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7DBDA761-EC60-4B3E-8547-F0804C6CA82D}" xr6:coauthVersionLast="47" xr6:coauthVersionMax="47" xr10:uidLastSave="{00000000-0000-0000-0000-000000000000}"/>
  <bookViews>
    <workbookView xWindow="384" yWindow="384" windowWidth="17280" windowHeight="9072"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Y29" i="69" l="1"/>
  <c r="Y30" i="69" s="1"/>
  <c r="AL29" i="50"/>
  <c r="AA29" i="69"/>
  <c r="AA32" i="69" s="1"/>
  <c r="BG29" i="50"/>
  <c r="AH29" i="50"/>
  <c r="BH29" i="50"/>
  <c r="AU29" i="69"/>
  <c r="AU30" i="69" s="1"/>
  <c r="AZ29" i="50"/>
  <c r="AK29" i="50"/>
  <c r="AZ29" i="69"/>
  <c r="AZ32" i="69" s="1"/>
  <c r="AG29" i="69"/>
  <c r="AG32" i="69" s="1"/>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AA30" i="69" l="1"/>
  <c r="AR30" i="69"/>
  <c r="AZ30" i="69"/>
  <c r="AY32" i="69"/>
  <c r="BD17" i="70" s="1"/>
  <c r="Y32" i="69"/>
  <c r="AD17" i="70" s="1"/>
  <c r="AU32" i="69"/>
  <c r="AZ18" i="70" s="1"/>
  <c r="AG30" i="69"/>
  <c r="AH30" i="69"/>
  <c r="AE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R18" i="70"/>
  <c r="AR17" i="70"/>
  <c r="AM53" i="69"/>
  <c r="AV18" i="70"/>
  <c r="AV17" i="70"/>
  <c r="AQ53" i="69"/>
  <c r="AQ31" i="69"/>
  <c r="BM18" i="70"/>
  <c r="BM17" i="70"/>
  <c r="BH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AF18" i="70"/>
  <c r="AF17" i="70"/>
  <c r="AA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D18" i="70" l="1"/>
  <c r="AD63" i="70" s="1"/>
  <c r="AY53" i="69"/>
  <c r="BD18" i="70"/>
  <c r="BD63" i="70" s="1"/>
  <c r="AU18" i="70"/>
  <c r="AU79" i="70" s="1"/>
  <c r="AU17" i="70"/>
  <c r="AU78" i="70" s="1"/>
  <c r="AZ17" i="70"/>
  <c r="AZ62" i="70" s="1"/>
  <c r="Y53" i="69"/>
  <c r="AU53" i="69"/>
  <c r="AC53" i="69"/>
  <c r="AY18" i="70"/>
  <c r="AY63"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BD78" i="70"/>
  <c r="BD62" i="70"/>
  <c r="AK63" i="70"/>
  <c r="AK79" i="70"/>
  <c r="BC79" i="70"/>
  <c r="BC63" i="70"/>
  <c r="AJ79" i="70"/>
  <c r="AJ63" i="70"/>
  <c r="AR62" i="70"/>
  <c r="AR78" i="70"/>
  <c r="AD79"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AU62" i="70" l="1"/>
  <c r="BD79" i="70"/>
  <c r="AZ78" i="70"/>
  <c r="AH62" i="70"/>
  <c r="F166" i="65" s="1"/>
  <c r="F178" i="65" s="1"/>
  <c r="AY79" i="70"/>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S166" i="65"/>
  <c r="S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B166" i="65"/>
  <c r="AB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E22" i="50"/>
  <c r="AQ22" i="50"/>
  <c r="AQ23" i="50" s="1"/>
  <c r="AQ24" i="50"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Q13" i="36"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3"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3"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J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Y37" i="69"/>
  <c r="AQ42" i="36"/>
  <c r="AP83" i="36"/>
  <c r="BH23" i="50"/>
  <c r="BH24" i="50" s="1"/>
  <c r="BM14" i="36"/>
  <c r="BM13" i="36"/>
  <c r="BJ13" i="36"/>
  <c r="BE23" i="50"/>
  <c r="BE24" i="50" s="1"/>
  <c r="BJ14" i="36"/>
  <c r="AK23" i="50"/>
  <c r="AK24" i="50" s="1"/>
  <c r="AP14" i="36"/>
  <c r="AD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A20" i="50" l="1"/>
  <c r="AA21" i="50" s="1"/>
  <c r="Y23" i="50"/>
  <c r="Y24" i="50" s="1"/>
  <c r="AL23" i="50"/>
  <c r="AL24" i="50" s="1"/>
  <c r="BB14" i="36"/>
  <c r="AV14" i="36"/>
  <c r="AC1402" i="67" s="1"/>
  <c r="AF23" i="69"/>
  <c r="AF24" i="69" s="1"/>
  <c r="AQ14" i="36"/>
  <c r="X1402" i="67" s="1"/>
  <c r="AW23" i="50"/>
  <c r="AW24" i="50" s="1"/>
  <c r="AV13" i="36"/>
  <c r="AC1387" i="67" s="1"/>
  <c r="BL13" i="70"/>
  <c r="BL14" i="70"/>
  <c r="AH13" i="36"/>
  <c r="AC23" i="50"/>
  <c r="AC24" i="50" s="1"/>
  <c r="BP14" i="36"/>
  <c r="AW1388" i="67" s="1"/>
  <c r="BN13" i="70"/>
  <c r="BN74" i="70" s="1"/>
  <c r="BI23" i="69"/>
  <c r="BI24" i="69" s="1"/>
  <c r="AE14" i="36"/>
  <c r="L1402" i="67" s="1"/>
  <c r="Z23" i="50"/>
  <c r="Z24" i="50" s="1"/>
  <c r="AH14" i="70"/>
  <c r="AH59" i="70" s="1"/>
  <c r="BK23" i="50"/>
  <c r="BK24" i="50" s="1"/>
  <c r="AX14" i="70"/>
  <c r="AX59" i="70" s="1"/>
  <c r="AX13" i="70"/>
  <c r="AX58" i="70" s="1"/>
  <c r="BI13" i="69"/>
  <c r="AS13" i="36"/>
  <c r="Z1419" i="67" s="1"/>
  <c r="AS35" i="69"/>
  <c r="AC13" i="69"/>
  <c r="BK35" i="69"/>
  <c r="AK13" i="70"/>
  <c r="AK74" i="70" s="1"/>
  <c r="BA37" i="69"/>
  <c r="BA54" i="69" s="1"/>
  <c r="Y15" i="69"/>
  <c r="Y50" i="69" s="1"/>
  <c r="BJ13" i="70"/>
  <c r="BJ74" i="70" s="1"/>
  <c r="AR14" i="70"/>
  <c r="P131" i="65" s="1"/>
  <c r="AZ13" i="70"/>
  <c r="AZ74" i="70" s="1"/>
  <c r="AZ14" i="70"/>
  <c r="AZ75" i="70" s="1"/>
  <c r="BG13" i="36"/>
  <c r="AN1401" i="67" s="1"/>
  <c r="BG14" i="36"/>
  <c r="AN1090" i="67" s="1"/>
  <c r="AS14" i="36"/>
  <c r="Z1108" i="67" s="1"/>
  <c r="BE14" i="70"/>
  <c r="AC131" i="65" s="1"/>
  <c r="AQ37" i="69"/>
  <c r="AV21" i="70" s="1"/>
  <c r="AU13" i="69"/>
  <c r="AM13" i="69"/>
  <c r="AY13" i="69"/>
  <c r="AX13" i="36"/>
  <c r="AE1209" i="67" s="1"/>
  <c r="AX14" i="36"/>
  <c r="AE1556" i="67" s="1"/>
  <c r="AX23" i="69"/>
  <c r="AX24" i="69" s="1"/>
  <c r="BD23" i="69"/>
  <c r="BD24" i="69" s="1"/>
  <c r="AQ14" i="70"/>
  <c r="O131" i="65" s="1"/>
  <c r="O141" i="65" s="1"/>
  <c r="X471" i="67" s="1"/>
  <c r="BC14" i="70"/>
  <c r="BC59" i="70" s="1"/>
  <c r="AP14" i="70"/>
  <c r="AP75" i="70" s="1"/>
  <c r="BA23" i="50"/>
  <c r="BA24" i="50" s="1"/>
  <c r="BG35" i="69"/>
  <c r="AM35" i="69"/>
  <c r="BI14" i="70"/>
  <c r="BI59" i="70" s="1"/>
  <c r="AI13" i="70"/>
  <c r="AI58" i="70" s="1"/>
  <c r="BK13" i="70"/>
  <c r="BK58"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59"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AV13" i="70"/>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210" i="67"/>
  <c r="AI1194" i="67"/>
  <c r="AI1388" i="67"/>
  <c r="AI1402" i="67"/>
  <c r="AI1420" i="67"/>
  <c r="AI1540" i="67"/>
  <c r="AI1556" i="67"/>
  <c r="W1076" i="67"/>
  <c r="W1090" i="67"/>
  <c r="W1108" i="67"/>
  <c r="W1210" i="67"/>
  <c r="W1194" i="67"/>
  <c r="W1388" i="67"/>
  <c r="W1402" i="67"/>
  <c r="W1420" i="67"/>
  <c r="W1540" i="67"/>
  <c r="W1556" i="67"/>
  <c r="AQ1075" i="67"/>
  <c r="AQ1089" i="67"/>
  <c r="AQ1107" i="67"/>
  <c r="AQ1193" i="67"/>
  <c r="AQ1209" i="67"/>
  <c r="AQ1387" i="67"/>
  <c r="AQ1401" i="67"/>
  <c r="AQ1419" i="67"/>
  <c r="AQ1539" i="67"/>
  <c r="AQ1555" i="67"/>
  <c r="AW1556"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BG75" i="70"/>
  <c r="BG59" i="70"/>
  <c r="AE131" i="65"/>
  <c r="AE141" i="65" s="1"/>
  <c r="AN471" i="67" s="1"/>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F140" i="65" s="1"/>
  <c r="O470" i="67" s="1"/>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T141" i="65" s="1"/>
  <c r="AC471" i="67" s="1"/>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141" i="65" s="1"/>
  <c r="AQ471" i="67" s="1"/>
  <c r="AH51" i="50"/>
  <c r="AH9" i="50"/>
  <c r="AM10" i="36" s="1"/>
  <c r="BI60" i="70"/>
  <c r="BI76" i="70"/>
  <c r="AZ76" i="70"/>
  <c r="AZ60" i="70"/>
  <c r="AU60" i="70"/>
  <c r="AU76" i="70"/>
  <c r="BB76" i="70"/>
  <c r="BB60" i="70"/>
  <c r="BL75" i="70"/>
  <c r="BL59" i="70"/>
  <c r="AJ131" i="65"/>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O1075" i="67"/>
  <c r="O1089" i="67"/>
  <c r="O1107" i="67"/>
  <c r="O1193" i="67"/>
  <c r="O1209" i="67"/>
  <c r="O1387" i="67"/>
  <c r="O1401" i="67"/>
  <c r="O1419" i="67"/>
  <c r="O1539" i="67"/>
  <c r="O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Q1076" i="67"/>
  <c r="AQ1090" i="67"/>
  <c r="AQ1108" i="67"/>
  <c r="AQ1210" i="67"/>
  <c r="AQ1194" i="67"/>
  <c r="AQ1388" i="67"/>
  <c r="AQ1420" i="67"/>
  <c r="AQ1402" i="67"/>
  <c r="AQ1540" i="67"/>
  <c r="AQ1556" i="67"/>
  <c r="AT1388" i="67"/>
  <c r="AT1402" i="67"/>
  <c r="AT1420" i="67"/>
  <c r="AT1540" i="67"/>
  <c r="AT1556" i="67"/>
  <c r="AR1089" i="67"/>
  <c r="AR1075" i="67"/>
  <c r="AR1107" i="67"/>
  <c r="AR1193" i="67"/>
  <c r="AR1209" i="67"/>
  <c r="AR1387" i="67"/>
  <c r="AR1401" i="67"/>
  <c r="AR1419" i="67"/>
  <c r="AR1539" i="67"/>
  <c r="AR1555"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X75" i="70"/>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K1089" i="67"/>
  <c r="K1193" i="67"/>
  <c r="K1075" i="67"/>
  <c r="K1555" i="67"/>
  <c r="K1539" i="67"/>
  <c r="K1401" i="67"/>
  <c r="K1419" i="67"/>
  <c r="K1387" i="67"/>
  <c r="O1076" i="67"/>
  <c r="O1090" i="67"/>
  <c r="O1108" i="67"/>
  <c r="O1210" i="67"/>
  <c r="O1194" i="67"/>
  <c r="O1388" i="67"/>
  <c r="O1402" i="67"/>
  <c r="O1420" i="67"/>
  <c r="O1540" i="67"/>
  <c r="O1556" i="67"/>
  <c r="M1387" i="67"/>
  <c r="M1401" i="67"/>
  <c r="M1419" i="67"/>
  <c r="M1539" i="67"/>
  <c r="M1555" i="67"/>
  <c r="X1108" i="67"/>
  <c r="AC1194" i="67"/>
  <c r="AC1388"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AI74" i="70"/>
  <c r="BL74" i="70"/>
  <c r="BL58" i="70"/>
  <c r="AJ130" i="65"/>
  <c r="AJ74" i="70"/>
  <c r="AJ58" i="70"/>
  <c r="H130" i="65"/>
  <c r="H140" i="65" s="1"/>
  <c r="Q470" i="67" s="1"/>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X1420" i="67" l="1"/>
  <c r="X1388" i="67"/>
  <c r="X1194" i="67"/>
  <c r="X1210" i="67"/>
  <c r="AL130" i="65"/>
  <c r="BN58" i="70"/>
  <c r="X1556" i="67"/>
  <c r="X1090" i="67"/>
  <c r="X1540" i="67"/>
  <c r="X1076" i="67"/>
  <c r="AC1210" i="67"/>
  <c r="V131" i="65"/>
  <c r="AC1108" i="67"/>
  <c r="AC1556" i="67"/>
  <c r="AC1090" i="67"/>
  <c r="BF21" i="70"/>
  <c r="AC1540" i="67"/>
  <c r="AC131" i="67" s="1"/>
  <c r="AC1076" i="67"/>
  <c r="AJ1419" i="67"/>
  <c r="BF19" i="70"/>
  <c r="AC1420" i="67"/>
  <c r="Z1401" i="67"/>
  <c r="L1556" i="67"/>
  <c r="Z1387" i="67"/>
  <c r="Z622" i="67" s="1"/>
  <c r="AC1555" i="67"/>
  <c r="AC756" i="67" s="1"/>
  <c r="AC1075" i="67"/>
  <c r="L1420" i="67"/>
  <c r="AF22" i="68" s="1"/>
  <c r="E22" i="62" s="1"/>
  <c r="AC1539" i="67"/>
  <c r="AC740" i="67" s="1"/>
  <c r="L1388" i="67"/>
  <c r="L925" i="67" s="1"/>
  <c r="AW1540" i="67"/>
  <c r="AW589" i="67" s="1"/>
  <c r="AC1419" i="67"/>
  <c r="AC956" i="67" s="1"/>
  <c r="AW1420" i="67"/>
  <c r="AW198" i="67" s="1"/>
  <c r="AC1401" i="67"/>
  <c r="AC26" i="67" s="1"/>
  <c r="AN141" i="65"/>
  <c r="AW471" i="67" s="1"/>
  <c r="L1540" i="67"/>
  <c r="L1043" i="67" s="1"/>
  <c r="L1108" i="67"/>
  <c r="AW1402" i="67"/>
  <c r="AW333" i="67" s="1"/>
  <c r="F131" i="65"/>
  <c r="F141" i="65" s="1"/>
  <c r="O471" i="67" s="1"/>
  <c r="Z1540" i="67"/>
  <c r="Z284" i="67" s="1"/>
  <c r="Z1555" i="67"/>
  <c r="Z907" i="67" s="1"/>
  <c r="Z1539" i="67"/>
  <c r="Z283" i="67" s="1"/>
  <c r="AX74" i="70"/>
  <c r="V130" i="65"/>
  <c r="V140" i="65" s="1"/>
  <c r="AE470" i="67" s="1"/>
  <c r="I130" i="65"/>
  <c r="AK58" i="70"/>
  <c r="I165" i="65" s="1"/>
  <c r="I177" i="65" s="1"/>
  <c r="R1193" i="67"/>
  <c r="R1209" i="67"/>
  <c r="AD1193" i="67"/>
  <c r="AE1193" i="67"/>
  <c r="AE1107" i="67"/>
  <c r="AD1209" i="67"/>
  <c r="R1107" i="67"/>
  <c r="AE1075" i="67"/>
  <c r="R1089" i="67"/>
  <c r="R1075" i="67"/>
  <c r="AL1193" i="67"/>
  <c r="AE1089" i="67"/>
  <c r="AI130" i="65"/>
  <c r="AI140" i="65" s="1"/>
  <c r="AR470" i="67" s="1"/>
  <c r="AL1209" i="67"/>
  <c r="AE1555" i="67"/>
  <c r="AE1058" i="67" s="1"/>
  <c r="BK74" i="70"/>
  <c r="AL1107" i="67"/>
  <c r="AE1539" i="67"/>
  <c r="AE436" i="67" s="1"/>
  <c r="AL1089" i="67"/>
  <c r="AE1419" i="67"/>
  <c r="AE350" i="67" s="1"/>
  <c r="AI75" i="70"/>
  <c r="AH130" i="65"/>
  <c r="AH140" i="65" s="1"/>
  <c r="AQ470" i="67" s="1"/>
  <c r="BJ58" i="70"/>
  <c r="AH165" i="65" s="1"/>
  <c r="AH177" i="65" s="1"/>
  <c r="AE1401" i="67"/>
  <c r="AE938" i="67" s="1"/>
  <c r="AE1387" i="67"/>
  <c r="AE12" i="67" s="1"/>
  <c r="AZ59" i="70"/>
  <c r="Q140" i="65"/>
  <c r="Z470" i="67" s="1"/>
  <c r="AR75" i="70"/>
  <c r="AL1075" i="67"/>
  <c r="G131" i="65"/>
  <c r="G141" i="65" s="1"/>
  <c r="P471" i="67" s="1"/>
  <c r="AR59" i="70"/>
  <c r="G130" i="65"/>
  <c r="G140" i="65" s="1"/>
  <c r="P470" i="67" s="1"/>
  <c r="Q1090" i="67"/>
  <c r="T1193" i="67"/>
  <c r="AG1076" i="67"/>
  <c r="S1075" i="67"/>
  <c r="BH21" i="70"/>
  <c r="X131" i="65"/>
  <c r="X141" i="65" s="1"/>
  <c r="AG471" i="67" s="1"/>
  <c r="BB75" i="70"/>
  <c r="Q1194" i="67"/>
  <c r="AG1540" i="67"/>
  <c r="AG1043" i="67" s="1"/>
  <c r="Q1076" i="67"/>
  <c r="X130" i="65"/>
  <c r="X140" i="65" s="1"/>
  <c r="AG470" i="67" s="1"/>
  <c r="P1194" i="67"/>
  <c r="AU1107" i="67"/>
  <c r="AZ58" i="70"/>
  <c r="X165" i="65" s="1"/>
  <c r="X177" i="65" s="1"/>
  <c r="P1210" i="67"/>
  <c r="AU1089" i="67"/>
  <c r="P1108" i="67"/>
  <c r="AU1209" i="67"/>
  <c r="AU1075" i="67"/>
  <c r="AQ59" i="70"/>
  <c r="P1090" i="67"/>
  <c r="Q1210" i="67"/>
  <c r="AQ75" i="70"/>
  <c r="P1076" i="67"/>
  <c r="Q1108" i="67"/>
  <c r="AE1194" i="67"/>
  <c r="AA1076" i="67"/>
  <c r="Z1556" i="67"/>
  <c r="Z908" i="67" s="1"/>
  <c r="Z1420" i="67"/>
  <c r="Z957" i="67" s="1"/>
  <c r="AS1210" i="67"/>
  <c r="Z1402" i="67"/>
  <c r="Z939" i="67" s="1"/>
  <c r="AS1108" i="67"/>
  <c r="Z1388" i="67"/>
  <c r="Z623" i="67" s="1"/>
  <c r="N131" i="65"/>
  <c r="N141" i="65" s="1"/>
  <c r="W471" i="67" s="1"/>
  <c r="AS1194" i="67"/>
  <c r="Z1210" i="67"/>
  <c r="AP59" i="70"/>
  <c r="AS1090" i="67"/>
  <c r="Z1194" i="67"/>
  <c r="AS1076" i="67"/>
  <c r="Z1076" i="67"/>
  <c r="Z1090" i="67"/>
  <c r="Q141" i="65"/>
  <c r="Z471" i="67" s="1"/>
  <c r="AU1193" i="67"/>
  <c r="AG1420" i="67"/>
  <c r="BA22" i="68" s="1"/>
  <c r="Z22" i="62" s="1"/>
  <c r="AG1210" i="67"/>
  <c r="AH1209" i="67"/>
  <c r="AG1108" i="67"/>
  <c r="AG1194" i="67"/>
  <c r="AG1090" i="67"/>
  <c r="AN1387" i="67"/>
  <c r="AN924" i="67" s="1"/>
  <c r="AN1555" i="67"/>
  <c r="AN146" i="67" s="1"/>
  <c r="AN1539" i="67"/>
  <c r="AN891" i="67" s="1"/>
  <c r="AN1419" i="67"/>
  <c r="AN956" i="67" s="1"/>
  <c r="AH1193" i="67"/>
  <c r="AN1556" i="67"/>
  <c r="AN605" i="67" s="1"/>
  <c r="BC75" i="70"/>
  <c r="AN1089" i="67"/>
  <c r="AS1107" i="67"/>
  <c r="AN1076" i="67"/>
  <c r="AS1089" i="67"/>
  <c r="AS1075" i="67"/>
  <c r="AA131" i="65"/>
  <c r="AA141" i="65" s="1"/>
  <c r="AJ471" i="67" s="1"/>
  <c r="BD74" i="70"/>
  <c r="AN1540" i="67"/>
  <c r="AN892" i="67" s="1"/>
  <c r="AN1420" i="67"/>
  <c r="AN1402" i="67"/>
  <c r="AN788" i="67" s="1"/>
  <c r="AN1388" i="67"/>
  <c r="AN774" i="67" s="1"/>
  <c r="AN1194" i="67"/>
  <c r="AH1107" i="67"/>
  <c r="AN1210" i="67"/>
  <c r="AH1089" i="67"/>
  <c r="AS1193" i="67"/>
  <c r="AN1108" i="67"/>
  <c r="AH1075" i="67"/>
  <c r="AS1209" i="67"/>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654" i="67" s="1"/>
  <c r="AE1540" i="67"/>
  <c r="AE437" i="67" s="1"/>
  <c r="AE1402" i="67"/>
  <c r="AE333" i="67" s="1"/>
  <c r="AE1420" i="67"/>
  <c r="AE806" i="67" s="1"/>
  <c r="AL74" i="70"/>
  <c r="AE1388" i="67"/>
  <c r="AE925" i="67" s="1"/>
  <c r="V141" i="65"/>
  <c r="AE471" i="67" s="1"/>
  <c r="AE1210" i="67"/>
  <c r="AE21" i="70"/>
  <c r="AE1108" i="67"/>
  <c r="AE19" i="70"/>
  <c r="AE64" i="70" s="1"/>
  <c r="AE1090" i="67"/>
  <c r="AE1076" i="67"/>
  <c r="AH1388" i="67"/>
  <c r="AH925" i="67" s="1"/>
  <c r="BC19" i="70"/>
  <c r="BC80" i="70" s="1"/>
  <c r="V1402" i="67"/>
  <c r="V485" i="67" s="1"/>
  <c r="Y1402" i="67"/>
  <c r="Y939" i="67" s="1"/>
  <c r="AJ1401" i="67"/>
  <c r="AJ938" i="67" s="1"/>
  <c r="AV1420" i="67"/>
  <c r="BP22" i="68" s="1"/>
  <c r="AO22" i="62" s="1"/>
  <c r="AM1540" i="67"/>
  <c r="AM1043" i="67" s="1"/>
  <c r="AI21" i="70"/>
  <c r="V1388" i="67"/>
  <c r="V166" i="67" s="1"/>
  <c r="Y1388" i="67"/>
  <c r="Y166" i="67" s="1"/>
  <c r="AJ1387" i="67"/>
  <c r="AJ924" i="67" s="1"/>
  <c r="AV1402" i="67"/>
  <c r="AV637"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452"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AJ141" i="65"/>
  <c r="AS471" i="67" s="1"/>
  <c r="V1076" i="67"/>
  <c r="AS1388" i="67"/>
  <c r="AS166" i="67" s="1"/>
  <c r="M131" i="65"/>
  <c r="M141" i="65" s="1"/>
  <c r="V471" i="67" s="1"/>
  <c r="AN1193" i="67"/>
  <c r="V1108" i="67"/>
  <c r="AO59" i="70"/>
  <c r="BG58" i="70"/>
  <c r="AE165" i="65" s="1"/>
  <c r="AE177" i="65" s="1"/>
  <c r="U131" i="65"/>
  <c r="U141" i="65" s="1"/>
  <c r="AD471" i="67" s="1"/>
  <c r="V1090" i="67"/>
  <c r="AO75" i="70"/>
  <c r="AW75" i="70"/>
  <c r="AA1555" i="67"/>
  <c r="AA1058" i="67" s="1"/>
  <c r="AA1539" i="67"/>
  <c r="AA436" i="67" s="1"/>
  <c r="AA1419" i="67"/>
  <c r="AA956" i="67" s="1"/>
  <c r="AA1401" i="67"/>
  <c r="AA938" i="67" s="1"/>
  <c r="AT1193" i="67"/>
  <c r="AU1419" i="67"/>
  <c r="AU197" i="67" s="1"/>
  <c r="AB130" i="65"/>
  <c r="AB140" i="65" s="1"/>
  <c r="AK470" i="67" s="1"/>
  <c r="AG1556" i="67"/>
  <c r="AG300" i="67" s="1"/>
  <c r="BA75" i="70"/>
  <c r="AW74" i="70"/>
  <c r="V1075" i="67"/>
  <c r="AK1388" i="67"/>
  <c r="AK166"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L140" i="65"/>
  <c r="AU470" i="67" s="1"/>
  <c r="AU1539" i="67"/>
  <c r="AU1042" i="67" s="1"/>
  <c r="AM1193" i="67"/>
  <c r="AS1401" i="67"/>
  <c r="AS938" i="67" s="1"/>
  <c r="AF1090" i="67"/>
  <c r="AH1108" i="67"/>
  <c r="AY59" i="70"/>
  <c r="AM1107" i="67"/>
  <c r="AF1076" i="67"/>
  <c r="AH1076" i="67"/>
  <c r="AD1107" i="67"/>
  <c r="AH1539" i="67"/>
  <c r="AH588" i="67" s="1"/>
  <c r="AH1401" i="67"/>
  <c r="AH938" i="67" s="1"/>
  <c r="AU1401" i="67"/>
  <c r="AU787"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I140" i="65"/>
  <c r="R470" i="67" s="1"/>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X1059" i="67"/>
  <c r="X908" i="67"/>
  <c r="X453" i="67"/>
  <c r="X757" i="67"/>
  <c r="X605" i="67"/>
  <c r="X300" i="67"/>
  <c r="X147" i="67"/>
  <c r="M924" i="67"/>
  <c r="M773" i="67"/>
  <c r="M318" i="67"/>
  <c r="M622" i="67"/>
  <c r="M12" i="67"/>
  <c r="M165" i="67"/>
  <c r="O1059" i="67"/>
  <c r="O908" i="67"/>
  <c r="O453" i="67"/>
  <c r="O757" i="67"/>
  <c r="O300" i="67"/>
  <c r="O147" i="67"/>
  <c r="O605" i="67"/>
  <c r="Q925" i="67"/>
  <c r="Q319" i="67"/>
  <c r="Q774" i="67"/>
  <c r="Q623" i="67"/>
  <c r="Q166" i="67"/>
  <c r="Q13" i="67"/>
  <c r="AP1044" i="67"/>
  <c r="AP893" i="67"/>
  <c r="AP438" i="67"/>
  <c r="AP742" i="67"/>
  <c r="AP285" i="67"/>
  <c r="AP132" i="67"/>
  <c r="AP590" i="67"/>
  <c r="L956" i="67"/>
  <c r="L350" i="67"/>
  <c r="L805" i="67"/>
  <c r="L197" i="67"/>
  <c r="L654" i="67"/>
  <c r="L502" i="67"/>
  <c r="L44" i="67"/>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O924" i="67"/>
  <c r="O318" i="67"/>
  <c r="O622" i="67"/>
  <c r="O773" i="67"/>
  <c r="O12" i="67"/>
  <c r="O165"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892" i="67"/>
  <c r="L284" i="67"/>
  <c r="Z892"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Q957" i="67"/>
  <c r="AQ351" i="67"/>
  <c r="AQ655" i="67"/>
  <c r="AQ198" i="67"/>
  <c r="AQ503" i="67"/>
  <c r="AQ806" i="67"/>
  <c r="AQ45"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O1042" i="67"/>
  <c r="O436" i="67"/>
  <c r="O891" i="67"/>
  <c r="O588" i="67"/>
  <c r="O130" i="67"/>
  <c r="O740" i="67"/>
  <c r="O283" i="67"/>
  <c r="Z130"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B655" i="67"/>
  <c r="AP957" i="67"/>
  <c r="AP351" i="67"/>
  <c r="AP655" i="67"/>
  <c r="AP806" i="67"/>
  <c r="AP503" i="67"/>
  <c r="AP45" i="67"/>
  <c r="AP198" i="67"/>
  <c r="AO938" i="67"/>
  <c r="AO332" i="67"/>
  <c r="AO787" i="67"/>
  <c r="AO636" i="67"/>
  <c r="AO484" i="67"/>
  <c r="AO26" i="67"/>
  <c r="AO179" i="67"/>
  <c r="AQ938" i="67"/>
  <c r="AQ636" i="67"/>
  <c r="AQ332" i="67"/>
  <c r="AQ787" i="67"/>
  <c r="AQ484" i="67"/>
  <c r="AQ26" i="67"/>
  <c r="AQ179" i="67"/>
  <c r="BK14" i="68"/>
  <c r="AJ15" i="62" s="1"/>
  <c r="AC787" i="67"/>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G165" i="65"/>
  <c r="G177" i="65" s="1"/>
  <c r="AW938" i="67"/>
  <c r="AW332" i="67"/>
  <c r="AW787" i="67"/>
  <c r="AW484" i="67"/>
  <c r="AW636" i="67"/>
  <c r="AW26" i="67"/>
  <c r="AW179" i="67"/>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Q939" i="67"/>
  <c r="AQ333" i="67"/>
  <c r="AQ788" i="67"/>
  <c r="AQ637" i="67"/>
  <c r="AQ27" i="67"/>
  <c r="AQ485" i="67"/>
  <c r="AQ180" i="67"/>
  <c r="AI956" i="67"/>
  <c r="AI350" i="67"/>
  <c r="AI805" i="67"/>
  <c r="AI502" i="67"/>
  <c r="AI654" i="67"/>
  <c r="AI44" i="67"/>
  <c r="AI197" i="67"/>
  <c r="BC22" i="68"/>
  <c r="AB22" i="62" s="1"/>
  <c r="AK805"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Z924"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BK22" i="68"/>
  <c r="AJ22" i="62" s="1"/>
  <c r="W957" i="67"/>
  <c r="W351" i="67"/>
  <c r="W655" i="67"/>
  <c r="W45" i="67"/>
  <c r="W806" i="67"/>
  <c r="W503" i="67"/>
  <c r="W198" i="67"/>
  <c r="AK925"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X1043" i="67"/>
  <c r="X892" i="67"/>
  <c r="X437" i="67"/>
  <c r="X741" i="67"/>
  <c r="X284" i="67"/>
  <c r="X589" i="67"/>
  <c r="X131"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806"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925" i="67"/>
  <c r="AQ319" i="67"/>
  <c r="AQ623" i="67"/>
  <c r="AQ13" i="67"/>
  <c r="AQ774" i="67"/>
  <c r="AQ166"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W1059" i="67"/>
  <c r="AW757" i="67"/>
  <c r="AW908" i="67"/>
  <c r="AW453" i="67"/>
  <c r="AW300" i="67"/>
  <c r="AW147" i="67"/>
  <c r="AW605" i="67"/>
  <c r="AW925" i="67"/>
  <c r="AW319" i="67"/>
  <c r="AW774" i="67"/>
  <c r="AW623" i="67"/>
  <c r="AW13" i="67"/>
  <c r="AW166" i="67"/>
  <c r="AA924" i="67"/>
  <c r="AA318" i="67"/>
  <c r="AA773" i="67"/>
  <c r="AA622" i="67"/>
  <c r="AA12" i="67"/>
  <c r="AA165" i="67"/>
  <c r="AQ1058" i="67"/>
  <c r="AQ907" i="67"/>
  <c r="AQ452" i="67"/>
  <c r="AQ756" i="67"/>
  <c r="AQ146" i="67"/>
  <c r="AQ604" i="67"/>
  <c r="AQ299" i="67"/>
  <c r="AQ924" i="67"/>
  <c r="AQ318" i="67"/>
  <c r="AQ773" i="67"/>
  <c r="AQ622" i="67"/>
  <c r="AQ12" i="67"/>
  <c r="AQ165" i="67"/>
  <c r="AC452"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C925" i="67"/>
  <c r="AC774" i="67"/>
  <c r="AC319" i="67"/>
  <c r="AC623" i="67"/>
  <c r="AC13" i="67"/>
  <c r="AC166" i="67"/>
  <c r="X925" i="67"/>
  <c r="X319" i="67"/>
  <c r="X623" i="67"/>
  <c r="X774" i="67"/>
  <c r="X13" i="67"/>
  <c r="X166" i="67"/>
  <c r="AH924" i="67"/>
  <c r="AH318" i="67"/>
  <c r="AH773" i="67"/>
  <c r="AH622" i="67"/>
  <c r="AH12" i="67"/>
  <c r="AH165" i="67"/>
  <c r="O925" i="67"/>
  <c r="O319" i="67"/>
  <c r="O774" i="67"/>
  <c r="O166" i="67"/>
  <c r="O623" i="67"/>
  <c r="O13" i="67"/>
  <c r="N1042" i="67"/>
  <c r="N436" i="67"/>
  <c r="N283"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O1058" i="67"/>
  <c r="O452" i="67"/>
  <c r="O756" i="67"/>
  <c r="O907" i="67"/>
  <c r="O604" i="67"/>
  <c r="O299" i="67"/>
  <c r="O146" i="67"/>
  <c r="Z452"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W45"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AC284" i="67"/>
  <c r="M1042" i="67"/>
  <c r="M436" i="67"/>
  <c r="M891" i="67"/>
  <c r="M130" i="67"/>
  <c r="M283" i="67"/>
  <c r="M588" i="67"/>
  <c r="M740"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E1042" i="67"/>
  <c r="AW1042" i="67"/>
  <c r="AW436" i="67"/>
  <c r="AW891" i="67"/>
  <c r="AW588" i="67"/>
  <c r="AW740" i="67"/>
  <c r="AW130" i="67"/>
  <c r="AW283"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AG64" i="70"/>
  <c r="AG80" i="70"/>
  <c r="U737" i="67"/>
  <c r="U280" i="67"/>
  <c r="U888" i="67"/>
  <c r="U433" i="67"/>
  <c r="U585" i="67"/>
  <c r="U127" i="67"/>
  <c r="U770" i="67"/>
  <c r="U619"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Q1043" i="67"/>
  <c r="AQ437" i="67"/>
  <c r="AQ741" i="67"/>
  <c r="AQ892" i="67"/>
  <c r="AQ284" i="67"/>
  <c r="AQ589" i="67"/>
  <c r="AQ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O938" i="67"/>
  <c r="O787" i="67"/>
  <c r="O332" i="67"/>
  <c r="O636" i="67"/>
  <c r="O484" i="67"/>
  <c r="O26" i="67"/>
  <c r="O179" i="67"/>
  <c r="AI14" i="68"/>
  <c r="H15" i="62" s="1"/>
  <c r="AN938" i="67"/>
  <c r="AN332" i="67"/>
  <c r="AN636" i="67"/>
  <c r="AN787" i="67"/>
  <c r="AN179" i="67"/>
  <c r="AN484" i="67"/>
  <c r="AN26" i="67"/>
  <c r="Z938" i="67"/>
  <c r="Z332" i="67"/>
  <c r="Z636" i="67"/>
  <c r="Z26" i="67"/>
  <c r="Z787" i="67"/>
  <c r="Z484" i="67"/>
  <c r="Z179" i="67"/>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V333" i="67"/>
  <c r="AV788" i="67"/>
  <c r="AB925" i="67"/>
  <c r="AB774" i="67"/>
  <c r="AB319" i="67"/>
  <c r="AB623" i="67"/>
  <c r="AB13" i="67"/>
  <c r="AB166" i="67"/>
  <c r="AP1059" i="67"/>
  <c r="AP908" i="67"/>
  <c r="AP453" i="67"/>
  <c r="AP757" i="67"/>
  <c r="AP605" i="67"/>
  <c r="AP147" i="67"/>
  <c r="AP300" i="67"/>
  <c r="AP925" i="67"/>
  <c r="AP319" i="67"/>
  <c r="AP623" i="67"/>
  <c r="AP774" i="67"/>
  <c r="AP13" i="67"/>
  <c r="AP166" i="67"/>
  <c r="AW741" i="67"/>
  <c r="AQ1042" i="67"/>
  <c r="AQ436" i="67"/>
  <c r="AQ891" i="67"/>
  <c r="AQ588" i="67"/>
  <c r="AQ130" i="67"/>
  <c r="AQ740" i="67"/>
  <c r="AQ283" i="67"/>
  <c r="W1043" i="67"/>
  <c r="W892" i="67"/>
  <c r="W437" i="67"/>
  <c r="W741" i="67"/>
  <c r="W589" i="67"/>
  <c r="W284" i="67"/>
  <c r="W131" i="67"/>
  <c r="AI957" i="67"/>
  <c r="AI351" i="67"/>
  <c r="AI655" i="67"/>
  <c r="AI198" i="67"/>
  <c r="AI806" i="67"/>
  <c r="AI503" i="67"/>
  <c r="AI45"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W806" i="67" l="1"/>
  <c r="Z756" i="67"/>
  <c r="AW655" i="67"/>
  <c r="Z1058" i="67"/>
  <c r="AW351" i="67"/>
  <c r="Z165" i="67"/>
  <c r="BQ22" i="68"/>
  <c r="AP22" i="62" s="1"/>
  <c r="AW957" i="67"/>
  <c r="Z146" i="67"/>
  <c r="Z12" i="67"/>
  <c r="Z299" i="67"/>
  <c r="Z318" i="67"/>
  <c r="AW503" i="67"/>
  <c r="Z604" i="67"/>
  <c r="Z773" i="67"/>
  <c r="AC589" i="67"/>
  <c r="AE956" i="67"/>
  <c r="AC907" i="67"/>
  <c r="AC484" i="67"/>
  <c r="Z740" i="67"/>
  <c r="AC892" i="67"/>
  <c r="AE197" i="67"/>
  <c r="AC1058" i="67"/>
  <c r="AC636" i="67"/>
  <c r="AC1242" i="67" s="1"/>
  <c r="Z588" i="67"/>
  <c r="AC437" i="67"/>
  <c r="AE44" i="67"/>
  <c r="AC332" i="67"/>
  <c r="Z891" i="67"/>
  <c r="AC741" i="67"/>
  <c r="AE502" i="67"/>
  <c r="AC146" i="67"/>
  <c r="AC938" i="67"/>
  <c r="Z436" i="67"/>
  <c r="AC1043" i="67"/>
  <c r="AE805" i="67"/>
  <c r="AC299" i="67"/>
  <c r="AW14" i="68"/>
  <c r="V15" i="62" s="1"/>
  <c r="Z1042" i="67"/>
  <c r="AE654" i="67"/>
  <c r="AC604" i="67"/>
  <c r="AC179" i="67"/>
  <c r="AG503" i="67"/>
  <c r="L166" i="67"/>
  <c r="AE26" i="67"/>
  <c r="AC588" i="67"/>
  <c r="AC130" i="67"/>
  <c r="AC891" i="67"/>
  <c r="AC436" i="67"/>
  <c r="AC1042" i="67"/>
  <c r="AC283" i="67"/>
  <c r="L351" i="67"/>
  <c r="AK350" i="67"/>
  <c r="L131" i="67"/>
  <c r="AH891" i="67"/>
  <c r="AV939" i="67"/>
  <c r="AH436" i="67"/>
  <c r="Z774" i="67"/>
  <c r="L957" i="67"/>
  <c r="AK956" i="67"/>
  <c r="L589" i="67"/>
  <c r="AV180" i="67"/>
  <c r="N740" i="67"/>
  <c r="L198" i="67"/>
  <c r="AK13" i="67"/>
  <c r="AK197" i="67"/>
  <c r="L741" i="67"/>
  <c r="AV27" i="67"/>
  <c r="N130" i="67"/>
  <c r="L45" i="67"/>
  <c r="AK623" i="67"/>
  <c r="AK44" i="67"/>
  <c r="BP14" i="68"/>
  <c r="AO15" i="62" s="1"/>
  <c r="L437" i="67"/>
  <c r="AV485" i="67"/>
  <c r="N588" i="67"/>
  <c r="L503" i="67"/>
  <c r="AK319" i="67"/>
  <c r="AK502" i="67"/>
  <c r="AW131" i="67"/>
  <c r="AW284" i="67"/>
  <c r="L655" i="67"/>
  <c r="AK774" i="67"/>
  <c r="AW939" i="67"/>
  <c r="AW27" i="67"/>
  <c r="L13" i="67"/>
  <c r="AW485" i="67"/>
  <c r="L623" i="67"/>
  <c r="AW637" i="67"/>
  <c r="L319" i="67"/>
  <c r="AW180" i="67"/>
  <c r="L774" i="67"/>
  <c r="BQ14" i="68"/>
  <c r="AP15" i="62" s="1"/>
  <c r="AW788" i="67"/>
  <c r="AW437" i="67"/>
  <c r="AE283" i="67"/>
  <c r="AH1042" i="67"/>
  <c r="AC502" i="67"/>
  <c r="Z319" i="67"/>
  <c r="AB351" i="67"/>
  <c r="Z437" i="67"/>
  <c r="AC44" i="67"/>
  <c r="AB806" i="67"/>
  <c r="AW892" i="67"/>
  <c r="AE740" i="67"/>
  <c r="AC197" i="67"/>
  <c r="AV22" i="68"/>
  <c r="U22" i="62" s="1"/>
  <c r="Z1043" i="67"/>
  <c r="AW1043" i="67"/>
  <c r="AE130" i="67"/>
  <c r="AH283" i="67"/>
  <c r="AC654" i="67"/>
  <c r="Z741" i="67"/>
  <c r="AE588" i="67"/>
  <c r="AH740" i="67"/>
  <c r="AC805" i="67"/>
  <c r="Z131" i="67"/>
  <c r="AE891" i="67"/>
  <c r="AH130" i="67"/>
  <c r="AH1346" i="67" s="1"/>
  <c r="AC350" i="67"/>
  <c r="AE773" i="67"/>
  <c r="AB198" i="67"/>
  <c r="Z589" i="67"/>
  <c r="AB503" i="67"/>
  <c r="AE622" i="67"/>
  <c r="AE318" i="67"/>
  <c r="AE924" i="67"/>
  <c r="AE165" i="67"/>
  <c r="AE179" i="67"/>
  <c r="AE484" i="67"/>
  <c r="AE636" i="67"/>
  <c r="AE332" i="67"/>
  <c r="AE787" i="67"/>
  <c r="AN1059" i="67"/>
  <c r="AE146" i="67"/>
  <c r="AE299" i="67"/>
  <c r="AE604" i="67"/>
  <c r="AE907" i="67"/>
  <c r="AE756" i="67"/>
  <c r="AE452" i="67"/>
  <c r="AN757" i="67"/>
  <c r="AN453" i="67"/>
  <c r="AN908" i="67"/>
  <c r="AN319" i="67"/>
  <c r="AN147" i="67"/>
  <c r="AN300" i="67"/>
  <c r="AN756" i="67"/>
  <c r="AN907" i="67"/>
  <c r="AN452" i="67"/>
  <c r="Z1059" i="67"/>
  <c r="AN741" i="67"/>
  <c r="AN1058" i="67"/>
  <c r="AT22" i="68"/>
  <c r="S22" i="62" s="1"/>
  <c r="Z198" i="67"/>
  <c r="Z45" i="67"/>
  <c r="Z300" i="67"/>
  <c r="Z503" i="67"/>
  <c r="Z147" i="67"/>
  <c r="Z806" i="67"/>
  <c r="Z605" i="67"/>
  <c r="Z655" i="67"/>
  <c r="AN604" i="67"/>
  <c r="Z757" i="67"/>
  <c r="Z351" i="67"/>
  <c r="AN299" i="67"/>
  <c r="Z453" i="67"/>
  <c r="AU484" i="67"/>
  <c r="AE637" i="67"/>
  <c r="AE788" i="67"/>
  <c r="AG284" i="67"/>
  <c r="AG806" i="67"/>
  <c r="AB333" i="67"/>
  <c r="N907" i="67"/>
  <c r="BO14" i="68"/>
  <c r="AN15" i="62" s="1"/>
  <c r="AA1042" i="67"/>
  <c r="S45" i="67"/>
  <c r="S503" i="67"/>
  <c r="Q147" i="67"/>
  <c r="AE284" i="67"/>
  <c r="Q300" i="67"/>
  <c r="AJ284" i="67"/>
  <c r="AE1043" i="67"/>
  <c r="AJ131" i="67"/>
  <c r="P1043" i="67"/>
  <c r="AB147" i="67"/>
  <c r="AE939" i="67"/>
  <c r="AU26" i="67"/>
  <c r="Z925" i="67"/>
  <c r="AG351" i="67"/>
  <c r="N1058" i="67"/>
  <c r="AG589" i="67"/>
  <c r="AU179" i="67"/>
  <c r="AG957" i="67"/>
  <c r="AG131" i="67"/>
  <c r="AA283" i="67"/>
  <c r="AU636" i="67"/>
  <c r="AG741" i="67"/>
  <c r="BC64" i="70"/>
  <c r="AA167" i="65" s="1"/>
  <c r="AA179" i="65" s="1"/>
  <c r="AA740" i="67"/>
  <c r="AU332" i="67"/>
  <c r="AG437" i="67"/>
  <c r="AG892" i="67"/>
  <c r="AA588" i="67"/>
  <c r="AE180" i="67"/>
  <c r="AU938" i="67"/>
  <c r="N146" i="67"/>
  <c r="AY14" i="68"/>
  <c r="X15" i="62" s="1"/>
  <c r="Z166" i="67"/>
  <c r="AG198" i="67"/>
  <c r="N299" i="67"/>
  <c r="AA130" i="67"/>
  <c r="AA891" i="67"/>
  <c r="AE27" i="67"/>
  <c r="AE485" i="67"/>
  <c r="Z13" i="67"/>
  <c r="AG45" i="67"/>
  <c r="N604" i="67"/>
  <c r="AH13" i="67"/>
  <c r="N756" i="67"/>
  <c r="AB485" i="67"/>
  <c r="AG655" i="67"/>
  <c r="BH22" i="68"/>
  <c r="AG22" i="62" s="1"/>
  <c r="AT14" i="68"/>
  <c r="S15" i="62" s="1"/>
  <c r="Z180" i="67"/>
  <c r="Z27" i="67"/>
  <c r="Z485" i="67"/>
  <c r="Z637" i="67"/>
  <c r="Z333" i="67"/>
  <c r="Z788" i="67"/>
  <c r="AE655" i="67"/>
  <c r="AS13" i="67"/>
  <c r="AA197" i="67"/>
  <c r="AE503" i="67"/>
  <c r="V180" i="67"/>
  <c r="AS774" i="67"/>
  <c r="V788" i="67"/>
  <c r="AS623" i="67"/>
  <c r="V333" i="67"/>
  <c r="AS588" i="67"/>
  <c r="AE45" i="67"/>
  <c r="AS436" i="67"/>
  <c r="V637" i="67"/>
  <c r="AA44" i="67"/>
  <c r="AE351" i="67"/>
  <c r="AS319" i="67"/>
  <c r="AS1042" i="67"/>
  <c r="V939" i="67"/>
  <c r="AA502" i="67"/>
  <c r="AE957" i="67"/>
  <c r="AS925" i="67"/>
  <c r="AP14" i="68"/>
  <c r="O15" i="62" s="1"/>
  <c r="AY22" i="68"/>
  <c r="X22" i="62" s="1"/>
  <c r="AI64" i="70"/>
  <c r="G167" i="65" s="1"/>
  <c r="G179" i="65" s="1"/>
  <c r="AA654" i="67"/>
  <c r="N165" i="67"/>
  <c r="AA805" i="67"/>
  <c r="N12" i="67"/>
  <c r="AA350" i="67"/>
  <c r="AG166" i="67"/>
  <c r="AD283" i="67"/>
  <c r="N773" i="67"/>
  <c r="AG13" i="67"/>
  <c r="N318" i="67"/>
  <c r="AG774" i="67"/>
  <c r="N622" i="67"/>
  <c r="V27" i="67"/>
  <c r="AE198" i="67"/>
  <c r="AN12" i="67"/>
  <c r="AN622" i="67"/>
  <c r="AN165" i="67"/>
  <c r="AN773" i="67"/>
  <c r="AN318" i="67"/>
  <c r="AN436" i="67"/>
  <c r="AN1042" i="67"/>
  <c r="AN197" i="67"/>
  <c r="AN805" i="67"/>
  <c r="AN333" i="67"/>
  <c r="AN654" i="67"/>
  <c r="AN44" i="67"/>
  <c r="AN502" i="67"/>
  <c r="AN350" i="67"/>
  <c r="AN283" i="67"/>
  <c r="AN130" i="67"/>
  <c r="AN180" i="67"/>
  <c r="AN939" i="67"/>
  <c r="AN740" i="67"/>
  <c r="AH284" i="67"/>
  <c r="AN27" i="67"/>
  <c r="BH14" i="68"/>
  <c r="AG15" i="62" s="1"/>
  <c r="AN588" i="67"/>
  <c r="AN637" i="67"/>
  <c r="AN485" i="67"/>
  <c r="AH503" i="67"/>
  <c r="AN198" i="67"/>
  <c r="AH351" i="67"/>
  <c r="AN45" i="67"/>
  <c r="AN503" i="67"/>
  <c r="AN806" i="67"/>
  <c r="AG453" i="67"/>
  <c r="AN655" i="67"/>
  <c r="R502" i="67"/>
  <c r="AA180" i="67"/>
  <c r="AG908" i="67"/>
  <c r="AN351" i="67"/>
  <c r="AA27" i="67"/>
  <c r="AN957" i="67"/>
  <c r="AS350" i="67"/>
  <c r="AS956" i="67"/>
  <c r="AE892" i="67"/>
  <c r="AH131" i="67"/>
  <c r="AR939" i="67"/>
  <c r="AU146" i="67"/>
  <c r="AN589" i="67"/>
  <c r="AB300" i="67"/>
  <c r="AN131" i="67"/>
  <c r="U13" i="67"/>
  <c r="U774" i="67"/>
  <c r="AN284" i="67"/>
  <c r="T1058" i="67"/>
  <c r="AB45" i="67"/>
  <c r="R654" i="67"/>
  <c r="AN437" i="67"/>
  <c r="AM788" i="67"/>
  <c r="AM939" i="67"/>
  <c r="AE131" i="67"/>
  <c r="AE589" i="67"/>
  <c r="AM300" i="67"/>
  <c r="BL14" i="68"/>
  <c r="AK15" i="62" s="1"/>
  <c r="AN1043" i="67"/>
  <c r="AR741" i="67"/>
  <c r="T740" i="67"/>
  <c r="AR1043" i="67"/>
  <c r="T1042" i="67"/>
  <c r="AD10" i="70"/>
  <c r="B19" i="65" s="1"/>
  <c r="AE741" i="67"/>
  <c r="AF636" i="67"/>
  <c r="AN623" i="67"/>
  <c r="AN925" i="67"/>
  <c r="AN166" i="67"/>
  <c r="AN13" i="67"/>
  <c r="AV64" i="70"/>
  <c r="T167" i="65" s="1"/>
  <c r="T179" i="65" s="1"/>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99"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433"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Q1229" i="67"/>
  <c r="M1228" i="67"/>
  <c r="L1228" i="67"/>
  <c r="AT1228" i="67"/>
  <c r="R1228" i="67"/>
  <c r="K1228" i="67"/>
  <c r="AC1229" i="67"/>
  <c r="W1229" i="67"/>
  <c r="AQ1228" i="67"/>
  <c r="T1262" i="67"/>
  <c r="O1228"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J1262" i="67"/>
  <c r="AR1260" i="67"/>
  <c r="Y10" i="69"/>
  <c r="AI1228" i="67"/>
  <c r="AP1228" i="67"/>
  <c r="AU1229" i="67"/>
  <c r="AC1261" i="67"/>
  <c r="AM1262" i="67"/>
  <c r="U1228" i="67"/>
  <c r="AR1364" i="67"/>
  <c r="AP1364" i="67"/>
  <c r="X1230" i="67"/>
  <c r="X1229" i="67"/>
  <c r="AP1243" i="67"/>
  <c r="Q1244" i="67"/>
  <c r="AI1362" i="67"/>
  <c r="Y1228" i="67"/>
  <c r="AQ1229" i="67"/>
  <c r="AT1229" i="67"/>
  <c r="AL1229" i="67"/>
  <c r="AV1228" i="67"/>
  <c r="K1346" i="67"/>
  <c r="AN1262" i="67"/>
  <c r="AR1346" i="67"/>
  <c r="AB1228" i="67"/>
  <c r="AM1260" i="67"/>
  <c r="AT1346" i="67"/>
  <c r="AV1346" i="67"/>
  <c r="L1243" i="67"/>
  <c r="O1243" i="67"/>
  <c r="AM1348" i="67"/>
  <c r="AG1242" i="67"/>
  <c r="Q1228" i="67"/>
  <c r="AN1242" i="67"/>
  <c r="AN1364" i="67"/>
  <c r="S1364" i="67"/>
  <c r="AK1364" i="67"/>
  <c r="M1346" i="67"/>
  <c r="AA1229" i="67"/>
  <c r="Z1348" i="67"/>
  <c r="O1362" i="67"/>
  <c r="AV1244" i="67"/>
  <c r="P1244" i="67"/>
  <c r="AL1244" i="67"/>
  <c r="AU1244" i="67"/>
  <c r="AM1364" i="67"/>
  <c r="N1262" i="67"/>
  <c r="AH1230" i="67"/>
  <c r="AO1262" i="67"/>
  <c r="Y1230" i="67"/>
  <c r="Y1364" i="67"/>
  <c r="M1229" i="67"/>
  <c r="T1363" i="67"/>
  <c r="AV1348" i="67"/>
  <c r="O1348" i="67"/>
  <c r="AT1348" i="67"/>
  <c r="AS1228" i="67"/>
  <c r="AJ1348" i="67"/>
  <c r="AK1244" i="67"/>
  <c r="AU1363" i="67"/>
  <c r="W1228" i="67"/>
  <c r="AO1229" i="67"/>
  <c r="AR1244" i="67"/>
  <c r="AB1348" i="67"/>
  <c r="AA1348" i="67"/>
  <c r="K1230" i="67"/>
  <c r="X1261" i="67"/>
  <c r="AQ1243"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I1243" i="67"/>
  <c r="V1242" i="67"/>
  <c r="AD1244" i="67"/>
  <c r="K1348" i="67"/>
  <c r="O1229" i="67"/>
  <c r="AH1228" i="67"/>
  <c r="AJ1229" i="67"/>
  <c r="AC1228" i="67"/>
  <c r="AA1228" i="67"/>
  <c r="AW1229" i="67"/>
  <c r="AG1346" i="67"/>
  <c r="X1242" i="67"/>
  <c r="AR1228" i="67"/>
  <c r="AP1347" i="67"/>
  <c r="AG1228" i="67"/>
  <c r="Z1228" i="67"/>
  <c r="AF1348" i="67"/>
  <c r="AF1243" i="67"/>
  <c r="AI1260" i="67"/>
  <c r="K1243"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Q1242" i="67"/>
  <c r="AO1242" i="67"/>
  <c r="AG1362" i="67"/>
  <c r="X1260" i="67"/>
  <c r="U1242" i="67"/>
  <c r="AJ167" i="65"/>
  <c r="AJ179" i="65" s="1"/>
  <c r="U1262" i="67"/>
  <c r="T1347" i="67"/>
  <c r="AV1230" i="67"/>
  <c r="AF1262" i="67"/>
  <c r="P1230" i="67"/>
  <c r="O1364" i="67"/>
  <c r="AT1230" i="67"/>
  <c r="AW1348" i="67"/>
  <c r="Q1262" i="67"/>
  <c r="AF136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U1362" i="67"/>
  <c r="U1244" i="67"/>
  <c r="O1242" i="67"/>
  <c r="AV1262" i="67"/>
  <c r="V1364" i="67"/>
  <c r="AQ1364" i="67"/>
  <c r="AU1262" i="67"/>
  <c r="AC1230" i="67"/>
  <c r="W1347"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U1243" i="67"/>
  <c r="S1347" i="67"/>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O1346"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P1363" i="67"/>
  <c r="T1364" i="67"/>
  <c r="K1261" i="67"/>
  <c r="AF1364" i="67"/>
  <c r="AQ1347"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Q1348" i="67"/>
  <c r="I167" i="65"/>
  <c r="I179" i="65" s="1"/>
  <c r="O167" i="65"/>
  <c r="O179" i="65" s="1"/>
  <c r="AM1242" i="67"/>
  <c r="AV1260" i="67"/>
  <c r="AR1348" i="67"/>
  <c r="AC1348"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A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O1261" i="67"/>
  <c r="M1260" i="67"/>
  <c r="Q336" i="67"/>
  <c r="Q640" i="67"/>
  <c r="Q488" i="67"/>
  <c r="Q30" i="67"/>
  <c r="Q183" i="67"/>
  <c r="Y354" i="67"/>
  <c r="Y658" i="67"/>
  <c r="Y48" i="67"/>
  <c r="Y809" i="67"/>
  <c r="AS25" i="68"/>
  <c r="R23" i="62" s="1"/>
  <c r="Y201" i="67"/>
  <c r="Y506" i="67"/>
  <c r="L337" i="67"/>
  <c r="L31" i="67"/>
  <c r="L641" i="67"/>
  <c r="L489" i="67"/>
  <c r="L184" i="67"/>
  <c r="X1347" i="67"/>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J1244" i="67"/>
  <c r="AU1243" i="67"/>
  <c r="W1260" i="67"/>
  <c r="AA1244" i="67"/>
  <c r="K1260" i="67"/>
  <c r="L1363" i="67"/>
  <c r="AC1363" i="67"/>
  <c r="W1243" i="67"/>
  <c r="AP1261" i="67"/>
  <c r="V1362" i="67"/>
  <c r="AI1230" i="67"/>
  <c r="Q1242" i="67"/>
  <c r="B167" i="65"/>
  <c r="B179" i="65" s="1"/>
  <c r="Y167" i="65"/>
  <c r="Y179" i="65" s="1"/>
  <c r="AD1230" i="67"/>
  <c r="P1364" i="67"/>
  <c r="V1262" i="67"/>
  <c r="AQ1261" i="67"/>
  <c r="AT1243" i="67"/>
  <c r="AR1242" i="67"/>
  <c r="AE1363" i="67"/>
  <c r="AJ1230" i="67"/>
  <c r="AM1362" i="67"/>
  <c r="N167" i="65"/>
  <c r="N179" i="65" s="1"/>
  <c r="AA1384" i="67"/>
  <c r="AA1398" i="67"/>
  <c r="AA1416" i="67"/>
  <c r="AA1536" i="67"/>
  <c r="AA1552" i="67"/>
  <c r="AN1348" i="67"/>
  <c r="O1363" i="67"/>
  <c r="X1363" i="67"/>
  <c r="Z744" i="67"/>
  <c r="Z440" i="67"/>
  <c r="Z895" i="67"/>
  <c r="Z592" i="67"/>
  <c r="Z134" i="67"/>
  <c r="Z287" i="67"/>
  <c r="AA744" i="67"/>
  <c r="AA440" i="67"/>
  <c r="AA895" i="67"/>
  <c r="AA287" i="67"/>
  <c r="AA592" i="67"/>
  <c r="AA134" i="67"/>
  <c r="AT42" i="36"/>
  <c r="AS83" i="36"/>
  <c r="H5" i="47"/>
  <c r="U38" i="55"/>
  <c r="AW1261" i="67" l="1"/>
  <c r="Z1346" i="67"/>
  <c r="AC1362" i="67"/>
  <c r="AV1243" i="67"/>
  <c r="AC1347" i="67"/>
  <c r="AK1229" i="67"/>
  <c r="AE1260" i="67"/>
  <c r="AC1346" i="67"/>
  <c r="AW1243" i="67"/>
  <c r="N1346" i="67"/>
  <c r="L1229" i="67"/>
  <c r="L1261" i="67"/>
  <c r="L1347" i="67"/>
  <c r="AK1260" i="67"/>
  <c r="AB1261" i="67"/>
  <c r="AW1347" i="67"/>
  <c r="AE1228" i="67"/>
  <c r="AE1346" i="67"/>
  <c r="AC1260" i="67"/>
  <c r="Z1347" i="67"/>
  <c r="AE1362" i="67"/>
  <c r="AE1242" i="67"/>
  <c r="AN1363" i="67"/>
  <c r="Z1261" i="67"/>
  <c r="AN1362" i="67"/>
  <c r="Z1363" i="67"/>
  <c r="P802" i="67"/>
  <c r="P651" i="67"/>
  <c r="P347" i="67"/>
  <c r="N1362" i="67"/>
  <c r="AE1243" i="67"/>
  <c r="AS1229" i="67"/>
  <c r="AA1346" i="67"/>
  <c r="AG1347" i="67"/>
  <c r="Z1229" i="67"/>
  <c r="AT7" i="68" s="1"/>
  <c r="S9" i="62" s="1"/>
  <c r="AU1242" i="67"/>
  <c r="AG1261" i="67"/>
  <c r="Z1243" i="67"/>
  <c r="AN1228" i="67"/>
  <c r="AE1261" i="67"/>
  <c r="V1243" i="67"/>
  <c r="AA1260" i="67"/>
  <c r="N1228" i="67"/>
  <c r="AG1229" i="67"/>
  <c r="AN1260" i="67"/>
  <c r="AN1346" i="67"/>
  <c r="AE1347" i="67"/>
  <c r="AD55" i="70"/>
  <c r="B163" i="65" s="1"/>
  <c r="B175" i="65" s="1"/>
  <c r="P194" i="67"/>
  <c r="B127" i="65"/>
  <c r="B137" i="65" s="1"/>
  <c r="K467" i="67" s="1"/>
  <c r="P41" i="67"/>
  <c r="B39" i="65"/>
  <c r="B41" i="65" s="1"/>
  <c r="K162" i="67" s="1"/>
  <c r="AD71" i="70"/>
  <c r="B75" i="65"/>
  <c r="B80" i="65" s="1"/>
  <c r="K315" i="67" s="1"/>
  <c r="AN1243" i="67"/>
  <c r="AM1243" i="67"/>
  <c r="AL1260" i="67"/>
  <c r="AN1261" i="67"/>
  <c r="AN1229" i="67"/>
  <c r="AN1347" i="67"/>
  <c r="AG7" i="68"/>
  <c r="F9" i="62" s="1"/>
  <c r="AH1261" i="67"/>
  <c r="AU1260" i="67"/>
  <c r="AA1362" i="67"/>
  <c r="AH1362" i="67"/>
  <c r="AS1347" i="67"/>
  <c r="AO1347" i="67"/>
  <c r="K280" i="67"/>
  <c r="K737" i="67"/>
  <c r="K585" i="67"/>
  <c r="K888" i="67"/>
  <c r="K127" i="67"/>
  <c r="AF7" i="68"/>
  <c r="E9" i="62" s="1"/>
  <c r="AK7" i="68"/>
  <c r="J9" i="62" s="1"/>
  <c r="AK1261" i="67"/>
  <c r="AR1363" i="67"/>
  <c r="Y1229" i="67"/>
  <c r="AS7" i="68" s="1"/>
  <c r="R9" i="62" s="1"/>
  <c r="AK1363" i="67"/>
  <c r="AV1229" i="67"/>
  <c r="AO1363" i="67"/>
  <c r="AK1362" i="67"/>
  <c r="U1229" i="67"/>
  <c r="AO7" i="68" s="1"/>
  <c r="N9" i="62" s="1"/>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J1363" i="67"/>
  <c r="AS1346" i="67"/>
  <c r="AH1229" i="67"/>
  <c r="AM1261" i="67"/>
  <c r="AN7" i="68"/>
  <c r="M9" i="62" s="1"/>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O1265" i="67"/>
  <c r="T1232" i="67"/>
  <c r="T1265" i="67"/>
  <c r="L1350" i="67"/>
  <c r="O1366" i="67"/>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U1233" i="67"/>
  <c r="N1264" i="67"/>
  <c r="O1264" i="67"/>
  <c r="Y1350" i="67"/>
  <c r="T1233" i="67"/>
  <c r="P1233" i="67"/>
  <c r="L1246" i="67"/>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AH7" i="68"/>
  <c r="G9" i="62" s="1"/>
  <c r="AF17" i="68"/>
  <c r="E18" i="62" s="1"/>
  <c r="AN17" i="68"/>
  <c r="M18" i="62" s="1"/>
  <c r="K1343" i="67"/>
  <c r="AG11" i="50"/>
  <c r="J64" i="65" s="1"/>
  <c r="AG17" i="68"/>
  <c r="F18" i="62" s="1"/>
  <c r="AX11" i="50"/>
  <c r="AA64" i="65" s="1"/>
  <c r="AL11" i="50"/>
  <c r="O64" i="65" s="1"/>
  <c r="BA11" i="50"/>
  <c r="AD64" i="65" s="1"/>
  <c r="AE11" i="50"/>
  <c r="H64" i="65" s="1"/>
  <c r="BF11" i="50"/>
  <c r="AI64" i="65" s="1"/>
  <c r="BK11" i="50"/>
  <c r="AN100" i="65" s="1"/>
  <c r="BD11" i="50"/>
  <c r="AG64" i="65" s="1"/>
  <c r="AN11" i="50"/>
  <c r="AS9"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64" i="65" s="1"/>
  <c r="AB11" i="50"/>
  <c r="AG8" i="36" s="1"/>
  <c r="AJ11" i="50"/>
  <c r="M100" i="65" s="1"/>
  <c r="AK11" i="50"/>
  <c r="N100" i="65" s="1"/>
  <c r="AW11" i="50"/>
  <c r="Z64" i="65" s="1"/>
  <c r="AO11" i="50"/>
  <c r="R64" i="65" s="1"/>
  <c r="BE11" i="50"/>
  <c r="AH64" i="65" s="1"/>
  <c r="AV11" i="50"/>
  <c r="Y64" i="65" s="1"/>
  <c r="BB11" i="50"/>
  <c r="AE64"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64"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Y100" i="65"/>
  <c r="K1350" i="67"/>
  <c r="AV42" i="36"/>
  <c r="AU83" i="36"/>
  <c r="F5" i="47"/>
  <c r="U19" i="55"/>
  <c r="AJ9" i="36" l="1"/>
  <c r="Q1397" i="67" s="1"/>
  <c r="AJ8" i="36"/>
  <c r="Q1534" i="67" s="1"/>
  <c r="AB64" i="65"/>
  <c r="AB83" i="65" s="1"/>
  <c r="AY11" i="69" s="1"/>
  <c r="I100" i="65"/>
  <c r="I83" i="65" s="1"/>
  <c r="AF11" i="69" s="1"/>
  <c r="O100" i="65"/>
  <c r="O83" i="65" s="1"/>
  <c r="AL11" i="69" s="1"/>
  <c r="F100" i="65"/>
  <c r="AE100" i="65"/>
  <c r="AE83" i="65" s="1"/>
  <c r="BB11" i="69" s="1"/>
  <c r="AH9" i="36"/>
  <c r="O1397" i="67" s="1"/>
  <c r="AD100" i="65"/>
  <c r="AD83" i="65" s="1"/>
  <c r="BA11" i="69" s="1"/>
  <c r="AH100" i="65"/>
  <c r="AH83" i="65" s="1"/>
  <c r="BE11" i="69" s="1"/>
  <c r="AS8" i="36"/>
  <c r="Z1534" i="67" s="1"/>
  <c r="P64" i="65"/>
  <c r="P83" i="65" s="1"/>
  <c r="AM11" i="69" s="1"/>
  <c r="H100" i="65"/>
  <c r="H83" i="65" s="1"/>
  <c r="AE11" i="69" s="1"/>
  <c r="F64" i="65"/>
  <c r="AI100" i="65"/>
  <c r="AI83" i="65" s="1"/>
  <c r="BF11" i="69" s="1"/>
  <c r="AN64" i="65"/>
  <c r="AN83" i="65" s="1"/>
  <c r="BK11" i="69" s="1"/>
  <c r="AA100" i="65"/>
  <c r="AA83" i="65" s="1"/>
  <c r="AX11" i="69" s="1"/>
  <c r="AF64" i="65"/>
  <c r="AF83" i="65" s="1"/>
  <c r="BC11" i="69" s="1"/>
  <c r="AL100" i="65"/>
  <c r="AL83" i="65" s="1"/>
  <c r="BI11" i="69" s="1"/>
  <c r="Q100" i="65"/>
  <c r="T100" i="65"/>
  <c r="T83" i="65" s="1"/>
  <c r="AQ11" i="69" s="1"/>
  <c r="Q64" i="65"/>
  <c r="AN8" i="36"/>
  <c r="U1550" i="67" s="1"/>
  <c r="AK100" i="65"/>
  <c r="AK83" i="65" s="1"/>
  <c r="BH11" i="69" s="1"/>
  <c r="AG100" i="65"/>
  <c r="AG83" i="65" s="1"/>
  <c r="BD11" i="69" s="1"/>
  <c r="J100" i="65"/>
  <c r="J83" i="65" s="1"/>
  <c r="AG11" i="69" s="1"/>
  <c r="AC100" i="65"/>
  <c r="AC83" i="65" s="1"/>
  <c r="AZ11" i="69" s="1"/>
  <c r="U64" i="65"/>
  <c r="U83" i="65" s="1"/>
  <c r="AR11" i="69" s="1"/>
  <c r="C64" i="65"/>
  <c r="C100" i="65"/>
  <c r="M64" i="65"/>
  <c r="M83" i="65" s="1"/>
  <c r="AJ11" i="69" s="1"/>
  <c r="AE9" i="36"/>
  <c r="L1383" i="67" s="1"/>
  <c r="AI8" i="36"/>
  <c r="P153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Y83" i="65"/>
  <c r="AV11" i="69" s="1"/>
  <c r="Z1383" i="67"/>
  <c r="Z1397" i="67"/>
  <c r="Z1415" i="67"/>
  <c r="Z1535" i="67"/>
  <c r="Z1551" i="67"/>
  <c r="O1396" i="67"/>
  <c r="O1382" i="67"/>
  <c r="O160" i="67" s="1"/>
  <c r="O1414" i="67"/>
  <c r="O1534" i="67"/>
  <c r="O1550"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383" i="67" l="1"/>
  <c r="Q161" i="67" s="1"/>
  <c r="Q1551" i="67"/>
  <c r="Q1535" i="67"/>
  <c r="Q1415" i="67"/>
  <c r="Z1382" i="67"/>
  <c r="Z160" i="67" s="1"/>
  <c r="Q1550" i="67"/>
  <c r="Q1414" i="67"/>
  <c r="Q1396" i="67"/>
  <c r="Q1382" i="67"/>
  <c r="Q160" i="67" s="1"/>
  <c r="F83" i="65"/>
  <c r="AC11" i="69" s="1"/>
  <c r="Z1414" i="67"/>
  <c r="Z1396" i="67"/>
  <c r="Z1550" i="67"/>
  <c r="O1535" i="67"/>
  <c r="O1383" i="67"/>
  <c r="O8" i="67" s="1"/>
  <c r="O1551" i="67"/>
  <c r="O1415" i="67"/>
  <c r="U1534" i="67"/>
  <c r="U1396" i="67"/>
  <c r="U1382" i="67"/>
  <c r="U160" i="67" s="1"/>
  <c r="U1414" i="67"/>
  <c r="Q83" i="65"/>
  <c r="AN11" i="69" s="1"/>
  <c r="T1551" i="67"/>
  <c r="P1550" i="67"/>
  <c r="P1396" i="67"/>
  <c r="P1382" i="67"/>
  <c r="P160" i="67" s="1"/>
  <c r="U1415" i="67"/>
  <c r="P1414" i="67"/>
  <c r="AA1396" i="67"/>
  <c r="U1535" i="67"/>
  <c r="T1535" i="67"/>
  <c r="M1396" i="67"/>
  <c r="M1414" i="67"/>
  <c r="T1415" i="67"/>
  <c r="C83" i="65"/>
  <c r="Z11" i="69" s="1"/>
  <c r="P1397" i="67"/>
  <c r="T1397" i="67"/>
  <c r="AA1550" i="67"/>
  <c r="L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AA8" i="67"/>
  <c r="AA161" i="67"/>
  <c r="L161" i="67"/>
  <c r="L8" i="67"/>
  <c r="M8" i="67"/>
  <c r="M161" i="67"/>
  <c r="T161" i="67"/>
  <c r="T8" i="67"/>
  <c r="Z8" i="67"/>
  <c r="Z161"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Q8" i="67" l="1"/>
  <c r="O161" i="67"/>
  <c r="P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L72" i="68" l="1"/>
  <c r="J43" i="45"/>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BG63" i="68" l="1"/>
  <c r="K1270" i="67"/>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D4" i="45"/>
  <c r="BD58" i="45" s="1"/>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AU67"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J20" i="65" s="1"/>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AA1222" i="67" s="1"/>
  <c r="N6" i="67"/>
  <c r="N1222" i="67" s="1"/>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I1116" i="67"/>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I1269" i="67" l="1"/>
  <c r="AV1269" i="67"/>
  <c r="AB1267" i="67"/>
  <c r="AN1269" i="67"/>
  <c r="L1251" i="67"/>
  <c r="U1251" i="67"/>
  <c r="BD9" i="70"/>
  <c r="BD54" i="70" s="1"/>
  <c r="AK973" i="67" s="1"/>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67" i="67" s="1"/>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K1103" i="67"/>
  <c r="AK1189" i="67"/>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BL54" i="70"/>
  <c r="AS973" i="67" s="1"/>
  <c r="AB126" i="65"/>
  <c r="AB136" i="65" s="1"/>
  <c r="AK466" i="67" s="1"/>
  <c r="AB197" i="65"/>
  <c r="AB198" i="65" s="1"/>
  <c r="Z1269" i="67"/>
  <c r="AS1038" i="67"/>
  <c r="AS1342" i="67" s="1"/>
  <c r="AS934" i="67"/>
  <c r="AS1238" i="67" s="1"/>
  <c r="AI951" i="67"/>
  <c r="AI933" i="67"/>
  <c r="AI1053" i="67"/>
  <c r="AI1357" i="67" s="1"/>
  <c r="AI1037" i="67"/>
  <c r="AW1189" i="67"/>
  <c r="AW1342" i="67" s="1"/>
  <c r="AQ1204" i="67"/>
  <c r="AQ1357" i="67" s="1"/>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AI1237" i="67"/>
  <c r="AI1341"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L1239"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97" i="65" l="1"/>
  <c r="AD198" i="65" s="1"/>
  <c r="AD1342" i="67"/>
  <c r="AI1020" i="67"/>
  <c r="Y951" i="67"/>
  <c r="AW1019" i="67"/>
  <c r="AW1256" i="67"/>
  <c r="AW1358" i="67"/>
  <c r="BF18" i="68"/>
  <c r="AE19" i="62" s="1"/>
  <c r="AQ1139" i="67"/>
  <c r="AQ1292" i="67" s="1"/>
  <c r="AQ1171" i="67"/>
  <c r="AQ1237" i="67"/>
  <c r="BK12" i="68" s="1"/>
  <c r="AJ13" i="62" s="1"/>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M1238" i="67" l="1"/>
  <c r="AQ1324" i="67"/>
  <c r="AG1124" i="67"/>
  <c r="AD1016" i="67"/>
  <c r="AD1171" i="67"/>
  <c r="Y972" i="67"/>
  <c r="AI1293" i="67"/>
  <c r="BC47" i="68" s="1"/>
  <c r="BC56" i="68" s="1"/>
  <c r="Z1324" i="67"/>
  <c r="AD838" i="67"/>
  <c r="AB1320" i="67"/>
  <c r="AN1320" i="67"/>
  <c r="AG1342" i="67"/>
  <c r="P1255" i="67"/>
  <c r="AQ1276" i="67"/>
  <c r="BK45" i="68" s="1"/>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Y1276" i="67" l="1"/>
  <c r="AT51" i="68"/>
  <c r="BK51" i="68"/>
  <c r="BK49" i="68" s="1"/>
  <c r="AD1293" i="67"/>
  <c r="AX47" i="68" s="1"/>
  <c r="AX56" i="68" s="1"/>
  <c r="BH50" i="68"/>
  <c r="BH49" i="68" s="1"/>
  <c r="AD1320" i="67"/>
  <c r="AD1324" i="67"/>
  <c r="AX51" i="68" s="1"/>
  <c r="O989" i="67"/>
  <c r="AV50" i="68"/>
  <c r="AV49" i="68" s="1"/>
  <c r="T1320" i="67"/>
  <c r="BE51" i="68"/>
  <c r="AJ1320" i="67"/>
  <c r="AJ1293" i="67"/>
  <c r="BD47" i="68" s="1"/>
  <c r="BD56" i="68" s="1"/>
  <c r="P1320" i="67"/>
  <c r="AJ1324" i="67"/>
  <c r="AF4" i="68"/>
  <c r="AF58" i="68" s="1"/>
  <c r="L1324" i="67"/>
  <c r="AZ5" i="68"/>
  <c r="AZ4" i="68" s="1"/>
  <c r="AZ58" i="68" s="1"/>
  <c r="L1293" i="67"/>
  <c r="AF47" i="68" s="1"/>
  <c r="AF56" i="68" s="1"/>
  <c r="AT50" i="68"/>
  <c r="AW1293" i="67"/>
  <c r="BQ47" i="68" s="1"/>
  <c r="BQ43" i="68" s="1"/>
  <c r="AP39" i="62" s="1"/>
  <c r="BI51" i="68"/>
  <c r="BI49" i="68" s="1"/>
  <c r="AK50" i="68"/>
  <c r="AK49" i="68" s="1"/>
  <c r="BI71" i="68"/>
  <c r="O1020" i="67"/>
  <c r="O1324" i="67" s="1"/>
  <c r="BQ4" i="68"/>
  <c r="BQ58" i="68" s="1"/>
  <c r="O838" i="67"/>
  <c r="BE50" i="68"/>
  <c r="BC71" i="68"/>
  <c r="AM1320" i="67"/>
  <c r="W1140" i="67"/>
  <c r="AU1167" i="67"/>
  <c r="AL1167" i="67"/>
  <c r="AL1320" i="67" s="1"/>
  <c r="AL1140" i="67"/>
  <c r="AL1171" i="67"/>
  <c r="AT71" i="68"/>
  <c r="V1320" i="67"/>
  <c r="AP50" i="68" s="1"/>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O5" i="68"/>
  <c r="BA45" i="68"/>
  <c r="BF5" i="68"/>
  <c r="BK43" i="68"/>
  <c r="AH5" i="68"/>
  <c r="AR12" i="68"/>
  <c r="BN5" i="68"/>
  <c r="AY45" i="68"/>
  <c r="BL12" i="68"/>
  <c r="BJ45" i="68"/>
  <c r="AF1140" i="67"/>
  <c r="BN12" i="68"/>
  <c r="AL45" i="68"/>
  <c r="AW5" i="68"/>
  <c r="BG45" i="68"/>
  <c r="BD45" i="68"/>
  <c r="P713" i="67"/>
  <c r="P1319" i="67"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N50" i="68"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T49" i="68" l="1"/>
  <c r="BG50" i="68"/>
  <c r="AF51" i="68"/>
  <c r="O1293" i="67"/>
  <c r="BD50" i="68"/>
  <c r="AJ50" i="68"/>
  <c r="AF71" i="68"/>
  <c r="U1320" i="67"/>
  <c r="BE49" i="68"/>
  <c r="Y7" i="62"/>
  <c r="AH1320" i="67"/>
  <c r="BD51" i="68"/>
  <c r="AU1293" i="67"/>
  <c r="BO47" i="68" s="1"/>
  <c r="BO56" i="68" s="1"/>
  <c r="AN71" i="68"/>
  <c r="AC1324" i="67"/>
  <c r="BQ71" i="68"/>
  <c r="AP51" i="68"/>
  <c r="AP49" i="68" s="1"/>
  <c r="AU1320" i="67"/>
  <c r="AX49" i="68"/>
  <c r="AX66" i="68" s="1"/>
  <c r="BQ56" i="68"/>
  <c r="AY50" i="68"/>
  <c r="AY49" i="68" s="1"/>
  <c r="AG51" i="68"/>
  <c r="AG49" i="68" s="1"/>
  <c r="AJ51" i="68"/>
  <c r="AL1324" i="67"/>
  <c r="AR1320" i="67"/>
  <c r="W1320" i="67"/>
  <c r="AQ50" i="68" s="1"/>
  <c r="AS51" i="68"/>
  <c r="BG51" i="68"/>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AD40" i="62"/>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BB50" i="68"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F49" i="68"/>
  <c r="AW45" i="68"/>
  <c r="BF45" i="68"/>
  <c r="AR45" i="68"/>
  <c r="AU43" i="68"/>
  <c r="AI47" i="68"/>
  <c r="AI56" i="68" s="1"/>
  <c r="AQ51" i="68"/>
  <c r="BN45" i="68"/>
  <c r="BB45" i="68"/>
  <c r="BL45" i="68"/>
  <c r="X713" i="67"/>
  <c r="X1319" i="67" s="1"/>
  <c r="N713" i="67"/>
  <c r="U713" i="67"/>
  <c r="U1319" i="67"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G49" i="68" l="1"/>
  <c r="AF40" i="62" s="1"/>
  <c r="AO50" i="68"/>
  <c r="AO49" i="68" s="1"/>
  <c r="BD49" i="68"/>
  <c r="AC40" i="62" s="1"/>
  <c r="BP50" i="68"/>
  <c r="BP49" i="68" s="1"/>
  <c r="AJ49" i="68"/>
  <c r="I40" i="62" s="1"/>
  <c r="AW51" i="68"/>
  <c r="AW50" i="68"/>
  <c r="BH72" i="68"/>
  <c r="BH73" i="68" s="1"/>
  <c r="AE5" i="63" s="1"/>
  <c r="AE6" i="63" s="1"/>
  <c r="BF51" i="68"/>
  <c r="BF49" i="68" s="1"/>
  <c r="BL50" i="68"/>
  <c r="BL49" i="68" s="1"/>
  <c r="W40" i="62"/>
  <c r="BN51" i="68"/>
  <c r="BN49" i="68" s="1"/>
  <c r="AS49" i="68"/>
  <c r="AS66" i="68" s="1"/>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BA65" i="68"/>
  <c r="Z39"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BB49" i="68"/>
  <c r="AQ43" i="68"/>
  <c r="BL43" i="68"/>
  <c r="AI43" i="68"/>
  <c r="AI49" i="68"/>
  <c r="AQ49" i="68"/>
  <c r="AR43" i="68"/>
  <c r="AO43" i="68"/>
  <c r="AW43" i="68"/>
  <c r="N1323" i="67"/>
  <c r="AH51" i="68" s="1"/>
  <c r="BB43" i="68"/>
  <c r="BF43" i="68"/>
  <c r="N1319" i="67"/>
  <c r="AZ43" i="68"/>
  <c r="BQ49" i="68"/>
  <c r="AP40" i="62" s="1"/>
  <c r="AH43" i="68"/>
  <c r="BN43" i="68"/>
  <c r="BP43" i="68"/>
  <c r="AJ66" i="68" l="1"/>
  <c r="AJ72" i="68" s="1"/>
  <c r="AJ73" i="68" s="1"/>
  <c r="AJ80" i="68" s="1"/>
  <c r="BD66" i="68"/>
  <c r="BD72" i="68" s="1"/>
  <c r="BD73" i="68" s="1"/>
  <c r="AA5" i="63" s="1"/>
  <c r="AA6" i="63" s="1"/>
  <c r="AW49" i="68"/>
  <c r="V40" i="62" s="1"/>
  <c r="R40" i="62"/>
  <c r="AM72" i="68"/>
  <c r="AM73" i="68" s="1"/>
  <c r="J5" i="63" s="1"/>
  <c r="J6" i="63" s="1"/>
  <c r="AP72" i="68"/>
  <c r="AP73" i="68" s="1"/>
  <c r="M5" i="63" s="1"/>
  <c r="M6" i="63" s="1"/>
  <c r="AF72" i="68"/>
  <c r="AF73" i="68" s="1"/>
  <c r="C5" i="63" s="1"/>
  <c r="C6" i="63" s="1"/>
  <c r="AU72" i="68"/>
  <c r="AU73" i="68" s="1"/>
  <c r="R5" i="63" s="1"/>
  <c r="R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AW66" i="68" l="1"/>
  <c r="AW72" i="68" s="1"/>
  <c r="AW73" i="68" s="1"/>
  <c r="T5" i="63" s="1"/>
  <c r="T8" i="63" s="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<sst xmlns="http://schemas.openxmlformats.org/spreadsheetml/2006/main" count="15682" uniqueCount="1448">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</sst>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1">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66.758325069054948</c:v>
                </c:pt>
                <c:pt idx="1">
                  <c:v>69.562931708474935</c:v>
                </c:pt>
                <c:pt idx="2">
                  <c:v>72.506016594727299</c:v>
                </c:pt>
                <c:pt idx="3">
                  <c:v>74.236575926468831</c:v>
                </c:pt>
                <c:pt idx="4">
                  <c:v>72.228023574576284</c:v>
                </c:pt>
                <c:pt idx="5">
                  <c:v>73.376788415535543</c:v>
                </c:pt>
                <c:pt idx="6">
                  <c:v>74.745854123627538</c:v>
                </c:pt>
                <c:pt idx="7">
                  <c:v>76.09860264542948</c:v>
                </c:pt>
                <c:pt idx="8">
                  <c:v>76.641987636129969</c:v>
                </c:pt>
                <c:pt idx="9">
                  <c:v>77.466589143255405</c:v>
                </c:pt>
                <c:pt idx="10">
                  <c:v>77.642871127104343</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72.506016594727299</c:v>
                </c:pt>
                <c:pt idx="1">
                  <c:v>74.236575926468831</c:v>
                </c:pt>
                <c:pt idx="2">
                  <c:v>72.228023574576284</c:v>
                </c:pt>
                <c:pt idx="3">
                  <c:v>73.376788415535543</c:v>
                </c:pt>
                <c:pt idx="4">
                  <c:v>74.745854123627538</c:v>
                </c:pt>
                <c:pt idx="5">
                  <c:v>76.09860264542948</c:v>
                </c:pt>
                <c:pt idx="6">
                  <c:v>76.641987636129969</c:v>
                </c:pt>
                <c:pt idx="7">
                  <c:v>77.466589143255405</c:v>
                </c:pt>
                <c:pt idx="8">
                  <c:v>77.642871127104343</c:v>
                </c:pt>
                <c:pt idx="9">
                  <c:v>77.390507312892836</c:v>
                </c:pt>
                <c:pt idx="10">
                  <c:v>76.718733460333823</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1461.9296645871279</c:v>
                </c:pt>
                <c:pt idx="13">
                  <c:v>1500.9290445244408</c:v>
                </c:pt>
                <c:pt idx="14">
                  <c:v>1551.6978906253507</c:v>
                </c:pt>
                <c:pt idx="15">
                  <c:v>1579.6991994235048</c:v>
                </c:pt>
                <c:pt idx="16">
                  <c:v>1592.2732513502281</c:v>
                </c:pt>
                <c:pt idx="17">
                  <c:v>1589.0236047287594</c:v>
                </c:pt>
                <c:pt idx="18">
                  <c:v>1597.0850065537827</c:v>
                </c:pt>
                <c:pt idx="19">
                  <c:v>1606.5563837569275</c:v>
                </c:pt>
                <c:pt idx="20">
                  <c:v>1387.4782045924974</c:v>
                </c:pt>
                <c:pt idx="21">
                  <c:v>1459.8341422226576</c:v>
                </c:pt>
                <c:pt idx="22">
                  <c:v>1514.4762059164818</c:v>
                </c:pt>
                <c:pt idx="23">
                  <c:v>1564.3833595053679</c:v>
                </c:pt>
                <c:pt idx="24">
                  <c:v>1620.8358847417035</c:v>
                </c:pt>
                <c:pt idx="25">
                  <c:v>1674.5942325083711</c:v>
                </c:pt>
                <c:pt idx="26">
                  <c:v>1719.2922496059903</c:v>
                </c:pt>
                <c:pt idx="27">
                  <c:v>1763.9429472689808</c:v>
                </c:pt>
                <c:pt idx="28">
                  <c:v>1810.3961288796168</c:v>
                </c:pt>
                <c:pt idx="29">
                  <c:v>1878.2191805368627</c:v>
                </c:pt>
                <c:pt idx="30">
                  <c:v>1936.8935536218528</c:v>
                </c:pt>
                <c:pt idx="31">
                  <c:v>2010.7839734703573</c:v>
                </c:pt>
                <c:pt idx="32">
                  <c:v>2089.0919178912795</c:v>
                </c:pt>
                <c:pt idx="33">
                  <c:v>2185.0032725633559</c:v>
                </c:pt>
                <c:pt idx="34">
                  <c:v>2290.4974786353341</c:v>
                </c:pt>
                <c:pt idx="35">
                  <c:v>2372.1559054417571</c:v>
                </c:pt>
                <c:pt idx="36">
                  <c:v>2454.735395073682</c:v>
                </c:pt>
                <c:pt idx="37">
                  <c:v>2547.3940196623116</c:v>
                </c:pt>
                <c:pt idx="38">
                  <c:v>2640.4205014511463</c:v>
                </c:pt>
                <c:pt idx="39">
                  <c:v>2744.5512662943916</c:v>
                </c:pt>
                <c:pt idx="40">
                  <c:v>2846.6965097628986</c:v>
                </c:pt>
                <c:pt idx="41">
                  <c:v>2966.2860796594869</c:v>
                </c:pt>
                <c:pt idx="42">
                  <c:v>3088.346874438048</c:v>
                </c:pt>
                <c:pt idx="43">
                  <c:v>3214.8995587580644</c:v>
                </c:pt>
                <c:pt idx="44">
                  <c:v>3346.6409263089486</c:v>
                </c:pt>
                <c:pt idx="45">
                  <c:v>3484.8742405784551</c:v>
                </c:pt>
                <c:pt idx="46">
                  <c:v>3636.0921098247031</c:v>
                </c:pt>
                <c:pt idx="47">
                  <c:v>3726.6308611681789</c:v>
                </c:pt>
                <c:pt idx="48">
                  <c:v>3808.5198591634266</c:v>
                </c:pt>
                <c:pt idx="49">
                  <c:v>3892.6924875541786</c:v>
                </c:pt>
                <c:pt idx="50">
                  <c:v>3975.2182009166522</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1780.5365679391932</c:v>
                </c:pt>
                <c:pt idx="13">
                  <c:v>1834.642518675608</c:v>
                </c:pt>
                <c:pt idx="14">
                  <c:v>1905.0768868757129</c:v>
                </c:pt>
                <c:pt idx="15">
                  <c:v>1943.9246182197323</c:v>
                </c:pt>
                <c:pt idx="16">
                  <c:v>1961.3692810630382</c:v>
                </c:pt>
                <c:pt idx="17">
                  <c:v>1956.8608704089575</c:v>
                </c:pt>
                <c:pt idx="18">
                  <c:v>1968.0448895064978</c:v>
                </c:pt>
                <c:pt idx="19">
                  <c:v>1981.1850437649266</c:v>
                </c:pt>
                <c:pt idx="20">
                  <c:v>1677.246027597304</c:v>
                </c:pt>
                <c:pt idx="21">
                  <c:v>1777.6293363370153</c:v>
                </c:pt>
                <c:pt idx="22">
                  <c:v>1853.4372289523926</c:v>
                </c:pt>
                <c:pt idx="23">
                  <c:v>1922.6761244890745</c:v>
                </c:pt>
                <c:pt idx="24">
                  <c:v>2000.9957683986197</c:v>
                </c:pt>
                <c:pt idx="25">
                  <c:v>2075.5776340746825</c:v>
                </c:pt>
                <c:pt idx="26">
                  <c:v>2137.5896125980994</c:v>
                </c:pt>
                <c:pt idx="27">
                  <c:v>2199.5359423085606</c:v>
                </c:pt>
                <c:pt idx="28">
                  <c:v>2263.9829555640231</c:v>
                </c:pt>
                <c:pt idx="29">
                  <c:v>2358.0775462385109</c:v>
                </c:pt>
                <c:pt idx="30">
                  <c:v>2439.4796799321589</c:v>
                </c:pt>
                <c:pt idx="31">
                  <c:v>2541.9918589114759</c:v>
                </c:pt>
                <c:pt idx="32">
                  <c:v>2650.6327088408525</c:v>
                </c:pt>
                <c:pt idx="33">
                  <c:v>2783.6957226449581</c:v>
                </c:pt>
                <c:pt idx="34">
                  <c:v>2930.053544894502</c:v>
                </c:pt>
                <c:pt idx="35">
                  <c:v>3043.3427003914176</c:v>
                </c:pt>
                <c:pt idx="36">
                  <c:v>3157.909696201225</c:v>
                </c:pt>
                <c:pt idx="37">
                  <c:v>3286.4600214975458</c:v>
                </c:pt>
                <c:pt idx="38">
                  <c:v>3415.5206949990006</c:v>
                </c:pt>
                <c:pt idx="39">
                  <c:v>3559.9869414318932</c:v>
                </c:pt>
                <c:pt idx="40">
                  <c:v>3701.6985665897719</c:v>
                </c:pt>
                <c:pt idx="41">
                  <c:v>3867.6116500237777</c:v>
                </c:pt>
                <c:pt idx="42">
                  <c:v>4036.9531974984311</c:v>
                </c:pt>
                <c:pt idx="43">
                  <c:v>4212.5265864698986</c:v>
                </c:pt>
                <c:pt idx="44">
                  <c:v>4395.2985165393911</c:v>
                </c:pt>
                <c:pt idx="45">
                  <c:v>4587.077075686213</c:v>
                </c:pt>
                <c:pt idx="46">
                  <c:v>4796.8698107772443</c:v>
                </c:pt>
                <c:pt idx="47">
                  <c:v>4922.479121176556</c:v>
                </c:pt>
                <c:pt idx="48">
                  <c:v>5036.0881605640316</c:v>
                </c:pt>
                <c:pt idx="49">
                  <c:v>5152.8654040070041</c:v>
                </c:pt>
                <c:pt idx="50">
                  <c:v>5267.3577930874135</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448.98205019678221</c:v>
                </c:pt>
                <c:pt idx="13">
                  <c:v>458.09069820274431</c:v>
                </c:pt>
                <c:pt idx="14">
                  <c:v>468.74154231529377</c:v>
                </c:pt>
                <c:pt idx="15">
                  <c:v>476.91443074207569</c:v>
                </c:pt>
                <c:pt idx="16">
                  <c:v>483.47206766951064</c:v>
                </c:pt>
                <c:pt idx="17">
                  <c:v>488.3754655866876</c:v>
                </c:pt>
                <c:pt idx="18">
                  <c:v>494.66817106631413</c:v>
                </c:pt>
                <c:pt idx="19">
                  <c:v>501.21183128389964</c:v>
                </c:pt>
                <c:pt idx="20">
                  <c:v>481.19655429001017</c:v>
                </c:pt>
                <c:pt idx="21">
                  <c:v>494.60651699595553</c:v>
                </c:pt>
                <c:pt idx="22">
                  <c:v>505.69456308903921</c:v>
                </c:pt>
                <c:pt idx="23">
                  <c:v>515.96147206396802</c:v>
                </c:pt>
                <c:pt idx="24">
                  <c:v>526.71054468993123</c:v>
                </c:pt>
                <c:pt idx="25">
                  <c:v>536.85327233746114</c:v>
                </c:pt>
                <c:pt idx="26">
                  <c:v>545.85757782038672</c:v>
                </c:pt>
                <c:pt idx="27">
                  <c:v>554.77090260508191</c:v>
                </c:pt>
                <c:pt idx="28">
                  <c:v>563.80556952869915</c:v>
                </c:pt>
                <c:pt idx="29">
                  <c:v>575.23967270182118</c:v>
                </c:pt>
                <c:pt idx="30">
                  <c:v>585.51177895003764</c:v>
                </c:pt>
                <c:pt idx="31">
                  <c:v>597.48696978396322</c:v>
                </c:pt>
                <c:pt idx="32">
                  <c:v>609.90383492256376</c:v>
                </c:pt>
                <c:pt idx="33">
                  <c:v>624.29737484495695</c:v>
                </c:pt>
                <c:pt idx="34">
                  <c:v>639.7301411838564</c:v>
                </c:pt>
                <c:pt idx="35">
                  <c:v>652.30353202243191</c:v>
                </c:pt>
                <c:pt idx="36">
                  <c:v>664.90973626916877</c:v>
                </c:pt>
                <c:pt idx="37">
                  <c:v>678.61449374292863</c:v>
                </c:pt>
                <c:pt idx="38">
                  <c:v>692.28358168031809</c:v>
                </c:pt>
                <c:pt idx="39">
                  <c:v>707.16684522815353</c:v>
                </c:pt>
                <c:pt idx="40">
                  <c:v>721.73624198724167</c:v>
                </c:pt>
                <c:pt idx="41">
                  <c:v>738.26387462952869</c:v>
                </c:pt>
                <c:pt idx="42">
                  <c:v>755.00237768039995</c:v>
                </c:pt>
                <c:pt idx="43">
                  <c:v>772.18575273644524</c:v>
                </c:pt>
                <c:pt idx="44">
                  <c:v>789.89369212587621</c:v>
                </c:pt>
                <c:pt idx="45">
                  <c:v>808.2766415783658</c:v>
                </c:pt>
                <c:pt idx="46">
                  <c:v>828.09048077310501</c:v>
                </c:pt>
                <c:pt idx="47">
                  <c:v>840.74525789042798</c:v>
                </c:pt>
                <c:pt idx="48">
                  <c:v>852.30579031664035</c:v>
                </c:pt>
                <c:pt idx="49">
                  <c:v>864.04550960506333</c:v>
                </c:pt>
                <c:pt idx="50">
                  <c:v>875.5048931508411</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419.28599149200943</c:v>
                </c:pt>
                <c:pt idx="13">
                  <c:v>427.6601954809679</c:v>
                </c:pt>
                <c:pt idx="14">
                  <c:v>437.45224598008747</c:v>
                </c:pt>
                <c:pt idx="15">
                  <c:v>444.96614209508408</c:v>
                </c:pt>
                <c:pt idx="16">
                  <c:v>450.99502687358489</c:v>
                </c:pt>
                <c:pt idx="17">
                  <c:v>455.50305642644469</c:v>
                </c:pt>
                <c:pt idx="18">
                  <c:v>461.28837157907071</c:v>
                </c:pt>
                <c:pt idx="19">
                  <c:v>467.30440661090256</c:v>
                </c:pt>
                <c:pt idx="20">
                  <c:v>448.90299156745959</c:v>
                </c:pt>
                <c:pt idx="21">
                  <c:v>461.23168876932829</c:v>
                </c:pt>
                <c:pt idx="22">
                  <c:v>471.42568899435389</c:v>
                </c:pt>
                <c:pt idx="23">
                  <c:v>480.86476162465482</c:v>
                </c:pt>
                <c:pt idx="24">
                  <c:v>490.74712032410451</c:v>
                </c:pt>
                <c:pt idx="25">
                  <c:v>500.07202455459714</c:v>
                </c:pt>
                <c:pt idx="26">
                  <c:v>508.35029931541357</c:v>
                </c:pt>
                <c:pt idx="27">
                  <c:v>516.54492928882121</c:v>
                </c:pt>
                <c:pt idx="28">
                  <c:v>524.8511174016063</c:v>
                </c:pt>
                <c:pt idx="29">
                  <c:v>535.36327160273981</c:v>
                </c:pt>
                <c:pt idx="30">
                  <c:v>544.80712244235019</c:v>
                </c:pt>
                <c:pt idx="31">
                  <c:v>555.81673559068531</c:v>
                </c:pt>
                <c:pt idx="32">
                  <c:v>567.2324101788314</c:v>
                </c:pt>
                <c:pt idx="33">
                  <c:v>580.46537728376745</c:v>
                </c:pt>
                <c:pt idx="34">
                  <c:v>594.65377641295584</c:v>
                </c:pt>
                <c:pt idx="35">
                  <c:v>606.21335579797699</c:v>
                </c:pt>
                <c:pt idx="36">
                  <c:v>617.80310279660398</c:v>
                </c:pt>
                <c:pt idx="37">
                  <c:v>630.40282501985223</c:v>
                </c:pt>
                <c:pt idx="38">
                  <c:v>642.96975379520779</c:v>
                </c:pt>
                <c:pt idx="39">
                  <c:v>656.65295737156987</c:v>
                </c:pt>
                <c:pt idx="40">
                  <c:v>670.04760171141209</c:v>
                </c:pt>
                <c:pt idx="41">
                  <c:v>685.24258642379596</c:v>
                </c:pt>
                <c:pt idx="42">
                  <c:v>700.63143874590219</c:v>
                </c:pt>
                <c:pt idx="43">
                  <c:v>716.42929237290764</c:v>
                </c:pt>
                <c:pt idx="44">
                  <c:v>732.70941392049019</c:v>
                </c:pt>
                <c:pt idx="45">
                  <c:v>749.61011845239182</c:v>
                </c:pt>
                <c:pt idx="46">
                  <c:v>767.82633793003083</c:v>
                </c:pt>
                <c:pt idx="47">
                  <c:v>779.46074129548106</c:v>
                </c:pt>
                <c:pt idx="48">
                  <c:v>790.08913056847791</c:v>
                </c:pt>
                <c:pt idx="49">
                  <c:v>800.88225859692034</c:v>
                </c:pt>
                <c:pt idx="50">
                  <c:v>811.41765477616036</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919.93415141939693</c:v>
                </c:pt>
                <c:pt idx="13">
                  <c:v>944.20834947610206</c:v>
                </c:pt>
                <c:pt idx="14">
                  <c:v>973.8562285322181</c:v>
                </c:pt>
                <c:pt idx="15">
                  <c:v>993.92642644116029</c:v>
                </c:pt>
                <c:pt idx="16">
                  <c:v>1007.6100166861245</c:v>
                </c:pt>
                <c:pt idx="17">
                  <c:v>1014.7469565614488</c:v>
                </c:pt>
                <c:pt idx="18">
                  <c:v>1026.8981254598255</c:v>
                </c:pt>
                <c:pt idx="19">
                  <c:v>1039.800145818496</c:v>
                </c:pt>
                <c:pt idx="20">
                  <c:v>953.83314866166052</c:v>
                </c:pt>
                <c:pt idx="21">
                  <c:v>993.22476985950232</c:v>
                </c:pt>
                <c:pt idx="22">
                  <c:v>1024.5273243491688</c:v>
                </c:pt>
                <c:pt idx="23">
                  <c:v>1053.3433579335035</c:v>
                </c:pt>
                <c:pt idx="24">
                  <c:v>1084.5404470207748</c:v>
                </c:pt>
                <c:pt idx="25">
                  <c:v>1114.0976618875291</c:v>
                </c:pt>
                <c:pt idx="26">
                  <c:v>1139.5970452416768</c:v>
                </c:pt>
                <c:pt idx="27">
                  <c:v>1164.9376810260208</c:v>
                </c:pt>
                <c:pt idx="28">
                  <c:v>1190.9155173607614</c:v>
                </c:pt>
                <c:pt idx="29">
                  <c:v>1226.0021295490362</c:v>
                </c:pt>
                <c:pt idx="30">
                  <c:v>1256.9711639119953</c:v>
                </c:pt>
                <c:pt idx="31">
                  <c:v>1294.4172216490006</c:v>
                </c:pt>
                <c:pt idx="32">
                  <c:v>1333.6583350177571</c:v>
                </c:pt>
                <c:pt idx="33">
                  <c:v>1380.4030226846583</c:v>
                </c:pt>
                <c:pt idx="34">
                  <c:v>1431.1728968975456</c:v>
                </c:pt>
                <c:pt idx="35">
                  <c:v>1471.4867882400258</c:v>
                </c:pt>
                <c:pt idx="36">
                  <c:v>1512.0790651250434</c:v>
                </c:pt>
                <c:pt idx="37">
                  <c:v>1556.913895416149</c:v>
                </c:pt>
                <c:pt idx="38">
                  <c:v>1601.7810092183759</c:v>
                </c:pt>
                <c:pt idx="39">
                  <c:v>1651.3284765433516</c:v>
                </c:pt>
                <c:pt idx="40">
                  <c:v>1699.8825371955531</c:v>
                </c:pt>
                <c:pt idx="41">
                  <c:v>1755.871430652865</c:v>
                </c:pt>
                <c:pt idx="42">
                  <c:v>1812.8059317783859</c:v>
                </c:pt>
                <c:pt idx="43">
                  <c:v>1871.5588519996513</c:v>
                </c:pt>
                <c:pt idx="44">
                  <c:v>1932.4295497085245</c:v>
                </c:pt>
                <c:pt idx="45">
                  <c:v>1995.9801872896128</c:v>
                </c:pt>
                <c:pt idx="46">
                  <c:v>2065.021683038</c:v>
                </c:pt>
                <c:pt idx="47">
                  <c:v>2107.6394874846651</c:v>
                </c:pt>
                <c:pt idx="48">
                  <c:v>2146.3713563212073</c:v>
                </c:pt>
                <c:pt idx="49">
                  <c:v>2185.9516923447932</c:v>
                </c:pt>
                <c:pt idx="50">
                  <c:v>2224.6756905046582</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920.44626243808511</c:v>
                </c:pt>
                <c:pt idx="13">
                  <c:v>941.69158339834871</c:v>
                </c:pt>
                <c:pt idx="14">
                  <c:v>967.64007013586524</c:v>
                </c:pt>
                <c:pt idx="15">
                  <c:v>985.20595615670993</c:v>
                </c:pt>
                <c:pt idx="16">
                  <c:v>997.1821403323471</c:v>
                </c:pt>
                <c:pt idx="17">
                  <c:v>1003.4285497078974</c:v>
                </c:pt>
                <c:pt idx="18">
                  <c:v>1014.0635244529055</c:v>
                </c:pt>
                <c:pt idx="19">
                  <c:v>1025.3556611865474</c:v>
                </c:pt>
                <c:pt idx="20">
                  <c:v>950.11542287587133</c:v>
                </c:pt>
                <c:pt idx="21">
                  <c:v>984.59185062595736</c:v>
                </c:pt>
                <c:pt idx="22">
                  <c:v>1011.988546304866</c:v>
                </c:pt>
                <c:pt idx="23">
                  <c:v>1037.2089832837025</c:v>
                </c:pt>
                <c:pt idx="24">
                  <c:v>1064.5133732840113</c:v>
                </c:pt>
                <c:pt idx="25">
                  <c:v>1090.3825086955608</c:v>
                </c:pt>
                <c:pt idx="26">
                  <c:v>1112.7001392258112</c:v>
                </c:pt>
                <c:pt idx="27">
                  <c:v>1134.8788303330473</c:v>
                </c:pt>
                <c:pt idx="28">
                  <c:v>1157.6152136111064</c:v>
                </c:pt>
                <c:pt idx="29">
                  <c:v>1188.3238012071563</c:v>
                </c:pt>
                <c:pt idx="30">
                  <c:v>1215.4285926129742</c:v>
                </c:pt>
                <c:pt idx="31">
                  <c:v>1248.2022197153324</c:v>
                </c:pt>
                <c:pt idx="32">
                  <c:v>1282.5469196477382</c:v>
                </c:pt>
                <c:pt idx="33">
                  <c:v>1323.4589156012471</c:v>
                </c:pt>
                <c:pt idx="34">
                  <c:v>1367.8938448312597</c:v>
                </c:pt>
                <c:pt idx="35">
                  <c:v>1403.1774640357924</c:v>
                </c:pt>
                <c:pt idx="36">
                  <c:v>1438.7047324924272</c:v>
                </c:pt>
                <c:pt idx="37">
                  <c:v>1477.9451785622975</c:v>
                </c:pt>
                <c:pt idx="38">
                  <c:v>1517.2138798830272</c:v>
                </c:pt>
                <c:pt idx="39">
                  <c:v>1560.5789312692052</c:v>
                </c:pt>
                <c:pt idx="40">
                  <c:v>1603.0745309207534</c:v>
                </c:pt>
                <c:pt idx="41">
                  <c:v>1652.0772625014999</c:v>
                </c:pt>
                <c:pt idx="42">
                  <c:v>1701.9076110591968</c:v>
                </c:pt>
                <c:pt idx="43">
                  <c:v>1753.3294806730833</c:v>
                </c:pt>
                <c:pt idx="44">
                  <c:v>1806.604876501988</c:v>
                </c:pt>
                <c:pt idx="45">
                  <c:v>1862.2258156360274</c:v>
                </c:pt>
                <c:pt idx="46">
                  <c:v>1922.6524766249779</c:v>
                </c:pt>
                <c:pt idx="47">
                  <c:v>1959.9525320985326</c:v>
                </c:pt>
                <c:pt idx="48">
                  <c:v>1993.8515298285884</c:v>
                </c:pt>
                <c:pt idx="49">
                  <c:v>2028.4931250142176</c:v>
                </c:pt>
                <c:pt idx="50">
                  <c:v>2062.385234152041</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210.25125025039674</c:v>
                </c:pt>
                <c:pt idx="13">
                  <c:v>215.15729984140489</c:v>
                </c:pt>
                <c:pt idx="14">
                  <c:v>221.26625183821378</c:v>
                </c:pt>
                <c:pt idx="15">
                  <c:v>225.16453122577877</c:v>
                </c:pt>
                <c:pt idx="16">
                  <c:v>227.57954482450737</c:v>
                </c:pt>
                <c:pt idx="17">
                  <c:v>228.4737564208981</c:v>
                </c:pt>
                <c:pt idx="18">
                  <c:v>230.50265811419081</c:v>
                </c:pt>
                <c:pt idx="19">
                  <c:v>232.69090070904011</c:v>
                </c:pt>
                <c:pt idx="20">
                  <c:v>212.29996438284479</c:v>
                </c:pt>
                <c:pt idx="21">
                  <c:v>220.59923561243463</c:v>
                </c:pt>
                <c:pt idx="22">
                  <c:v>227.08786936268234</c:v>
                </c:pt>
                <c:pt idx="23">
                  <c:v>233.04638440588394</c:v>
                </c:pt>
                <c:pt idx="24">
                  <c:v>239.58746239057922</c:v>
                </c:pt>
                <c:pt idx="25">
                  <c:v>245.79488842091348</c:v>
                </c:pt>
                <c:pt idx="26">
                  <c:v>251.08752668876957</c:v>
                </c:pt>
                <c:pt idx="27">
                  <c:v>256.35581926505472</c:v>
                </c:pt>
                <c:pt idx="28">
                  <c:v>261.78190778956048</c:v>
                </c:pt>
                <c:pt idx="29">
                  <c:v>269.29989517073585</c:v>
                </c:pt>
                <c:pt idx="30">
                  <c:v>275.8913041666554</c:v>
                </c:pt>
                <c:pt idx="31">
                  <c:v>283.97097268590318</c:v>
                </c:pt>
                <c:pt idx="32">
                  <c:v>292.47057066462901</c:v>
                </c:pt>
                <c:pt idx="33">
                  <c:v>302.69340089725461</c:v>
                </c:pt>
                <c:pt idx="34">
                  <c:v>313.84584104815218</c:v>
                </c:pt>
                <c:pt idx="35">
                  <c:v>322.622868100635</c:v>
                </c:pt>
                <c:pt idx="36">
                  <c:v>331.47381073861567</c:v>
                </c:pt>
                <c:pt idx="37">
                  <c:v>341.30377376313555</c:v>
                </c:pt>
                <c:pt idx="38">
                  <c:v>351.15203355774969</c:v>
                </c:pt>
                <c:pt idx="39">
                  <c:v>362.07978466917262</c:v>
                </c:pt>
                <c:pt idx="40">
                  <c:v>372.79224834762897</c:v>
                </c:pt>
                <c:pt idx="41">
                  <c:v>385.21223882380235</c:v>
                </c:pt>
                <c:pt idx="42">
                  <c:v>397.85881153396264</c:v>
                </c:pt>
                <c:pt idx="43">
                  <c:v>410.93140771336039</c:v>
                </c:pt>
                <c:pt idx="44">
                  <c:v>424.49857149328068</c:v>
                </c:pt>
                <c:pt idx="45">
                  <c:v>438.68882609549922</c:v>
                </c:pt>
                <c:pt idx="46">
                  <c:v>454.1439194936919</c:v>
                </c:pt>
                <c:pt idx="47">
                  <c:v>463.57952236976428</c:v>
                </c:pt>
                <c:pt idx="48">
                  <c:v>472.14008650137089</c:v>
                </c:pt>
                <c:pt idx="49">
                  <c:v>480.9064253328736</c:v>
                </c:pt>
                <c:pt idx="50">
                  <c:v>489.48959015254934</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c:v>
                </c:pt>
                <c:pt idx="13">
                  <c:v>238.58845125065096</c:v>
                </c:pt>
                <c:pt idx="14">
                  <c:v>245.79232692559358</c:v>
                </c:pt>
                <c:pt idx="15">
                  <c:v>250.38930527292374</c:v>
                </c:pt>
                <c:pt idx="16">
                  <c:v>253.23716816784</c:v>
                </c:pt>
                <c:pt idx="17">
                  <c:v>254.29165168168259</c:v>
                </c:pt>
                <c:pt idx="18">
                  <c:v>256.68419880969998</c:v>
                </c:pt>
                <c:pt idx="19">
                  <c:v>259.26464593191383</c:v>
                </c:pt>
                <c:pt idx="20">
                  <c:v>235.21898797514572</c:v>
                </c:pt>
                <c:pt idx="21">
                  <c:v>245.00575961156125</c:v>
                </c:pt>
                <c:pt idx="22">
                  <c:v>252.65736840819909</c:v>
                </c:pt>
                <c:pt idx="23">
                  <c:v>259.68384391511449</c:v>
                </c:pt>
                <c:pt idx="24">
                  <c:v>267.39729666551483</c:v>
                </c:pt>
                <c:pt idx="25">
                  <c:v>274.71729613633892</c:v>
                </c:pt>
                <c:pt idx="26">
                  <c:v>280.95854800638068</c:v>
                </c:pt>
                <c:pt idx="27">
                  <c:v>287.17109064194341</c:v>
                </c:pt>
                <c:pt idx="28">
                  <c:v>293.56971141228036</c:v>
                </c:pt>
                <c:pt idx="29">
                  <c:v>302.43516762278341</c:v>
                </c:pt>
                <c:pt idx="30">
                  <c:v>310.20797234511667</c:v>
                </c:pt>
                <c:pt idx="31">
                  <c:v>319.73578129464073</c:v>
                </c:pt>
                <c:pt idx="32">
                  <c:v>329.75878477506069</c:v>
                </c:pt>
                <c:pt idx="33">
                  <c:v>341.81387999930689</c:v>
                </c:pt>
                <c:pt idx="34">
                  <c:v>354.96520159444657</c:v>
                </c:pt>
                <c:pt idx="35">
                  <c:v>365.31535849774559</c:v>
                </c:pt>
                <c:pt idx="36">
                  <c:v>375.7526790730862</c:v>
                </c:pt>
                <c:pt idx="37">
                  <c:v>387.34449245693912</c:v>
                </c:pt>
                <c:pt idx="38">
                  <c:v>398.95788198954574</c:v>
                </c:pt>
                <c:pt idx="39">
                  <c:v>411.84424293239289</c:v>
                </c:pt>
                <c:pt idx="40">
                  <c:v>424.47672990433995</c:v>
                </c:pt>
                <c:pt idx="41">
                  <c:v>439.12278823334003</c:v>
                </c:pt>
                <c:pt idx="42">
                  <c:v>454.03603973142134</c:v>
                </c:pt>
                <c:pt idx="43">
                  <c:v>469.45167201569927</c:v>
                </c:pt>
                <c:pt idx="44">
                  <c:v>485.45051456400944</c:v>
                </c:pt>
                <c:pt idx="45">
                  <c:v>502.18412615623731</c:v>
                </c:pt>
                <c:pt idx="46">
                  <c:v>520.40927695843141</c:v>
                </c:pt>
                <c:pt idx="47">
                  <c:v>531.53604797788989</c:v>
                </c:pt>
                <c:pt idx="48">
                  <c:v>541.63094473656167</c:v>
                </c:pt>
                <c:pt idx="49">
                  <c:v>551.96849774067027</c:v>
                </c:pt>
                <c:pt idx="50">
                  <c:v>562.09004596871068</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2942.4453105118937</c:v>
                </c:pt>
                <c:pt idx="15">
                  <c:v>2979.877509050561</c:v>
                </c:pt>
                <c:pt idx="16">
                  <c:v>3011.5897015159671</c:v>
                </c:pt>
                <c:pt idx="17">
                  <c:v>3037.4479061853235</c:v>
                </c:pt>
                <c:pt idx="18">
                  <c:v>3068.5581134720883</c:v>
                </c:pt>
                <c:pt idx="19">
                  <c:v>3100.7243936023351</c:v>
                </c:pt>
                <c:pt idx="20">
                  <c:v>3034.5793633089197</c:v>
                </c:pt>
                <c:pt idx="21">
                  <c:v>3091.518079974574</c:v>
                </c:pt>
                <c:pt idx="22">
                  <c:v>3139.4774201889968</c:v>
                </c:pt>
                <c:pt idx="23">
                  <c:v>3184.0018236532119</c:v>
                </c:pt>
                <c:pt idx="24">
                  <c:v>3229.9046192128517</c:v>
                </c:pt>
                <c:pt idx="25">
                  <c:v>3273.1349327582839</c:v>
                </c:pt>
                <c:pt idx="26">
                  <c:v>3312.0263661464751</c:v>
                </c:pt>
                <c:pt idx="27">
                  <c:v>3350.4562622085159</c:v>
                </c:pt>
                <c:pt idx="28">
                  <c:v>3389.2067134902841</c:v>
                </c:pt>
                <c:pt idx="29">
                  <c:v>3436.7165615931422</c:v>
                </c:pt>
                <c:pt idx="30">
                  <c:v>3479.780841307585</c:v>
                </c:pt>
                <c:pt idx="31">
                  <c:v>3529.0542666096471</c:v>
                </c:pt>
                <c:pt idx="32">
                  <c:v>3579.8580028308716</c:v>
                </c:pt>
                <c:pt idx="33">
                  <c:v>3637.8780139001551</c:v>
                </c:pt>
                <c:pt idx="34">
                  <c:v>3699.636322239101</c:v>
                </c:pt>
                <c:pt idx="35">
                  <c:v>3750.6796551513189</c:v>
                </c:pt>
                <c:pt idx="36">
                  <c:v>3801.7361270952047</c:v>
                </c:pt>
                <c:pt idx="37">
                  <c:v>3856.7529182283401</c:v>
                </c:pt>
                <c:pt idx="38">
                  <c:v>3911.5232246708906</c:v>
                </c:pt>
                <c:pt idx="39">
                  <c:v>3970.6767237069448</c:v>
                </c:pt>
                <c:pt idx="40">
                  <c:v>4028.5470672579418</c:v>
                </c:pt>
                <c:pt idx="41">
                  <c:v>4093.5655012756743</c:v>
                </c:pt>
                <c:pt idx="42">
                  <c:v>4159.2531366648154</c:v>
                </c:pt>
                <c:pt idx="43">
                  <c:v>4226.4749741796913</c:v>
                </c:pt>
                <c:pt idx="44">
                  <c:v>4295.5241376046815</c:v>
                </c:pt>
                <c:pt idx="45">
                  <c:v>4366.9560587923243</c:v>
                </c:pt>
                <c:pt idx="46">
                  <c:v>4443.5707615858155</c:v>
                </c:pt>
                <c:pt idx="47">
                  <c:v>4493.5280088418149</c:v>
                </c:pt>
                <c:pt idx="48">
                  <c:v>4539.3047462653331</c:v>
                </c:pt>
                <c:pt idx="49">
                  <c:v>4585.6189788896927</c:v>
                </c:pt>
                <c:pt idx="50">
                  <c:v>4630.7656853001326</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2031.5845891224521</c:v>
                </c:pt>
                <c:pt idx="15">
                  <c:v>2065.7957253002255</c:v>
                </c:pt>
                <c:pt idx="16">
                  <c:v>2094.7790652397448</c:v>
                </c:pt>
                <c:pt idx="17">
                  <c:v>2118.412156423055</c:v>
                </c:pt>
                <c:pt idx="18">
                  <c:v>2146.8453123571589</c:v>
                </c:pt>
                <c:pt idx="19">
                  <c:v>2176.2436654550011</c:v>
                </c:pt>
                <c:pt idx="20">
                  <c:v>2115.7904533223123</c:v>
                </c:pt>
                <c:pt idx="21">
                  <c:v>2167.829560446201</c:v>
                </c:pt>
                <c:pt idx="22">
                  <c:v>2211.6619716623604</c:v>
                </c:pt>
                <c:pt idx="23">
                  <c:v>2252.3550244248077</c:v>
                </c:pt>
                <c:pt idx="24">
                  <c:v>2294.3078578446539</c:v>
                </c:pt>
                <c:pt idx="25">
                  <c:v>2333.8181778752255</c:v>
                </c:pt>
                <c:pt idx="26">
                  <c:v>2369.3629808986916</c:v>
                </c:pt>
                <c:pt idx="27">
                  <c:v>2404.4859621501955</c:v>
                </c:pt>
                <c:pt idx="28">
                  <c:v>2439.9019146591381</c:v>
                </c:pt>
                <c:pt idx="29">
                  <c:v>2483.32351282023</c:v>
                </c:pt>
                <c:pt idx="30">
                  <c:v>2522.6820863271173</c:v>
                </c:pt>
                <c:pt idx="31">
                  <c:v>2567.7155048481495</c:v>
                </c:pt>
                <c:pt idx="32">
                  <c:v>2614.1475501475625</c:v>
                </c:pt>
                <c:pt idx="33">
                  <c:v>2667.1749056654799</c:v>
                </c:pt>
                <c:pt idx="34">
                  <c:v>2723.6188758081917</c:v>
                </c:pt>
                <c:pt idx="35">
                  <c:v>2770.2699003645889</c:v>
                </c:pt>
                <c:pt idx="36">
                  <c:v>2816.9329333313713</c:v>
                </c:pt>
                <c:pt idx="37">
                  <c:v>2867.2154977277837</c:v>
                </c:pt>
                <c:pt idx="38">
                  <c:v>2917.2727875839723</c:v>
                </c:pt>
                <c:pt idx="39">
                  <c:v>2971.336093772728</c:v>
                </c:pt>
                <c:pt idx="40">
                  <c:v>3024.2266607489782</c:v>
                </c:pt>
                <c:pt idx="41">
                  <c:v>3083.650220867909</c:v>
                </c:pt>
                <c:pt idx="42">
                  <c:v>3143.6853971927089</c:v>
                </c:pt>
                <c:pt idx="43">
                  <c:v>3205.1227566618841</c:v>
                </c:pt>
                <c:pt idx="44">
                  <c:v>3268.2301995884191</c:v>
                </c:pt>
                <c:pt idx="45">
                  <c:v>3333.5153625922962</c:v>
                </c:pt>
                <c:pt idx="46">
                  <c:v>3403.5373258435402</c:v>
                </c:pt>
                <c:pt idx="47">
                  <c:v>3449.1957230433786</c:v>
                </c:pt>
                <c:pt idx="48">
                  <c:v>3491.0333457027159</c:v>
                </c:pt>
                <c:pt idx="49">
                  <c:v>3533.3622117896039</c:v>
                </c:pt>
                <c:pt idx="50">
                  <c:v>3574.6240179693827</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152.72952607078591</c:v>
                </c:pt>
                <c:pt idx="13">
                  <c:v>154.16984221187647</c:v>
                </c:pt>
                <c:pt idx="14">
                  <c:v>155.66827791085188</c:v>
                </c:pt>
                <c:pt idx="15">
                  <c:v>157.21198381172761</c:v>
                </c:pt>
                <c:pt idx="16">
                  <c:v>158.8062765556717</c:v>
                </c:pt>
                <c:pt idx="17">
                  <c:v>160.45324259982834</c:v>
                </c:pt>
                <c:pt idx="18">
                  <c:v>162.12709927917498</c:v>
                </c:pt>
                <c:pt idx="19">
                  <c:v>163.82857693085529</c:v>
                </c:pt>
                <c:pt idx="20">
                  <c:v>165.45891830348143</c:v>
                </c:pt>
                <c:pt idx="21">
                  <c:v>167.04226146022975</c:v>
                </c:pt>
                <c:pt idx="22">
                  <c:v>168.53787999673344</c:v>
                </c:pt>
                <c:pt idx="23">
                  <c:v>169.94748566460879</c:v>
                </c:pt>
                <c:pt idx="24">
                  <c:v>171.27223626076062</c:v>
                </c:pt>
                <c:pt idx="25">
                  <c:v>172.50463340273842</c:v>
                </c:pt>
                <c:pt idx="26">
                  <c:v>173.7075131264514</c:v>
                </c:pt>
                <c:pt idx="27">
                  <c:v>174.88370297312736</c:v>
                </c:pt>
                <c:pt idx="28">
                  <c:v>176.03295602701104</c:v>
                </c:pt>
                <c:pt idx="29">
                  <c:v>177.16268491400521</c:v>
                </c:pt>
                <c:pt idx="30">
                  <c:v>178.25871598977963</c:v>
                </c:pt>
                <c:pt idx="31">
                  <c:v>179.33916244392904</c:v>
                </c:pt>
                <c:pt idx="32">
                  <c:v>180.39861859158094</c:v>
                </c:pt>
                <c:pt idx="33">
                  <c:v>181.44203586285232</c:v>
                </c:pt>
                <c:pt idx="34">
                  <c:v>182.4652303961785</c:v>
                </c:pt>
                <c:pt idx="35">
                  <c:v>183.45307582607947</c:v>
                </c:pt>
                <c:pt idx="36">
                  <c:v>184.41804711033203</c:v>
                </c:pt>
                <c:pt idx="37">
                  <c:v>185.36346671888413</c:v>
                </c:pt>
                <c:pt idx="38">
                  <c:v>186.28453033619641</c:v>
                </c:pt>
                <c:pt idx="39">
                  <c:v>187.18526714408114</c:v>
                </c:pt>
                <c:pt idx="40">
                  <c:v>188.0594427402788</c:v>
                </c:pt>
                <c:pt idx="41">
                  <c:v>188.91754482048808</c:v>
                </c:pt>
                <c:pt idx="42">
                  <c:v>189.75260558709857</c:v>
                </c:pt>
                <c:pt idx="43">
                  <c:v>190.5650003625243</c:v>
                </c:pt>
                <c:pt idx="44">
                  <c:v>191.35454671523473</c:v>
                </c:pt>
                <c:pt idx="45">
                  <c:v>192.12133763195655</c:v>
                </c:pt>
                <c:pt idx="46">
                  <c:v>192.86782975845244</c:v>
                </c:pt>
                <c:pt idx="47">
                  <c:v>193.56180952953599</c:v>
                </c:pt>
                <c:pt idx="48">
                  <c:v>194.22529678480393</c:v>
                </c:pt>
                <c:pt idx="49">
                  <c:v>194.86260001979329</c:v>
                </c:pt>
                <c:pt idx="50">
                  <c:v>195.47163214063724</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168.49335641070599</c:v>
                </c:pt>
                <c:pt idx="13">
                  <c:v>171.01670205543257</c:v>
                </c:pt>
                <c:pt idx="14">
                  <c:v>173.64186960514104</c:v>
                </c:pt>
                <c:pt idx="15">
                  <c:v>176.34634777530448</c:v>
                </c:pt>
                <c:pt idx="16">
                  <c:v>179.13945099554923</c:v>
                </c:pt>
                <c:pt idx="17">
                  <c:v>182.02483461097444</c:v>
                </c:pt>
                <c:pt idx="18">
                  <c:v>184.95732897191922</c:v>
                </c:pt>
                <c:pt idx="19">
                  <c:v>187.93821358431842</c:v>
                </c:pt>
                <c:pt idx="20">
                  <c:v>190.79447179365764</c:v>
                </c:pt>
                <c:pt idx="21">
                  <c:v>193.56839200791237</c:v>
                </c:pt>
                <c:pt idx="22">
                  <c:v>196.18862406155122</c:v>
                </c:pt>
                <c:pt idx="23">
                  <c:v>198.65816683854317</c:v>
                </c:pt>
                <c:pt idx="24">
                  <c:v>200.97904872813834</c:v>
                </c:pt>
                <c:pt idx="25">
                  <c:v>203.13813302363783</c:v>
                </c:pt>
                <c:pt idx="26">
                  <c:v>205.24550461058871</c:v>
                </c:pt>
                <c:pt idx="27">
                  <c:v>207.30611716800558</c:v>
                </c:pt>
                <c:pt idx="28">
                  <c:v>209.31953811461133</c:v>
                </c:pt>
                <c:pt idx="29">
                  <c:v>211.29875391688654</c:v>
                </c:pt>
                <c:pt idx="30">
                  <c:v>213.21893321824899</c:v>
                </c:pt>
                <c:pt idx="31">
                  <c:v>215.11180921724591</c:v>
                </c:pt>
                <c:pt idx="32">
                  <c:v>216.96791148513552</c:v>
                </c:pt>
                <c:pt idx="33">
                  <c:v>218.79591462415578</c:v>
                </c:pt>
                <c:pt idx="34">
                  <c:v>220.58848876515077</c:v>
                </c:pt>
                <c:pt idx="35">
                  <c:v>222.31913344244802</c:v>
                </c:pt>
                <c:pt idx="36">
                  <c:v>224.00970401785042</c:v>
                </c:pt>
                <c:pt idx="37">
                  <c:v>225.66602125517076</c:v>
                </c:pt>
                <c:pt idx="38">
                  <c:v>227.2796682878988</c:v>
                </c:pt>
                <c:pt idx="39">
                  <c:v>228.85770399573988</c:v>
                </c:pt>
                <c:pt idx="40">
                  <c:v>230.38920608785793</c:v>
                </c:pt>
                <c:pt idx="41">
                  <c:v>231.89254836463576</c:v>
                </c:pt>
                <c:pt idx="42">
                  <c:v>233.35552367151047</c:v>
                </c:pt>
                <c:pt idx="43">
                  <c:v>234.77878955035911</c:v>
                </c:pt>
                <c:pt idx="44">
                  <c:v>236.16202639231594</c:v>
                </c:pt>
                <c:pt idx="45">
                  <c:v>237.50539710442985</c:v>
                </c:pt>
                <c:pt idx="46">
                  <c:v>238.81320557958156</c:v>
                </c:pt>
                <c:pt idx="47">
                  <c:v>240.02901562498317</c:v>
                </c:pt>
                <c:pt idx="48">
                  <c:v>241.19140465066212</c:v>
                </c:pt>
                <c:pt idx="49">
                  <c:v>242.30792087685876</c:v>
                </c:pt>
                <c:pt idx="50">
                  <c:v>243.37490784297475</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598039.00741273258</c:v>
                </c:pt>
                <c:pt idx="25">
                  <c:v>601046.62603335571</c:v>
                </c:pt>
                <c:pt idx="26">
                  <c:v>603045.20236245089</c:v>
                </c:pt>
                <c:pt idx="27">
                  <c:v>604015.06594627816</c:v>
                </c:pt>
                <c:pt idx="28">
                  <c:v>606157.85554919671</c:v>
                </c:pt>
                <c:pt idx="29">
                  <c:v>608615.99513645715</c:v>
                </c:pt>
                <c:pt idx="30">
                  <c:v>591989.61539116956</c:v>
                </c:pt>
                <c:pt idx="31">
                  <c:v>599543.61531911476</c:v>
                </c:pt>
                <c:pt idx="32">
                  <c:v>605382.98921073764</c:v>
                </c:pt>
                <c:pt idx="33">
                  <c:v>610595.74285364221</c:v>
                </c:pt>
                <c:pt idx="34">
                  <c:v>616106.18360078952</c:v>
                </c:pt>
                <c:pt idx="35">
                  <c:v>621137.34181217884</c:v>
                </c:pt>
                <c:pt idx="36">
                  <c:v>625378.62658957369</c:v>
                </c:pt>
                <c:pt idx="37">
                  <c:v>629567.14497937798</c:v>
                </c:pt>
                <c:pt idx="38">
                  <c:v>633846.99395519786</c:v>
                </c:pt>
                <c:pt idx="39">
                  <c:v>639785.26467968838</c:v>
                </c:pt>
                <c:pt idx="40">
                  <c:v>644910.10058591992</c:v>
                </c:pt>
                <c:pt idx="41">
                  <c:v>651196.5052203068</c:v>
                </c:pt>
                <c:pt idx="42">
                  <c:v>657768.27409433562</c:v>
                </c:pt>
                <c:pt idx="43">
                  <c:v>665661.01223849796</c:v>
                </c:pt>
                <c:pt idx="44">
                  <c:v>674223.78198013816</c:v>
                </c:pt>
                <c:pt idx="45">
                  <c:v>680824.39748639974</c:v>
                </c:pt>
                <c:pt idx="46">
                  <c:v>687424.99069376942</c:v>
                </c:pt>
                <c:pt idx="47">
                  <c:v>694735.77406652307</c:v>
                </c:pt>
                <c:pt idx="48">
                  <c:v>701993.13317458262</c:v>
                </c:pt>
                <c:pt idx="49">
                  <c:v>710024.97330610664</c:v>
                </c:pt>
                <c:pt idx="50">
                  <c:v>717812.8976893106</c:v>
                </c:pt>
                <c:pt idx="51">
                  <c:v>726856.19234980212</c:v>
                </c:pt>
                <c:pt idx="52">
                  <c:v>735995.19276250992</c:v>
                </c:pt>
                <c:pt idx="53">
                  <c:v>745381.38963041524</c:v>
                </c:pt>
                <c:pt idx="54">
                  <c:v>755063.80127875379</c:v>
                </c:pt>
                <c:pt idx="55">
                  <c:v>765136.85816848744</c:v>
                </c:pt>
                <c:pt idx="56">
                  <c:v>776085.91095392068</c:v>
                </c:pt>
                <c:pt idx="57">
                  <c:v>782359.21126620763</c:v>
                </c:pt>
                <c:pt idx="58">
                  <c:v>787901.46426171693</c:v>
                </c:pt>
                <c:pt idx="59">
                  <c:v>793535.38382327883</c:v>
                </c:pt>
                <c:pt idx="60">
                  <c:v>798965.55973269779</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495518.03471340693</c:v>
                </c:pt>
                <c:pt idx="25">
                  <c:v>498010.06157049473</c:v>
                </c:pt>
                <c:pt idx="26">
                  <c:v>499666.02481460216</c:v>
                </c:pt>
                <c:pt idx="27">
                  <c:v>500469.62606977334</c:v>
                </c:pt>
                <c:pt idx="28">
                  <c:v>502245.08031219151</c:v>
                </c:pt>
                <c:pt idx="29">
                  <c:v>504281.82454163593</c:v>
                </c:pt>
                <c:pt idx="30">
                  <c:v>490505.68132411194</c:v>
                </c:pt>
                <c:pt idx="31">
                  <c:v>496764.70983583789</c:v>
                </c:pt>
                <c:pt idx="32">
                  <c:v>501603.04820318258</c:v>
                </c:pt>
                <c:pt idx="33">
                  <c:v>505922.18693587498</c:v>
                </c:pt>
                <c:pt idx="34">
                  <c:v>510487.98069779709</c:v>
                </c:pt>
                <c:pt idx="35">
                  <c:v>514656.65464437677</c:v>
                </c:pt>
                <c:pt idx="36">
                  <c:v>518170.86203136103</c:v>
                </c:pt>
                <c:pt idx="37">
                  <c:v>521641.3486971989</c:v>
                </c:pt>
                <c:pt idx="38">
                  <c:v>525187.509277164</c:v>
                </c:pt>
                <c:pt idx="39">
                  <c:v>530107.790734599</c:v>
                </c:pt>
                <c:pt idx="40">
                  <c:v>534354.08334261936</c:v>
                </c:pt>
                <c:pt idx="41">
                  <c:v>539562.81861111138</c:v>
                </c:pt>
                <c:pt idx="42">
                  <c:v>545007.99853530666</c:v>
                </c:pt>
                <c:pt idx="43">
                  <c:v>551547.69585475547</c:v>
                </c:pt>
                <c:pt idx="44">
                  <c:v>558642.56221211446</c:v>
                </c:pt>
                <c:pt idx="45">
                  <c:v>564111.64363158843</c:v>
                </c:pt>
                <c:pt idx="46">
                  <c:v>569580.70657483756</c:v>
                </c:pt>
                <c:pt idx="47">
                  <c:v>575638.21279797622</c:v>
                </c:pt>
                <c:pt idx="48">
                  <c:v>581651.45320179698</c:v>
                </c:pt>
                <c:pt idx="49">
                  <c:v>588306.40645363124</c:v>
                </c:pt>
                <c:pt idx="50">
                  <c:v>594759.25808542885</c:v>
                </c:pt>
                <c:pt idx="51">
                  <c:v>602252.27366126468</c:v>
                </c:pt>
                <c:pt idx="52">
                  <c:v>609824.58828893676</c:v>
                </c:pt>
                <c:pt idx="53">
                  <c:v>617601.72283662984</c:v>
                </c:pt>
                <c:pt idx="54">
                  <c:v>625624.29248811037</c:v>
                </c:pt>
                <c:pt idx="55">
                  <c:v>633970.53962531814</c:v>
                </c:pt>
                <c:pt idx="56">
                  <c:v>643042.61193324858</c:v>
                </c:pt>
                <c:pt idx="57">
                  <c:v>648240.48933485779</c:v>
                </c:pt>
                <c:pt idx="58">
                  <c:v>652832.6418168511</c:v>
                </c:pt>
                <c:pt idx="59">
                  <c:v>657500.74659643101</c:v>
                </c:pt>
                <c:pt idx="60">
                  <c:v>662000.03520709241</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615125.83619595354</c:v>
                </c:pt>
                <c:pt idx="25">
                  <c:v>618219.38677716604</c:v>
                </c:pt>
                <c:pt idx="26">
                  <c:v>620275.06528709247</c:v>
                </c:pt>
                <c:pt idx="27">
                  <c:v>621272.63925902906</c:v>
                </c:pt>
                <c:pt idx="28">
                  <c:v>623476.65142203099</c:v>
                </c:pt>
                <c:pt idx="29">
                  <c:v>626005.02356892754</c:v>
                </c:pt>
                <c:pt idx="30">
                  <c:v>608903.60440234595</c:v>
                </c:pt>
                <c:pt idx="31">
                  <c:v>616673.43289966101</c:v>
                </c:pt>
                <c:pt idx="32">
                  <c:v>622679.64604533021</c:v>
                </c:pt>
                <c:pt idx="33">
                  <c:v>628041.33550660347</c:v>
                </c:pt>
                <c:pt idx="34">
                  <c:v>633709.21741795505</c:v>
                </c:pt>
                <c:pt idx="35">
                  <c:v>638884.12300681265</c:v>
                </c:pt>
                <c:pt idx="36">
                  <c:v>643246.58734927594</c:v>
                </c:pt>
                <c:pt idx="37">
                  <c:v>647554.77769307455</c:v>
                </c:pt>
                <c:pt idx="38">
                  <c:v>651956.90806820372</c:v>
                </c:pt>
                <c:pt idx="39">
                  <c:v>658064.84367053676</c:v>
                </c:pt>
                <c:pt idx="40">
                  <c:v>663336.10345980339</c:v>
                </c:pt>
                <c:pt idx="41">
                  <c:v>669802.11965517292</c:v>
                </c:pt>
                <c:pt idx="42">
                  <c:v>676561.65335417388</c:v>
                </c:pt>
                <c:pt idx="43">
                  <c:v>684679.8983024552</c:v>
                </c:pt>
                <c:pt idx="44">
                  <c:v>693487.3186081422</c:v>
                </c:pt>
                <c:pt idx="45">
                  <c:v>700276.52312886843</c:v>
                </c:pt>
                <c:pt idx="46">
                  <c:v>707065.70471359149</c:v>
                </c:pt>
                <c:pt idx="47">
                  <c:v>714585.36761128099</c:v>
                </c:pt>
                <c:pt idx="48">
                  <c:v>722050.07983671373</c:v>
                </c:pt>
                <c:pt idx="49">
                  <c:v>730311.40111485275</c:v>
                </c:pt>
                <c:pt idx="50">
                  <c:v>738321.83762329107</c:v>
                </c:pt>
                <c:pt idx="51">
                  <c:v>747623.5121312252</c:v>
                </c:pt>
                <c:pt idx="52">
                  <c:v>757023.62684143893</c:v>
                </c:pt>
                <c:pt idx="53">
                  <c:v>766678.00076271303</c:v>
                </c:pt>
                <c:pt idx="54">
                  <c:v>776637.05274386122</c:v>
                </c:pt>
                <c:pt idx="55">
                  <c:v>786997.91125901579</c:v>
                </c:pt>
                <c:pt idx="56">
                  <c:v>798259.79412403284</c:v>
                </c:pt>
                <c:pt idx="57">
                  <c:v>804712.33158809936</c:v>
                </c:pt>
                <c:pt idx="58">
                  <c:v>810412.93466919463</c:v>
                </c:pt>
                <c:pt idx="59">
                  <c:v>816207.82336108701</c:v>
                </c:pt>
                <c:pt idx="60">
                  <c:v>821793.14715363213</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5954880.1627134709</c:v>
                </c:pt>
                <c:pt idx="23">
                  <c:v>5903235.3888004757</c:v>
                </c:pt>
                <c:pt idx="24">
                  <c:v>5883575.7867908701</c:v>
                </c:pt>
                <c:pt idx="25">
                  <c:v>5805008.3335930631</c:v>
                </c:pt>
                <c:pt idx="26">
                  <c:v>5690965.7565264786</c:v>
                </c:pt>
                <c:pt idx="27">
                  <c:v>5543806.2775503108</c:v>
                </c:pt>
                <c:pt idx="28">
                  <c:v>5427737.2925172504</c:v>
                </c:pt>
                <c:pt idx="29">
                  <c:v>5317922.8374796044</c:v>
                </c:pt>
                <c:pt idx="30">
                  <c:v>4720653.2492311569</c:v>
                </c:pt>
                <c:pt idx="31">
                  <c:v>4812936.6921476023</c:v>
                </c:pt>
                <c:pt idx="32">
                  <c:v>4862462.2145906538</c:v>
                </c:pt>
                <c:pt idx="33">
                  <c:v>4897762.6757814512</c:v>
                </c:pt>
                <c:pt idx="34">
                  <c:v>4941771.7480544485</c:v>
                </c:pt>
                <c:pt idx="35">
                  <c:v>4975921.966537646</c:v>
                </c:pt>
                <c:pt idx="36">
                  <c:v>4990111.7374567436</c:v>
                </c:pt>
                <c:pt idx="37">
                  <c:v>5002158.7403610023</c:v>
                </c:pt>
                <c:pt idx="38">
                  <c:v>5015465.9871079791</c:v>
                </c:pt>
                <c:pt idx="39">
                  <c:v>5064890.3274881318</c:v>
                </c:pt>
                <c:pt idx="40">
                  <c:v>5094707.7467371617</c:v>
                </c:pt>
                <c:pt idx="41">
                  <c:v>5104806.5363446083</c:v>
                </c:pt>
                <c:pt idx="42">
                  <c:v>5117077.6195913302</c:v>
                </c:pt>
                <c:pt idx="43">
                  <c:v>5152384.799102094</c:v>
                </c:pt>
                <c:pt idx="44">
                  <c:v>5195930.172711879</c:v>
                </c:pt>
                <c:pt idx="45">
                  <c:v>5195550.7312915167</c:v>
                </c:pt>
                <c:pt idx="46">
                  <c:v>5191350.1412610095</c:v>
                </c:pt>
                <c:pt idx="47">
                  <c:v>5196595.752205709</c:v>
                </c:pt>
                <c:pt idx="48">
                  <c:v>5196550.8343786737</c:v>
                </c:pt>
                <c:pt idx="49">
                  <c:v>5205992.4325067345</c:v>
                </c:pt>
                <c:pt idx="50">
                  <c:v>5206409.1102057304</c:v>
                </c:pt>
                <c:pt idx="51">
                  <c:v>5249931.2360743983</c:v>
                </c:pt>
                <c:pt idx="52">
                  <c:v>5290618.9374918621</c:v>
                </c:pt>
                <c:pt idx="53">
                  <c:v>5330897.5224145558</c:v>
                </c:pt>
                <c:pt idx="54">
                  <c:v>5371359.9413835099</c:v>
                </c:pt>
                <c:pt idx="55">
                  <c:v>5413239.3530750209</c:v>
                </c:pt>
                <c:pt idx="56">
                  <c:v>5463579.5978202894</c:v>
                </c:pt>
                <c:pt idx="57">
                  <c:v>5439091.3880893793</c:v>
                </c:pt>
                <c:pt idx="58">
                  <c:v>5401723.6836017733</c:v>
                </c:pt>
                <c:pt idx="59">
                  <c:v>5363890.4565737583</c:v>
                </c:pt>
                <c:pt idx="60">
                  <c:v>5321405.8634362929</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5280742.7858025106</c:v>
                </c:pt>
                <c:pt idx="23">
                  <c:v>5234944.5900683459</c:v>
                </c:pt>
                <c:pt idx="24">
                  <c:v>5217510.6033805832</c:v>
                </c:pt>
                <c:pt idx="25">
                  <c:v>5147837.5788466781</c:v>
                </c:pt>
                <c:pt idx="26">
                  <c:v>5046705.4822027264</c:v>
                </c:pt>
                <c:pt idx="27">
                  <c:v>4916205.5668842373</c:v>
                </c:pt>
                <c:pt idx="28">
                  <c:v>4813276.4669492599</c:v>
                </c:pt>
                <c:pt idx="29">
                  <c:v>4715893.8370102141</c:v>
                </c:pt>
                <c:pt idx="30">
                  <c:v>4186239.6738464972</c:v>
                </c:pt>
                <c:pt idx="31">
                  <c:v>4268075.9345459873</c:v>
                </c:pt>
                <c:pt idx="32">
                  <c:v>4311994.7940709572</c:v>
                </c:pt>
                <c:pt idx="33">
                  <c:v>4343298.97663638</c:v>
                </c:pt>
                <c:pt idx="34">
                  <c:v>4382325.8897841331</c:v>
                </c:pt>
                <c:pt idx="35">
                  <c:v>4412610.0457975352</c:v>
                </c:pt>
                <c:pt idx="36">
                  <c:v>4425193.4275559792</c:v>
                </c:pt>
                <c:pt idx="37">
                  <c:v>4435876.6188106993</c:v>
                </c:pt>
                <c:pt idx="38">
                  <c:v>4447677.3847938683</c:v>
                </c:pt>
                <c:pt idx="39">
                  <c:v>4491506.5168290976</c:v>
                </c:pt>
                <c:pt idx="40">
                  <c:v>4517948.3791820109</c:v>
                </c:pt>
                <c:pt idx="41">
                  <c:v>4526903.9095886145</c:v>
                </c:pt>
                <c:pt idx="42">
                  <c:v>4537785.8135998575</c:v>
                </c:pt>
                <c:pt idx="43">
                  <c:v>4569095.9539207239</c:v>
                </c:pt>
                <c:pt idx="44">
                  <c:v>4607711.6625935528</c:v>
                </c:pt>
                <c:pt idx="45">
                  <c:v>4607375.1768056834</c:v>
                </c:pt>
                <c:pt idx="46">
                  <c:v>4603650.1252691969</c:v>
                </c:pt>
                <c:pt idx="47">
                  <c:v>4608301.8934654389</c:v>
                </c:pt>
                <c:pt idx="48">
                  <c:v>4608262.0606754264</c:v>
                </c:pt>
                <c:pt idx="49">
                  <c:v>4616634.7986380477</c:v>
                </c:pt>
                <c:pt idx="50">
                  <c:v>4617004.3052767795</c:v>
                </c:pt>
                <c:pt idx="51">
                  <c:v>4655599.3980282387</c:v>
                </c:pt>
                <c:pt idx="52">
                  <c:v>4691680.9445682541</c:v>
                </c:pt>
                <c:pt idx="53">
                  <c:v>4727399.6896883789</c:v>
                </c:pt>
                <c:pt idx="54">
                  <c:v>4763281.4574533002</c:v>
                </c:pt>
                <c:pt idx="55">
                  <c:v>4800419.8036703011</c:v>
                </c:pt>
                <c:pt idx="56">
                  <c:v>4845061.152784029</c:v>
                </c:pt>
                <c:pt idx="57">
                  <c:v>4823345.1932113357</c:v>
                </c:pt>
                <c:pt idx="58">
                  <c:v>4790207.7948921388</c:v>
                </c:pt>
                <c:pt idx="59">
                  <c:v>4756657.5746974833</c:v>
                </c:pt>
                <c:pt idx="60">
                  <c:v>4718982.5581416171</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541460.03376820474</c:v>
                </c:pt>
                <c:pt idx="23">
                  <c:v>559717.10307730944</c:v>
                </c:pt>
                <c:pt idx="24">
                  <c:v>581386.33409904351</c:v>
                </c:pt>
                <c:pt idx="25">
                  <c:v>597546.77075746458</c:v>
                </c:pt>
                <c:pt idx="26">
                  <c:v>610009.49754182226</c:v>
                </c:pt>
                <c:pt idx="27">
                  <c:v>618596.39996388648</c:v>
                </c:pt>
                <c:pt idx="28">
                  <c:v>630321.10002649133</c:v>
                </c:pt>
                <c:pt idx="29">
                  <c:v>642612.00897727197</c:v>
                </c:pt>
                <c:pt idx="30">
                  <c:v>593493.21095298638</c:v>
                </c:pt>
                <c:pt idx="31">
                  <c:v>619673.70989938057</c:v>
                </c:pt>
                <c:pt idx="32">
                  <c:v>640926.31831197697</c:v>
                </c:pt>
                <c:pt idx="33">
                  <c:v>660724.50269563287</c:v>
                </c:pt>
                <c:pt idx="34">
                  <c:v>682117.16024653846</c:v>
                </c:pt>
                <c:pt idx="35">
                  <c:v>702580.59468085074</c:v>
                </c:pt>
                <c:pt idx="36">
                  <c:v>720577.63628636743</c:v>
                </c:pt>
                <c:pt idx="37">
                  <c:v>738559.7966523096</c:v>
                </c:pt>
                <c:pt idx="38">
                  <c:v>757032.23722081282</c:v>
                </c:pt>
                <c:pt idx="39">
                  <c:v>781397.56650513504</c:v>
                </c:pt>
                <c:pt idx="40">
                  <c:v>803249.62441771338</c:v>
                </c:pt>
                <c:pt idx="41">
                  <c:v>831532.57107368112</c:v>
                </c:pt>
                <c:pt idx="42">
                  <c:v>861226.58553926717</c:v>
                </c:pt>
                <c:pt idx="43">
                  <c:v>896055.32720111241</c:v>
                </c:pt>
                <c:pt idx="44">
                  <c:v>933824.89688609808</c:v>
                </c:pt>
                <c:pt idx="45">
                  <c:v>965078.39665954141</c:v>
                </c:pt>
                <c:pt idx="46">
                  <c:v>996786.59178757714</c:v>
                </c:pt>
                <c:pt idx="47">
                  <c:v>1031578.8666261506</c:v>
                </c:pt>
                <c:pt idx="48">
                  <c:v>1066694.2305722206</c:v>
                </c:pt>
                <c:pt idx="49">
                  <c:v>1105243.9903263215</c:v>
                </c:pt>
                <c:pt idx="50">
                  <c:v>1143458.8065078873</c:v>
                </c:pt>
                <c:pt idx="51">
                  <c:v>1185550.0196735458</c:v>
                </c:pt>
                <c:pt idx="52">
                  <c:v>1228564.549778268</c:v>
                </c:pt>
                <c:pt idx="53">
                  <c:v>1273103.2712197469</c:v>
                </c:pt>
                <c:pt idx="54">
                  <c:v>1319384.3346781954</c:v>
                </c:pt>
                <c:pt idx="55">
                  <c:v>1367809.006179618</c:v>
                </c:pt>
                <c:pt idx="56">
                  <c:v>1420330.9281225528</c:v>
                </c:pt>
                <c:pt idx="57">
                  <c:v>1454960.1815295466</c:v>
                </c:pt>
                <c:pt idx="58">
                  <c:v>1487112.0745054202</c:v>
                </c:pt>
                <c:pt idx="59">
                  <c:v>1520049.3707619892</c:v>
                </c:pt>
                <c:pt idx="60">
                  <c:v>1552588.717193455</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19018725.346340865</c:v>
                      </c:pt>
                      <c:pt idx="23">
                        <c:v>19029008.710617676</c:v>
                      </c:pt>
                      <c:pt idx="24">
                        <c:v>19053595.848806616</c:v>
                      </c:pt>
                      <c:pt idx="25">
                        <c:v>19089849.781156227</c:v>
                      </c:pt>
                      <c:pt idx="26">
                        <c:v>19137540.12500564</c:v>
                      </c:pt>
                      <c:pt idx="27">
                        <c:v>19196163.290059295</c:v>
                      </c:pt>
                      <c:pt idx="28">
                        <c:v>19262005.106249526</c:v>
                      </c:pt>
                      <c:pt idx="29">
                        <c:v>19334649.891006477</c:v>
                      </c:pt>
                      <c:pt idx="30">
                        <c:v>19402080.57501537</c:v>
                      </c:pt>
                      <c:pt idx="31">
                        <c:v>19466943.481728535</c:v>
                      </c:pt>
                      <c:pt idx="32">
                        <c:v>19524332.680463109</c:v>
                      </c:pt>
                      <c:pt idx="33">
                        <c:v>19574366.646771397</c:v>
                      </c:pt>
                      <c:pt idx="34">
                        <c:v>19617113.182214219</c:v>
                      </c:pt>
                      <c:pt idx="35">
                        <c:v>19651665.584306434</c:v>
                      </c:pt>
                      <c:pt idx="36">
                        <c:v>19685117.774918638</c:v>
                      </c:pt>
                      <c:pt idx="37">
                        <c:v>19717662.403000448</c:v>
                      </c:pt>
                      <c:pt idx="38">
                        <c:v>19749155.796491969</c:v>
                      </c:pt>
                      <c:pt idx="39">
                        <c:v>19780323.196918037</c:v>
                      </c:pt>
                      <c:pt idx="40">
                        <c:v>19809486.945813324</c:v>
                      </c:pt>
                      <c:pt idx="41">
                        <c:v>19838580.402241405</c:v>
                      </c:pt>
                      <c:pt idx="42">
                        <c:v>19866919.269745223</c:v>
                      </c:pt>
                      <c:pt idx="43">
                        <c:v>19894973.876840327</c:v>
                      </c:pt>
                      <c:pt idx="44">
                        <c:v>19922215.112154491</c:v>
                      </c:pt>
                      <c:pt idx="45">
                        <c:v>19946938.418709423</c:v>
                      </c:pt>
                      <c:pt idx="46">
                        <c:v>19970460.584413998</c:v>
                      </c:pt>
                      <c:pt idx="47">
                        <c:v>19993093.834923316</c:v>
                      </c:pt>
                      <c:pt idx="48">
                        <c:v>20014276.103571769</c:v>
                      </c:pt>
                      <c:pt idx="49">
                        <c:v>20034402.798991378</c:v>
                      </c:pt>
                      <c:pt idx="50">
                        <c:v>20052771.939347096</c:v>
                      </c:pt>
                      <c:pt idx="51">
                        <c:v>20070471.160285514</c:v>
                      </c:pt>
                      <c:pt idx="52">
                        <c:v>20086726.96124645</c:v>
                      </c:pt>
                      <c:pt idx="53">
                        <c:v>20101553.773852907</c:v>
                      </c:pt>
                      <c:pt idx="54">
                        <c:v>20114909.184557367</c:v>
                      </c:pt>
                      <c:pt idx="55">
                        <c:v>20126782.026284989</c:v>
                      </c:pt>
                      <c:pt idx="56">
                        <c:v>20137409.720445655</c:v>
                      </c:pt>
                      <c:pt idx="57">
                        <c:v>20143420.043510973</c:v>
                      </c:pt>
                      <c:pt idx="58">
                        <c:v>20147111.496710457</c:v>
                      </c:pt>
                      <c:pt idx="59">
                        <c:v>20148922.444840726</c:v>
                      </c:pt>
                      <c:pt idx="60">
                        <c:v>20148627.505720247</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2841878.5000279453</c:v>
                      </c:pt>
                      <c:pt idx="23">
                        <c:v>2843415.0946899978</c:v>
                      </c:pt>
                      <c:pt idx="24">
                        <c:v>2847089.0348791494</c:v>
                      </c:pt>
                      <c:pt idx="25">
                        <c:v>2852506.2891382868</c:v>
                      </c:pt>
                      <c:pt idx="26">
                        <c:v>2859632.432472107</c:v>
                      </c:pt>
                      <c:pt idx="27">
                        <c:v>2868392.215755987</c:v>
                      </c:pt>
                      <c:pt idx="28">
                        <c:v>2878230.6480602738</c:v>
                      </c:pt>
                      <c:pt idx="29">
                        <c:v>2889085.61589752</c:v>
                      </c:pt>
                      <c:pt idx="30">
                        <c:v>2899161.4652321818</c:v>
                      </c:pt>
                      <c:pt idx="31">
                        <c:v>2908853.6237065629</c:v>
                      </c:pt>
                      <c:pt idx="32">
                        <c:v>2917429.0212186258</c:v>
                      </c:pt>
                      <c:pt idx="33">
                        <c:v>2924905.3610118181</c:v>
                      </c:pt>
                      <c:pt idx="34">
                        <c:v>2931292.7743538488</c:v>
                      </c:pt>
                      <c:pt idx="35">
                        <c:v>2936455.776965329</c:v>
                      </c:pt>
                      <c:pt idx="36">
                        <c:v>2941454.3801602563</c:v>
                      </c:pt>
                      <c:pt idx="37">
                        <c:v>2946317.370563285</c:v>
                      </c:pt>
                      <c:pt idx="38">
                        <c:v>2951023.2799355816</c:v>
                      </c:pt>
                      <c:pt idx="39">
                        <c:v>2955680.4777003964</c:v>
                      </c:pt>
                      <c:pt idx="40">
                        <c:v>2960038.2792594624</c:v>
                      </c:pt>
                      <c:pt idx="41">
                        <c:v>2964385.5773464171</c:v>
                      </c:pt>
                      <c:pt idx="42">
                        <c:v>2968620.120766528</c:v>
                      </c:pt>
                      <c:pt idx="43">
                        <c:v>2972812.1884933822</c:v>
                      </c:pt>
                      <c:pt idx="44">
                        <c:v>2976882.7179081426</c:v>
                      </c:pt>
                      <c:pt idx="45">
                        <c:v>2980577.0050945119</c:v>
                      </c:pt>
                      <c:pt idx="46">
                        <c:v>2984091.8114641607</c:v>
                      </c:pt>
                      <c:pt idx="47">
                        <c:v>2987473.7914253231</c:v>
                      </c:pt>
                      <c:pt idx="48">
                        <c:v>2990638.9580049771</c:v>
                      </c:pt>
                      <c:pt idx="49">
                        <c:v>2993646.3952515852</c:v>
                      </c:pt>
                      <c:pt idx="50">
                        <c:v>2996391.2093277271</c:v>
                      </c:pt>
                      <c:pt idx="51">
                        <c:v>2999035.9205024331</c:v>
                      </c:pt>
                      <c:pt idx="52">
                        <c:v>3001464.9482322284</c:v>
                      </c:pt>
                      <c:pt idx="53">
                        <c:v>3003680.4489665264</c:v>
                      </c:pt>
                      <c:pt idx="54">
                        <c:v>3005676.0850488022</c:v>
                      </c:pt>
                      <c:pt idx="55">
                        <c:v>3007450.1878356882</c:v>
                      </c:pt>
                      <c:pt idx="56">
                        <c:v>3009038.2340895808</c:v>
                      </c:pt>
                      <c:pt idx="57">
                        <c:v>3009936.3283407204</c:v>
                      </c:pt>
                      <c:pt idx="58">
                        <c:v>3010487.9247958157</c:v>
                      </c:pt>
                      <c:pt idx="59">
                        <c:v>3010758.5262405681</c:v>
                      </c:pt>
                      <c:pt idx="60">
                        <c:v>3010714.4548777379</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2152686.9388296697</c:v>
                      </c:pt>
                      <c:pt idx="31">
                        <c:v>2164879.758571303</c:v>
                      </c:pt>
                      <c:pt idx="32">
                        <c:v>2175611.8949561729</c:v>
                      </c:pt>
                      <c:pt idx="33">
                        <c:v>2184928.8447861574</c:v>
                      </c:pt>
                      <c:pt idx="34">
                        <c:v>2192865.0220762668</c:v>
                      </c:pt>
                      <c:pt idx="35">
                        <c:v>2199290.3976695742</c:v>
                      </c:pt>
                      <c:pt idx="36">
                        <c:v>2205403.571703027</c:v>
                      </c:pt>
                      <c:pt idx="37">
                        <c:v>2211247.1093620779</c:v>
                      </c:pt>
                      <c:pt idx="38">
                        <c:v>2216806.6323599787</c:v>
                      </c:pt>
                      <c:pt idx="39">
                        <c:v>2222210.4616731429</c:v>
                      </c:pt>
                      <c:pt idx="40">
                        <c:v>2227189.4199436163</c:v>
                      </c:pt>
                      <c:pt idx="41">
                        <c:v>2232069.3710729596</c:v>
                      </c:pt>
                      <c:pt idx="42">
                        <c:v>2236743.648442334</c:v>
                      </c:pt>
                      <c:pt idx="43">
                        <c:v>2241294.9613069408</c:v>
                      </c:pt>
                      <c:pt idx="44">
                        <c:v>2245641.6865873891</c:v>
                      </c:pt>
                      <c:pt idx="45">
                        <c:v>2249510.8309315252</c:v>
                      </c:pt>
                      <c:pt idx="46">
                        <c:v>2253122.7858538907</c:v>
                      </c:pt>
                      <c:pt idx="47">
                        <c:v>2256532.7865232672</c:v>
                      </c:pt>
                      <c:pt idx="48">
                        <c:v>2259653.6414398109</c:v>
                      </c:pt>
                      <c:pt idx="49">
                        <c:v>2262553.4929497163</c:v>
                      </c:pt>
                      <c:pt idx="50">
                        <c:v>2265122.495035863</c:v>
                      </c:pt>
                      <c:pt idx="51">
                        <c:v>2267539.9526689514</c:v>
                      </c:pt>
                      <c:pt idx="52">
                        <c:v>2269684.1374760619</c:v>
                      </c:pt>
                      <c:pt idx="53">
                        <c:v>2271560.6148097282</c:v>
                      </c:pt>
                      <c:pt idx="54">
                        <c:v>2273165.6345678763</c:v>
                      </c:pt>
                      <c:pt idx="55">
                        <c:v>2274500.3313961858</c:v>
                      </c:pt>
                      <c:pt idx="56">
                        <c:v>2275605.4455177663</c:v>
                      </c:pt>
                      <c:pt idx="57">
                        <c:v>2275945.1357500479</c:v>
                      </c:pt>
                      <c:pt idx="58">
                        <c:v>2275890.6467217244</c:v>
                      </c:pt>
                      <c:pt idx="59">
                        <c:v>2275514.7277724841</c:v>
                      </c:pt>
                      <c:pt idx="60">
                        <c:v>2274784.1178950346</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4101196.8798749661</c:v>
                      </c:pt>
                      <c:pt idx="28">
                        <c:v>4126645.5055051413</c:v>
                      </c:pt>
                      <c:pt idx="29">
                        <c:v>4153795.6084500193</c:v>
                      </c:pt>
                      <c:pt idx="30">
                        <c:v>4178745.2341987696</c:v>
                      </c:pt>
                      <c:pt idx="31">
                        <c:v>4202413.6489913519</c:v>
                      </c:pt>
                      <c:pt idx="32">
                        <c:v>4223246.6196208047</c:v>
                      </c:pt>
                      <c:pt idx="33">
                        <c:v>4241332.4634084217</c:v>
                      </c:pt>
                      <c:pt idx="34">
                        <c:v>4256737.9840303995</c:v>
                      </c:pt>
                      <c:pt idx="35">
                        <c:v>4269210.7719468195</c:v>
                      </c:pt>
                      <c:pt idx="36">
                        <c:v>4281077.5215411698</c:v>
                      </c:pt>
                      <c:pt idx="37">
                        <c:v>4292420.8593499158</c:v>
                      </c:pt>
                      <c:pt idx="38">
                        <c:v>4303212.8745811349</c:v>
                      </c:pt>
                      <c:pt idx="39">
                        <c:v>4313702.6608949229</c:v>
                      </c:pt>
                      <c:pt idx="40">
                        <c:v>4323367.6975376066</c:v>
                      </c:pt>
                      <c:pt idx="41">
                        <c:v>4332840.5438475087</c:v>
                      </c:pt>
                      <c:pt idx="42">
                        <c:v>4341914.1410939414</c:v>
                      </c:pt>
                      <c:pt idx="43">
                        <c:v>4350749.0425370019</c:v>
                      </c:pt>
                      <c:pt idx="44">
                        <c:v>4359186.8033755189</c:v>
                      </c:pt>
                      <c:pt idx="45">
                        <c:v>4366697.495337666</c:v>
                      </c:pt>
                      <c:pt idx="46">
                        <c:v>4373708.9372457871</c:v>
                      </c:pt>
                      <c:pt idx="47">
                        <c:v>4380328.3503098702</c:v>
                      </c:pt>
                      <c:pt idx="48">
                        <c:v>4386386.4804419847</c:v>
                      </c:pt>
                      <c:pt idx="49">
                        <c:v>4392015.6039612126</c:v>
                      </c:pt>
                      <c:pt idx="50">
                        <c:v>4397002.4903637329</c:v>
                      </c:pt>
                      <c:pt idx="51">
                        <c:v>4401695.2022397276</c:v>
                      </c:pt>
                      <c:pt idx="52">
                        <c:v>4405857.4433358833</c:v>
                      </c:pt>
                      <c:pt idx="53">
                        <c:v>4409500.0169835892</c:v>
                      </c:pt>
                      <c:pt idx="54">
                        <c:v>4412615.6435729358</c:v>
                      </c:pt>
                      <c:pt idx="55">
                        <c:v>4415206.5256514186</c:v>
                      </c:pt>
                      <c:pt idx="56">
                        <c:v>4417351.7471815459</c:v>
                      </c:pt>
                      <c:pt idx="57">
                        <c:v>4418011.1458677389</c:v>
                      </c:pt>
                      <c:pt idx="58">
                        <c:v>4417905.3730480522</c:v>
                      </c:pt>
                      <c:pt idx="59">
                        <c:v>4417175.648028939</c:v>
                      </c:pt>
                      <c:pt idx="60">
                        <c:v>4415757.405325654</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309973.53172331396</c:v>
                      </c:pt>
                      <c:pt idx="24">
                        <c:v>312241.56810798903</c:v>
                      </c:pt>
                      <c:pt idx="25">
                        <c:v>312726.42527824303</c:v>
                      </c:pt>
                      <c:pt idx="26">
                        <c:v>312032.30780712375</c:v>
                      </c:pt>
                      <c:pt idx="27">
                        <c:v>310184.61831503391</c:v>
                      </c:pt>
                      <c:pt idx="28">
                        <c:v>309160.1538858742</c:v>
                      </c:pt>
                      <c:pt idx="29">
                        <c:v>308239.462099689</c:v>
                      </c:pt>
                      <c:pt idx="30">
                        <c:v>291949.00024451001</c:v>
                      </c:pt>
                      <c:pt idx="31">
                        <c:v>295599.35463878501</c:v>
                      </c:pt>
                      <c:pt idx="32">
                        <c:v>298052.46719871403</c:v>
                      </c:pt>
                      <c:pt idx="33">
                        <c:v>300202.41244214831</c:v>
                      </c:pt>
                      <c:pt idx="34">
                        <c:v>302788.78513737605</c:v>
                      </c:pt>
                      <c:pt idx="35">
                        <c:v>305221.40227861609</c:v>
                      </c:pt>
                      <c:pt idx="36">
                        <c:v>307057.78294535342</c:v>
                      </c:pt>
                      <c:pt idx="37">
                        <c:v>308876.55750741786</c:v>
                      </c:pt>
                      <c:pt idx="38">
                        <c:v>310793.89205986098</c:v>
                      </c:pt>
                      <c:pt idx="39">
                        <c:v>313999.28419778228</c:v>
                      </c:pt>
                      <c:pt idx="40">
                        <c:v>316621.07160715119</c:v>
                      </c:pt>
                      <c:pt idx="41">
                        <c:v>320125.91122178815</c:v>
                      </c:pt>
                      <c:pt idx="42">
                        <c:v>323853.83802403975</c:v>
                      </c:pt>
                      <c:pt idx="43">
                        <c:v>328577.21972886485</c:v>
                      </c:pt>
                      <c:pt idx="44">
                        <c:v>333807.70521243592</c:v>
                      </c:pt>
                      <c:pt idx="45">
                        <c:v>337602.81631808355</c:v>
                      </c:pt>
                      <c:pt idx="46">
                        <c:v>341417.85069509188</c:v>
                      </c:pt>
                      <c:pt idx="47">
                        <c:v>345777.62132055603</c:v>
                      </c:pt>
                      <c:pt idx="48">
                        <c:v>350123.45644118742</c:v>
                      </c:pt>
                      <c:pt idx="49">
                        <c:v>355063.11571307504</c:v>
                      </c:pt>
                      <c:pt idx="50">
                        <c:v>359856.31935208704</c:v>
                      </c:pt>
                      <c:pt idx="51">
                        <c:v>365586.228272215</c:v>
                      </c:pt>
                      <c:pt idx="52">
                        <c:v>371411.99941312743</c:v>
                      </c:pt>
                      <c:pt idx="53">
                        <c:v>377446.75329052983</c:v>
                      </c:pt>
                      <c:pt idx="54">
                        <c:v>383728.96637901454</c:v>
                      </c:pt>
                      <c:pt idx="55">
                        <c:v>390329.57070377073</c:v>
                      </c:pt>
                      <c:pt idx="56">
                        <c:v>397598.88499109156</c:v>
                      </c:pt>
                      <c:pt idx="57">
                        <c:v>401567.38593500247</c:v>
                      </c:pt>
                      <c:pt idx="58">
                        <c:v>405072.67774929246</c:v>
                      </c:pt>
                      <c:pt idx="59">
                        <c:v>408706.88664739521</c:v>
                      </c:pt>
                      <c:pt idx="60">
                        <c:v>412262.30691145768</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1656046.9024620026</c:v>
                      </c:pt>
                      <c:pt idx="23">
                        <c:v>1647045.1860532642</c:v>
                      </c:pt>
                      <c:pt idx="24">
                        <c:v>1647784.0190100386</c:v>
                      </c:pt>
                      <c:pt idx="25">
                        <c:v>1632656.0990208653</c:v>
                      </c:pt>
                      <c:pt idx="26">
                        <c:v>1607948.7164639281</c:v>
                      </c:pt>
                      <c:pt idx="27">
                        <c:v>1574056.8450456355</c:v>
                      </c:pt>
                      <c:pt idx="28">
                        <c:v>1549447.5878836229</c:v>
                      </c:pt>
                      <c:pt idx="29">
                        <c:v>1527015.9199472498</c:v>
                      </c:pt>
                      <c:pt idx="30">
                        <c:v>1360822.1536333472</c:v>
                      </c:pt>
                      <c:pt idx="31">
                        <c:v>1381806.2142129417</c:v>
                      </c:pt>
                      <c:pt idx="32">
                        <c:v>1390643.125200904</c:v>
                      </c:pt>
                      <c:pt idx="33">
                        <c:v>1395770.6786436404</c:v>
                      </c:pt>
                      <c:pt idx="34">
                        <c:v>1403922.2146093468</c:v>
                      </c:pt>
                      <c:pt idx="35">
                        <c:v>1409625.4655356889</c:v>
                      </c:pt>
                      <c:pt idx="36">
                        <c:v>1409747.0092525054</c:v>
                      </c:pt>
                      <c:pt idx="37">
                        <c:v>1409506.8051132276</c:v>
                      </c:pt>
                      <c:pt idx="38">
                        <c:v>1409888.7887214469</c:v>
                      </c:pt>
                      <c:pt idx="39">
                        <c:v>1421042.9073557872</c:v>
                      </c:pt>
                      <c:pt idx="40">
                        <c:v>1426695.5475186813</c:v>
                      </c:pt>
                      <c:pt idx="41">
                        <c:v>1439390.4399790021</c:v>
                      </c:pt>
                      <c:pt idx="42">
                        <c:v>1453384.1261953725</c:v>
                      </c:pt>
                      <c:pt idx="43">
                        <c:v>1474927.1676138949</c:v>
                      </c:pt>
                      <c:pt idx="44">
                        <c:v>1499765.0327376584</c:v>
                      </c:pt>
                      <c:pt idx="45">
                        <c:v>1512186.9195309745</c:v>
                      </c:pt>
                      <c:pt idx="46">
                        <c:v>1524130.1626261738</c:v>
                      </c:pt>
                      <c:pt idx="47">
                        <c:v>1539680.2231267719</c:v>
                      </c:pt>
                      <c:pt idx="48">
                        <c:v>1554356.6708740897</c:v>
                      </c:pt>
                      <c:pt idx="49">
                        <c:v>1572790.4877135232</c:v>
                      </c:pt>
                      <c:pt idx="50">
                        <c:v>1589225.2151479216</c:v>
                      </c:pt>
                      <c:pt idx="51">
                        <c:v>1611786.5805454971</c:v>
                      </c:pt>
                      <c:pt idx="52">
                        <c:v>1634024.0521363176</c:v>
                      </c:pt>
                      <c:pt idx="53">
                        <c:v>1656724.5382761194</c:v>
                      </c:pt>
                      <c:pt idx="54">
                        <c:v>1680098.4676360779</c:v>
                      </c:pt>
                      <c:pt idx="55">
                        <c:v>1704571.8085786784</c:v>
                      </c:pt>
                      <c:pt idx="56">
                        <c:v>1732494.7893090919</c:v>
                      </c:pt>
                      <c:pt idx="57">
                        <c:v>1736355.9283992259</c:v>
                      </c:pt>
                      <c:pt idx="58">
                        <c:v>1736340.2352100904</c:v>
                      </c:pt>
                      <c:pt idx="59">
                        <c:v>1736538.5303398478</c:v>
                      </c:pt>
                      <c:pt idx="60">
                        <c:v>1735540.696468404</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225824.57760845489</c:v>
                      </c:pt>
                      <c:pt idx="23">
                        <c:v>224597.07082544512</c:v>
                      </c:pt>
                      <c:pt idx="24">
                        <c:v>224697.82077409615</c:v>
                      </c:pt>
                      <c:pt idx="25">
                        <c:v>222634.92259375434</c:v>
                      </c:pt>
                      <c:pt idx="26">
                        <c:v>219265.73406326291</c:v>
                      </c:pt>
                      <c:pt idx="27">
                        <c:v>214644.11523349574</c:v>
                      </c:pt>
                      <c:pt idx="28">
                        <c:v>211288.30743867584</c:v>
                      </c:pt>
                      <c:pt idx="29">
                        <c:v>208229.44362917042</c:v>
                      </c:pt>
                      <c:pt idx="30">
                        <c:v>185566.65731363825</c:v>
                      </c:pt>
                      <c:pt idx="31">
                        <c:v>188428.12011994657</c:v>
                      </c:pt>
                      <c:pt idx="32">
                        <c:v>189633.1534364869</c:v>
                      </c:pt>
                      <c:pt idx="33">
                        <c:v>190332.36526958732</c:v>
                      </c:pt>
                      <c:pt idx="34">
                        <c:v>191443.93835582002</c:v>
                      </c:pt>
                      <c:pt idx="35">
                        <c:v>192221.65439123029</c:v>
                      </c:pt>
                      <c:pt idx="36">
                        <c:v>192238.22853443254</c:v>
                      </c:pt>
                      <c:pt idx="37">
                        <c:v>192205.47342453102</c:v>
                      </c:pt>
                      <c:pt idx="38">
                        <c:v>192257.5620983791</c:v>
                      </c:pt>
                      <c:pt idx="39">
                        <c:v>193778.57827578916</c:v>
                      </c:pt>
                      <c:pt idx="40">
                        <c:v>194549.39284345653</c:v>
                      </c:pt>
                      <c:pt idx="41">
                        <c:v>196280.51454259121</c:v>
                      </c:pt>
                      <c:pt idx="42">
                        <c:v>198188.74448118714</c:v>
                      </c:pt>
                      <c:pt idx="43">
                        <c:v>201126.43194734931</c:v>
                      </c:pt>
                      <c:pt idx="44">
                        <c:v>204513.41355513522</c:v>
                      </c:pt>
                      <c:pt idx="45">
                        <c:v>206207.30720876923</c:v>
                      </c:pt>
                      <c:pt idx="46">
                        <c:v>207835.93126720554</c:v>
                      </c:pt>
                      <c:pt idx="47">
                        <c:v>209956.3940627416</c:v>
                      </c:pt>
                      <c:pt idx="48">
                        <c:v>211957.72784646676</c:v>
                      </c:pt>
                      <c:pt idx="49">
                        <c:v>214471.43014275315</c:v>
                      </c:pt>
                      <c:pt idx="50">
                        <c:v>216712.52933835294</c:v>
                      </c:pt>
                      <c:pt idx="51">
                        <c:v>219789.07916529506</c:v>
                      </c:pt>
                      <c:pt idx="52">
                        <c:v>222821.46165495238</c:v>
                      </c:pt>
                      <c:pt idx="53">
                        <c:v>225916.98249219809</c:v>
                      </c:pt>
                      <c:pt idx="54">
                        <c:v>229104.33649582879</c:v>
                      </c:pt>
                      <c:pt idx="55">
                        <c:v>232441.61026072886</c:v>
                      </c:pt>
                      <c:pt idx="56">
                        <c:v>236249.28945123981</c:v>
                      </c:pt>
                      <c:pt idx="57">
                        <c:v>236775.80841807625</c:v>
                      </c:pt>
                      <c:pt idx="58">
                        <c:v>236773.6684377396</c:v>
                      </c:pt>
                      <c:pt idx="59">
                        <c:v>236800.70868270652</c:v>
                      </c:pt>
                      <c:pt idx="60">
                        <c:v>236664.64042750961</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23653841.793714993</c:v>
                      </c:pt>
                      <c:pt idx="23">
                        <c:v>24134771.290486094</c:v>
                      </c:pt>
                      <c:pt idx="24">
                        <c:v>24696932.291742448</c:v>
                      </c:pt>
                      <c:pt idx="25">
                        <c:v>25128517.122223884</c:v>
                      </c:pt>
                      <c:pt idx="26">
                        <c:v>25474971.393442623</c:v>
                      </c:pt>
                      <c:pt idx="27">
                        <c:v>25734234.71894455</c:v>
                      </c:pt>
                      <c:pt idx="28">
                        <c:v>26066681.867313132</c:v>
                      </c:pt>
                      <c:pt idx="29">
                        <c:v>26412334.873995654</c:v>
                      </c:pt>
                      <c:pt idx="30">
                        <c:v>25358354.949732877</c:v>
                      </c:pt>
                      <c:pt idx="31">
                        <c:v>26065792.371589128</c:v>
                      </c:pt>
                      <c:pt idx="32">
                        <c:v>26650870.508000337</c:v>
                      </c:pt>
                      <c:pt idx="33">
                        <c:v>27192675.100085802</c:v>
                      </c:pt>
                      <c:pt idx="34">
                        <c:v>27759892.71416048</c:v>
                      </c:pt>
                      <c:pt idx="35">
                        <c:v>28295155.202098813</c:v>
                      </c:pt>
                      <c:pt idx="36">
                        <c:v>28770416.493481886</c:v>
                      </c:pt>
                      <c:pt idx="37">
                        <c:v>29240881.363694649</c:v>
                      </c:pt>
                      <c:pt idx="38">
                        <c:v>29717741.284040969</c:v>
                      </c:pt>
                      <c:pt idx="39">
                        <c:v>30321076.154566973</c:v>
                      </c:pt>
                      <c:pt idx="40">
                        <c:v>30863165.959669016</c:v>
                      </c:pt>
                      <c:pt idx="41">
                        <c:v>31495032.643760573</c:v>
                      </c:pt>
                      <c:pt idx="42">
                        <c:v>32150188.242356196</c:v>
                      </c:pt>
                      <c:pt idx="43">
                        <c:v>32909550.909849651</c:v>
                      </c:pt>
                      <c:pt idx="44">
                        <c:v>33723708.298631936</c:v>
                      </c:pt>
                      <c:pt idx="45">
                        <c:v>34387142.599752516</c:v>
                      </c:pt>
                      <c:pt idx="46">
                        <c:v>35052314.24119249</c:v>
                      </c:pt>
                      <c:pt idx="47">
                        <c:v>35775407.226484396</c:v>
                      </c:pt>
                      <c:pt idx="48">
                        <c:v>36496629.070676982</c:v>
                      </c:pt>
                      <c:pt idx="49">
                        <c:v>37281871.422039889</c:v>
                      </c:pt>
                      <c:pt idx="50">
                        <c:v>38050577.434609354</c:v>
                      </c:pt>
                      <c:pt idx="51">
                        <c:v>38922535.259384975</c:v>
                      </c:pt>
                      <c:pt idx="52">
                        <c:v>39805623.918394864</c:v>
                      </c:pt>
                      <c:pt idx="53">
                        <c:v>40712180.955372006</c:v>
                      </c:pt>
                      <c:pt idx="54">
                        <c:v>41646408.811817482</c:v>
                      </c:pt>
                      <c:pt idx="55">
                        <c:v>42616240.598387651</c:v>
                      </c:pt>
                      <c:pt idx="56">
                        <c:v>43661531.674927428</c:v>
                      </c:pt>
                      <c:pt idx="57">
                        <c:v>44329368.62179064</c:v>
                      </c:pt>
                      <c:pt idx="58">
                        <c:v>44939515.413420655</c:v>
                      </c:pt>
                      <c:pt idx="59">
                        <c:v>45559114.8017345</c:v>
                      </c:pt>
                      <c:pt idx="60">
                        <c:v>46163937.260895193</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94043391.409974873</c:v>
                      </c:pt>
                      <c:pt idx="23">
                        <c:v>95281774.78489992</c:v>
                      </c:pt>
                      <c:pt idx="24">
                        <c:v>97270973.713722616</c:v>
                      </c:pt>
                      <c:pt idx="25">
                        <c:v>97842130.842887625</c:v>
                      </c:pt>
                      <c:pt idx="26">
                        <c:v>97491901.623900309</c:v>
                      </c:pt>
                      <c:pt idx="27">
                        <c:v>96224012.280420944</c:v>
                      </c:pt>
                      <c:pt idx="28">
                        <c:v>95690259.829558343</c:v>
                      </c:pt>
                      <c:pt idx="29">
                        <c:v>95277598.733681634</c:v>
                      </c:pt>
                      <c:pt idx="30">
                        <c:v>81476209.649024934</c:v>
                      </c:pt>
                      <c:pt idx="31">
                        <c:v>84910324.264475346</c:v>
                      </c:pt>
                      <c:pt idx="32">
                        <c:v>87277750.693051577</c:v>
                      </c:pt>
                      <c:pt idx="33">
                        <c:v>89349189.441106379</c:v>
                      </c:pt>
                      <c:pt idx="34">
                        <c:v>91771225.163818032</c:v>
                      </c:pt>
                      <c:pt idx="35">
                        <c:v>94016315.031263158</c:v>
                      </c:pt>
                      <c:pt idx="36">
                        <c:v>95734552.981482968</c:v>
                      </c:pt>
                      <c:pt idx="37">
                        <c:v>97436560.436113283</c:v>
                      </c:pt>
                      <c:pt idx="38">
                        <c:v>99224023.497700155</c:v>
                      </c:pt>
                      <c:pt idx="39">
                        <c:v>102159227.86292382</c:v>
                      </c:pt>
                      <c:pt idx="40">
                        <c:v>104568970.03647433</c:v>
                      </c:pt>
                      <c:pt idx="41">
                        <c:v>107770924.89503342</c:v>
                      </c:pt>
                      <c:pt idx="42">
                        <c:v>111173767.03598723</c:v>
                      </c:pt>
                      <c:pt idx="43">
                        <c:v>115470568.39327727</c:v>
                      </c:pt>
                      <c:pt idx="44">
                        <c:v>120222571.41227876</c:v>
                      </c:pt>
                      <c:pt idx="45">
                        <c:v>123678977.09340119</c:v>
                      </c:pt>
                      <c:pt idx="46">
                        <c:v>127148265.8665476</c:v>
                      </c:pt>
                      <c:pt idx="47">
                        <c:v>131101900.52872455</c:v>
                      </c:pt>
                      <c:pt idx="48">
                        <c:v>135034462.82239473</c:v>
                      </c:pt>
                      <c:pt idx="49">
                        <c:v>139492484.64348179</c:v>
                      </c:pt>
                      <c:pt idx="50">
                        <c:v>143805572.59572041</c:v>
                      </c:pt>
                      <c:pt idx="51">
                        <c:v>148952508.75439</c:v>
                      </c:pt>
                      <c:pt idx="52">
                        <c:v>154171606.86345711</c:v>
                      </c:pt>
                      <c:pt idx="53">
                        <c:v>159562496.10338819</c:v>
                      </c:pt>
                      <c:pt idx="54">
                        <c:v>165157206.10141274</c:v>
                      </c:pt>
                      <c:pt idx="55">
                        <c:v>171016843.64709079</c:v>
                      </c:pt>
                      <c:pt idx="56">
                        <c:v>177454467.82630339</c:v>
                      </c:pt>
                      <c:pt idx="57">
                        <c:v>180885716.6415292</c:v>
                      </c:pt>
                      <c:pt idx="58">
                        <c:v>183871416.04152805</c:v>
                      </c:pt>
                      <c:pt idx="59">
                        <c:v>186943871.29048383</c:v>
                      </c:pt>
                      <c:pt idx="60">
                        <c:v>189914066.82953173</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985576.74140479218</c:v>
                      </c:pt>
                      <c:pt idx="23">
                        <c:v>1005615.4704369216</c:v>
                      </c:pt>
                      <c:pt idx="24">
                        <c:v>1029038.8454892697</c:v>
                      </c:pt>
                      <c:pt idx="25">
                        <c:v>1047021.5467593295</c:v>
                      </c:pt>
                      <c:pt idx="26">
                        <c:v>1061457.1413934438</c:v>
                      </c:pt>
                      <c:pt idx="27">
                        <c:v>1072259.7799560239</c:v>
                      </c:pt>
                      <c:pt idx="28">
                        <c:v>1086111.7444713814</c:v>
                      </c:pt>
                      <c:pt idx="29">
                        <c:v>1100513.9530831533</c:v>
                      </c:pt>
                      <c:pt idx="30">
                        <c:v>1056598.1229055375</c:v>
                      </c:pt>
                      <c:pt idx="31">
                        <c:v>1086074.6821495481</c:v>
                      </c:pt>
                      <c:pt idx="32">
                        <c:v>1110452.9378333485</c:v>
                      </c:pt>
                      <c:pt idx="33">
                        <c:v>1133028.1291702427</c:v>
                      </c:pt>
                      <c:pt idx="34">
                        <c:v>1156662.1964233543</c:v>
                      </c:pt>
                      <c:pt idx="35">
                        <c:v>1178964.8000874517</c:v>
                      </c:pt>
                      <c:pt idx="36">
                        <c:v>1198767.3538950796</c:v>
                      </c:pt>
                      <c:pt idx="37">
                        <c:v>1218370.0568206115</c:v>
                      </c:pt>
                      <c:pt idx="38">
                        <c:v>1238239.2201683749</c:v>
                      </c:pt>
                      <c:pt idx="39">
                        <c:v>1263378.1731069584</c:v>
                      </c:pt>
                      <c:pt idx="40">
                        <c:v>1285965.2483195437</c:v>
                      </c:pt>
                      <c:pt idx="41">
                        <c:v>1312293.0268233584</c:v>
                      </c:pt>
                      <c:pt idx="42">
                        <c:v>1339591.1767648428</c:v>
                      </c:pt>
                      <c:pt idx="43">
                        <c:v>1371231.2879104035</c:v>
                      </c:pt>
                      <c:pt idx="44">
                        <c:v>1405154.5124429986</c:v>
                      </c:pt>
                      <c:pt idx="45">
                        <c:v>1432797.6083230227</c:v>
                      </c:pt>
                      <c:pt idx="46">
                        <c:v>1460513.0933830217</c:v>
                      </c:pt>
                      <c:pt idx="47">
                        <c:v>1490641.9677701844</c:v>
                      </c:pt>
                      <c:pt idx="48">
                        <c:v>1520692.8779448757</c:v>
                      </c:pt>
                      <c:pt idx="49">
                        <c:v>1553411.3092516635</c:v>
                      </c:pt>
                      <c:pt idx="50">
                        <c:v>1585440.7264420581</c:v>
                      </c:pt>
                      <c:pt idx="51">
                        <c:v>1621772.3024743753</c:v>
                      </c:pt>
                      <c:pt idx="52">
                        <c:v>1658567.6632664544</c:v>
                      </c:pt>
                      <c:pt idx="53">
                        <c:v>1696340.8731405018</c:v>
                      </c:pt>
                      <c:pt idx="54">
                        <c:v>1735267.0338257302</c:v>
                      </c:pt>
                      <c:pt idx="55">
                        <c:v>1775676.6915994871</c:v>
                      </c:pt>
                      <c:pt idx="56">
                        <c:v>1819230.4864553113</c:v>
                      </c:pt>
                      <c:pt idx="57">
                        <c:v>1847057.0259079451</c:v>
                      </c:pt>
                      <c:pt idx="58">
                        <c:v>1872479.808892529</c:v>
                      </c:pt>
                      <c:pt idx="59">
                        <c:v>1898296.4500722727</c:v>
                      </c:pt>
                      <c:pt idx="60">
                        <c:v>1923497.3858706348</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3918474.6420822898</c:v>
                      </c:pt>
                      <c:pt idx="23">
                        <c:v>3970073.9493708336</c:v>
                      </c:pt>
                      <c:pt idx="24">
                        <c:v>4052957.2380717797</c:v>
                      </c:pt>
                      <c:pt idx="25">
                        <c:v>4076755.4517869884</c:v>
                      </c:pt>
                      <c:pt idx="26">
                        <c:v>4062162.5676625171</c:v>
                      </c:pt>
                      <c:pt idx="27">
                        <c:v>4009333.8450175426</c:v>
                      </c:pt>
                      <c:pt idx="28">
                        <c:v>3987094.1595649342</c:v>
                      </c:pt>
                      <c:pt idx="29">
                        <c:v>3969899.9472367382</c:v>
                      </c:pt>
                      <c:pt idx="30">
                        <c:v>3394842.0687093753</c:v>
                      </c:pt>
                      <c:pt idx="31">
                        <c:v>3537930.1776864761</c:v>
                      </c:pt>
                      <c:pt idx="32">
                        <c:v>3636572.9455438191</c:v>
                      </c:pt>
                      <c:pt idx="33">
                        <c:v>3722882.8933794359</c:v>
                      </c:pt>
                      <c:pt idx="34">
                        <c:v>3823801.0484924214</c:v>
                      </c:pt>
                      <c:pt idx="35">
                        <c:v>3917346.4596359688</c:v>
                      </c:pt>
                      <c:pt idx="36">
                        <c:v>3988939.7075617937</c:v>
                      </c:pt>
                      <c:pt idx="37">
                        <c:v>4059856.684838057</c:v>
                      </c:pt>
                      <c:pt idx="38">
                        <c:v>4134334.3124041767</c:v>
                      </c:pt>
                      <c:pt idx="39">
                        <c:v>4256634.4942884957</c:v>
                      </c:pt>
                      <c:pt idx="40">
                        <c:v>4357040.4181864345</c:v>
                      </c:pt>
                      <c:pt idx="41">
                        <c:v>4490455.2039597305</c:v>
                      </c:pt>
                      <c:pt idx="42">
                        <c:v>4632240.2931661392</c:v>
                      </c:pt>
                      <c:pt idx="43">
                        <c:v>4811273.6830532243</c:v>
                      </c:pt>
                      <c:pt idx="44">
                        <c:v>5009273.8088449528</c:v>
                      </c:pt>
                      <c:pt idx="45">
                        <c:v>5153290.7122250544</c:v>
                      </c:pt>
                      <c:pt idx="46">
                        <c:v>5297844.4111061553</c:v>
                      </c:pt>
                      <c:pt idx="47">
                        <c:v>5462579.1886968613</c:v>
                      </c:pt>
                      <c:pt idx="48">
                        <c:v>5626435.9509331193</c:v>
                      </c:pt>
                      <c:pt idx="49">
                        <c:v>5812186.8601450808</c:v>
                      </c:pt>
                      <c:pt idx="50">
                        <c:v>5991898.8581550224</c:v>
                      </c:pt>
                      <c:pt idx="51">
                        <c:v>6206354.5314329229</c:v>
                      </c:pt>
                      <c:pt idx="52">
                        <c:v>6423816.952644052</c:v>
                      </c:pt>
                      <c:pt idx="53">
                        <c:v>6648437.3376411805</c:v>
                      </c:pt>
                      <c:pt idx="54">
                        <c:v>6881550.2542255381</c:v>
                      </c:pt>
                      <c:pt idx="55">
                        <c:v>7125701.8186287899</c:v>
                      </c:pt>
                      <c:pt idx="56">
                        <c:v>7393936.1594293145</c:v>
                      </c:pt>
                      <c:pt idx="57">
                        <c:v>7536904.8600637242</c:v>
                      </c:pt>
                      <c:pt idx="58">
                        <c:v>7661309.0017303424</c:v>
                      </c:pt>
                      <c:pt idx="59">
                        <c:v>7789327.9704368338</c:v>
                      </c:pt>
                      <c:pt idx="60">
                        <c:v>7913086.1178971622</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24596.567437021011</c:v>
                </c:pt>
                <c:pt idx="13">
                  <c:v>24497.747310072344</c:v>
                </c:pt>
                <c:pt idx="14">
                  <c:v>24503.520525013511</c:v>
                </c:pt>
                <c:pt idx="15">
                  <c:v>24330.600675717971</c:v>
                </c:pt>
                <c:pt idx="16">
                  <c:v>24050.505209418396</c:v>
                </c:pt>
                <c:pt idx="17">
                  <c:v>23669.383405227258</c:v>
                </c:pt>
                <c:pt idx="18">
                  <c:v>23387.298701141393</c:v>
                </c:pt>
                <c:pt idx="19">
                  <c:v>23126.61405950896</c:v>
                </c:pt>
                <c:pt idx="20">
                  <c:v>21315.946948554847</c:v>
                </c:pt>
                <c:pt idx="21">
                  <c:v>21664.330480308097</c:v>
                </c:pt>
                <c:pt idx="22">
                  <c:v>21875.509021470069</c:v>
                </c:pt>
                <c:pt idx="23">
                  <c:v>22039.858517480185</c:v>
                </c:pt>
                <c:pt idx="24">
                  <c:v>22230.615978821144</c:v>
                </c:pt>
                <c:pt idx="25">
                  <c:v>22388.085632071339</c:v>
                </c:pt>
                <c:pt idx="26">
                  <c:v>22481.874697062012</c:v>
                </c:pt>
                <c:pt idx="27">
                  <c:v>22569.120504884861</c:v>
                </c:pt>
                <c:pt idx="28">
                  <c:v>22660.763820272834</c:v>
                </c:pt>
                <c:pt idx="29">
                  <c:v>22870.122163606859</c:v>
                </c:pt>
                <c:pt idx="30">
                  <c:v>23016.412592389712</c:v>
                </c:pt>
                <c:pt idx="31">
                  <c:v>23122.688749762878</c:v>
                </c:pt>
                <c:pt idx="32">
                  <c:v>23238.26181117729</c:v>
                </c:pt>
                <c:pt idx="33">
                  <c:v>23432.142779576265</c:v>
                </c:pt>
                <c:pt idx="34">
                  <c:v>23656.389092330268</c:v>
                </c:pt>
                <c:pt idx="35">
                  <c:v>23737.923175523902</c:v>
                </c:pt>
                <c:pt idx="36">
                  <c:v>23809.083586382403</c:v>
                </c:pt>
                <c:pt idx="37">
                  <c:v>23914.38401203819</c:v>
                </c:pt>
                <c:pt idx="38">
                  <c:v>24004.684501119442</c:v>
                </c:pt>
                <c:pt idx="39">
                  <c:v>24130.016101267451</c:v>
                </c:pt>
                <c:pt idx="40">
                  <c:v>24227.933166268627</c:v>
                </c:pt>
                <c:pt idx="41">
                  <c:v>24457.97592844539</c:v>
                </c:pt>
                <c:pt idx="42">
                  <c:v>24681.491043841503</c:v>
                </c:pt>
                <c:pt idx="43">
                  <c:v>24906.883732487753</c:v>
                </c:pt>
                <c:pt idx="44">
                  <c:v>25136.358819667123</c:v>
                </c:pt>
                <c:pt idx="45">
                  <c:v>25374.407243519832</c:v>
                </c:pt>
                <c:pt idx="46">
                  <c:v>25646.001477481965</c:v>
                </c:pt>
                <c:pt idx="47">
                  <c:v>25658.231577734499</c:v>
                </c:pt>
                <c:pt idx="48">
                  <c:v>25626.674142639367</c:v>
                </c:pt>
                <c:pt idx="49">
                  <c:v>25594.928473215718</c:v>
                </c:pt>
                <c:pt idx="50">
                  <c:v>25548.070697641728</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773.31500928313312</c:v>
                </c:pt>
                <c:pt idx="14">
                  <c:v>776.88026181002772</c:v>
                </c:pt>
                <c:pt idx="15">
                  <c:v>774.22773270072685</c:v>
                </c:pt>
                <c:pt idx="16">
                  <c:v>767.77846974201941</c:v>
                </c:pt>
                <c:pt idx="17">
                  <c:v>757.64147058917888</c:v>
                </c:pt>
                <c:pt idx="18">
                  <c:v>751.15754383054059</c:v>
                </c:pt>
                <c:pt idx="19">
                  <c:v>745.51317364056126</c:v>
                </c:pt>
                <c:pt idx="20">
                  <c:v>681.56704807457447</c:v>
                </c:pt>
                <c:pt idx="21">
                  <c:v>693.10799965485171</c:v>
                </c:pt>
                <c:pt idx="22">
                  <c:v>699.72094829979233</c:v>
                </c:pt>
                <c:pt idx="23">
                  <c:v>704.80469056316144</c:v>
                </c:pt>
                <c:pt idx="24">
                  <c:v>711.11543227987681</c:v>
                </c:pt>
                <c:pt idx="25">
                  <c:v>716.40138427973795</c:v>
                </c:pt>
                <c:pt idx="26">
                  <c:v>719.39774761114336</c:v>
                </c:pt>
                <c:pt idx="27">
                  <c:v>722.25592977772112</c:v>
                </c:pt>
                <c:pt idx="28">
                  <c:v>725.38726835749719</c:v>
                </c:pt>
                <c:pt idx="29">
                  <c:v>733.0761336848675</c:v>
                </c:pt>
                <c:pt idx="30">
                  <c:v>738.49022818407263</c:v>
                </c:pt>
                <c:pt idx="31">
                  <c:v>746.95815424921989</c:v>
                </c:pt>
                <c:pt idx="32">
                  <c:v>756.05331101460183</c:v>
                </c:pt>
                <c:pt idx="33">
                  <c:v>768.46940063967315</c:v>
                </c:pt>
                <c:pt idx="34">
                  <c:v>782.41762851908675</c:v>
                </c:pt>
                <c:pt idx="35">
                  <c:v>791.10983584542134</c:v>
                </c:pt>
                <c:pt idx="36">
                  <c:v>799.67371525726776</c:v>
                </c:pt>
                <c:pt idx="37">
                  <c:v>809.89617520213255</c:v>
                </c:pt>
                <c:pt idx="38">
                  <c:v>819.83194702765945</c:v>
                </c:pt>
                <c:pt idx="39">
                  <c:v>831.52418537809774</c:v>
                </c:pt>
                <c:pt idx="40">
                  <c:v>842.44394562219077</c:v>
                </c:pt>
                <c:pt idx="41">
                  <c:v>856.1974074287624</c:v>
                </c:pt>
                <c:pt idx="42">
                  <c:v>869.94647073833357</c:v>
                </c:pt>
                <c:pt idx="43">
                  <c:v>884.0474437085503</c:v>
                </c:pt>
                <c:pt idx="44">
                  <c:v>898.60284807724031</c:v>
                </c:pt>
                <c:pt idx="45">
                  <c:v>913.81560565895052</c:v>
                </c:pt>
                <c:pt idx="46">
                  <c:v>930.77378066619087</c:v>
                </c:pt>
                <c:pt idx="47">
                  <c:v>936.85006070157817</c:v>
                </c:pt>
                <c:pt idx="48">
                  <c:v>941.20923212444927</c:v>
                </c:pt>
                <c:pt idx="49">
                  <c:v>945.72736156858639</c:v>
                </c:pt>
                <c:pt idx="50">
                  <c:v>949.74918321392011</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1611.8202237640562</c:v>
                </c:pt>
                <c:pt idx="13">
                  <c:v>1628.3498454049941</c:v>
                </c:pt>
                <c:pt idx="14">
                  <c:v>1654.3267410473238</c:v>
                </c:pt>
                <c:pt idx="15">
                  <c:v>1663.6384309182044</c:v>
                </c:pt>
                <c:pt idx="16">
                  <c:v>1662.3021398559858</c:v>
                </c:pt>
                <c:pt idx="17">
                  <c:v>1650.3976769413116</c:v>
                </c:pt>
                <c:pt idx="18">
                  <c:v>1647.5009704288248</c:v>
                </c:pt>
                <c:pt idx="19">
                  <c:v>1646.2684747308629</c:v>
                </c:pt>
                <c:pt idx="20">
                  <c:v>1485.3551695185647</c:v>
                </c:pt>
                <c:pt idx="21">
                  <c:v>1531.9287643595617</c:v>
                </c:pt>
                <c:pt idx="22">
                  <c:v>1565.3419362039867</c:v>
                </c:pt>
                <c:pt idx="23">
                  <c:v>1594.7794794078443</c:v>
                </c:pt>
                <c:pt idx="24">
                  <c:v>1627.9566354937067</c:v>
                </c:pt>
                <c:pt idx="25">
                  <c:v>1658.5544671473592</c:v>
                </c:pt>
                <c:pt idx="26">
                  <c:v>1682.75218710226</c:v>
                </c:pt>
                <c:pt idx="27">
                  <c:v>1706.6506652281432</c:v>
                </c:pt>
                <c:pt idx="28">
                  <c:v>1731.4623259204795</c:v>
                </c:pt>
                <c:pt idx="29">
                  <c:v>1769.9088592020998</c:v>
                </c:pt>
                <c:pt idx="30">
                  <c:v>1801.949125222523</c:v>
                </c:pt>
                <c:pt idx="31">
                  <c:v>1841.6396072579719</c:v>
                </c:pt>
                <c:pt idx="32">
                  <c:v>1883.6261026622954</c:v>
                </c:pt>
                <c:pt idx="33">
                  <c:v>1936.1944933709801</c:v>
                </c:pt>
                <c:pt idx="34">
                  <c:v>1994.0809931398969</c:v>
                </c:pt>
                <c:pt idx="35">
                  <c:v>2036.3550281027742</c:v>
                </c:pt>
                <c:pt idx="36">
                  <c:v>2078.6818606372294</c:v>
                </c:pt>
                <c:pt idx="37">
                  <c:v>2126.689772790065</c:v>
                </c:pt>
                <c:pt idx="38">
                  <c:v>2174.3397429086344</c:v>
                </c:pt>
                <c:pt idx="39">
                  <c:v>2228.1516806429663</c:v>
                </c:pt>
                <c:pt idx="40">
                  <c:v>2280.1254030207974</c:v>
                </c:pt>
                <c:pt idx="41">
                  <c:v>2342.9601151209954</c:v>
                </c:pt>
                <c:pt idx="42">
                  <c:v>2406.5866608511033</c:v>
                </c:pt>
                <c:pt idx="43">
                  <c:v>2472.1936910279442</c:v>
                </c:pt>
                <c:pt idx="44">
                  <c:v>2540.1642038914551</c:v>
                </c:pt>
                <c:pt idx="45">
                  <c:v>2611.2283465225205</c:v>
                </c:pt>
                <c:pt idx="46">
                  <c:v>2689.1223505564258</c:v>
                </c:pt>
                <c:pt idx="47">
                  <c:v>2731.0951912508667</c:v>
                </c:pt>
                <c:pt idx="48">
                  <c:v>2767.6857213816634</c:v>
                </c:pt>
                <c:pt idx="49">
                  <c:v>2805.2432508451961</c:v>
                </c:pt>
                <c:pt idx="50">
                  <c:v>2841.5131242054017</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893.02080283100577</c:v>
                </c:pt>
                <c:pt idx="22">
                  <c:v>897.75285452078901</c:v>
                </c:pt>
                <c:pt idx="23">
                  <c:v>901.44720150656667</c:v>
                </c:pt>
                <c:pt idx="24">
                  <c:v>904.78917334091534</c:v>
                </c:pt>
                <c:pt idx="25">
                  <c:v>908.3320585963171</c:v>
                </c:pt>
                <c:pt idx="26">
                  <c:v>911.62897626634526</c:v>
                </c:pt>
                <c:pt idx="27">
                  <c:v>914.43698674296445</c:v>
                </c:pt>
                <c:pt idx="28">
                  <c:v>917.18690409894339</c:v>
                </c:pt>
                <c:pt idx="29">
                  <c:v>919.96313175781677</c:v>
                </c:pt>
                <c:pt idx="30">
                  <c:v>923.62831618408711</c:v>
                </c:pt>
                <c:pt idx="31">
                  <c:v>926.81227740548343</c:v>
                </c:pt>
                <c:pt idx="32">
                  <c:v>930.58117433402219</c:v>
                </c:pt>
                <c:pt idx="33">
                  <c:v>934.4502977841239</c:v>
                </c:pt>
                <c:pt idx="34">
                  <c:v>938.95025436510252</c:v>
                </c:pt>
                <c:pt idx="35">
                  <c:v>943.71736655395034</c:v>
                </c:pt>
                <c:pt idx="36">
                  <c:v>947.42965655318744</c:v>
                </c:pt>
                <c:pt idx="37">
                  <c:v>951.09603654448711</c:v>
                </c:pt>
                <c:pt idx="38">
                  <c:v>955.06145476903919</c:v>
                </c:pt>
                <c:pt idx="39">
                  <c:v>958.94938542959153</c:v>
                </c:pt>
                <c:pt idx="40">
                  <c:v>963.14946904373596</c:v>
                </c:pt>
                <c:pt idx="41">
                  <c:v>967.17892913427841</c:v>
                </c:pt>
                <c:pt idx="42">
                  <c:v>971.71789752028167</c:v>
                </c:pt>
                <c:pt idx="43">
                  <c:v>976.2259927100805</c:v>
                </c:pt>
                <c:pt idx="44">
                  <c:v>980.76920521611396</c:v>
                </c:pt>
                <c:pt idx="45">
                  <c:v>985.36495316758908</c:v>
                </c:pt>
                <c:pt idx="46">
                  <c:v>990.04785507182669</c:v>
                </c:pt>
                <c:pt idx="47">
                  <c:v>995.00767590091596</c:v>
                </c:pt>
                <c:pt idx="48">
                  <c:v>998.01595730450163</c:v>
                </c:pt>
                <c:pt idx="49">
                  <c:v>1000.7113984956475</c:v>
                </c:pt>
                <c:pt idx="50">
                  <c:v>1003.4264229774296</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469.93037862526131</c:v>
                </c:pt>
                <c:pt idx="22">
                  <c:v>469.81115063848193</c:v>
                </c:pt>
                <c:pt idx="23">
                  <c:v>469.71806848671042</c:v>
                </c:pt>
                <c:pt idx="24">
                  <c:v>469.63386472060563</c:v>
                </c:pt>
                <c:pt idx="25">
                  <c:v>469.54459877338365</c:v>
                </c:pt>
                <c:pt idx="26">
                  <c:v>469.46153018450423</c:v>
                </c:pt>
                <c:pt idx="27">
                  <c:v>469.39078001989691</c:v>
                </c:pt>
                <c:pt idx="28">
                  <c:v>469.32149355988821</c:v>
                </c:pt>
                <c:pt idx="29">
                  <c:v>469.25154418986693</c:v>
                </c:pt>
                <c:pt idx="30">
                  <c:v>469.15919681309106</c:v>
                </c:pt>
                <c:pt idx="31">
                  <c:v>469.07897425609099</c:v>
                </c:pt>
                <c:pt idx="32">
                  <c:v>468.98401375636973</c:v>
                </c:pt>
                <c:pt idx="33">
                  <c:v>468.88652796589281</c:v>
                </c:pt>
                <c:pt idx="34">
                  <c:v>468.77314780884535</c:v>
                </c:pt>
                <c:pt idx="35">
                  <c:v>468.65303644356692</c:v>
                </c:pt>
                <c:pt idx="36">
                  <c:v>468.55950220261474</c:v>
                </c:pt>
                <c:pt idx="37">
                  <c:v>468.46712470258132</c:v>
                </c:pt>
                <c:pt idx="38">
                  <c:v>468.36721268499451</c:v>
                </c:pt>
                <c:pt idx="39">
                  <c:v>468.26925303117338</c:v>
                </c:pt>
                <c:pt idx="40">
                  <c:v>468.16342842348769</c:v>
                </c:pt>
                <c:pt idx="41">
                  <c:v>468.06190281770444</c:v>
                </c:pt>
                <c:pt idx="42">
                  <c:v>467.94753972571056</c:v>
                </c:pt>
                <c:pt idx="43">
                  <c:v>467.83395450962973</c:v>
                </c:pt>
                <c:pt idx="44">
                  <c:v>467.719484483494</c:v>
                </c:pt>
                <c:pt idx="45">
                  <c:v>467.60369078301881</c:v>
                </c:pt>
                <c:pt idx="46">
                  <c:v>467.48570116605572</c:v>
                </c:pt>
                <c:pt idx="47">
                  <c:v>467.36073434595187</c:v>
                </c:pt>
                <c:pt idx="48">
                  <c:v>467.28493818840155</c:v>
                </c:pt>
                <c:pt idx="49">
                  <c:v>467.21702430077511</c:v>
                </c:pt>
                <c:pt idx="50">
                  <c:v>467.14861699581724</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17093.826915551948</c:v>
                </c:pt>
                <c:pt idx="14">
                  <c:v>17091.396392844257</c:v>
                </c:pt>
                <c:pt idx="15">
                  <c:v>16996.523789335217</c:v>
                </c:pt>
                <c:pt idx="16">
                  <c:v>16845.135916251191</c:v>
                </c:pt>
                <c:pt idx="17">
                  <c:v>16640.888084222788</c:v>
                </c:pt>
                <c:pt idx="18">
                  <c:v>16487.529960272332</c:v>
                </c:pt>
                <c:pt idx="19">
                  <c:v>16345.805129696333</c:v>
                </c:pt>
                <c:pt idx="20">
                  <c:v>15402.962009228926</c:v>
                </c:pt>
                <c:pt idx="21">
                  <c:v>15570.054454438161</c:v>
                </c:pt>
                <c:pt idx="22">
                  <c:v>15677.676756932369</c:v>
                </c:pt>
                <c:pt idx="23">
                  <c:v>15760.14540586132</c:v>
                </c:pt>
                <c:pt idx="24">
                  <c:v>15855.800299601819</c:v>
                </c:pt>
                <c:pt idx="25">
                  <c:v>15934.289600120341</c:v>
                </c:pt>
                <c:pt idx="26">
                  <c:v>15979.663095785056</c:v>
                </c:pt>
                <c:pt idx="27">
                  <c:v>16021.184065171619</c:v>
                </c:pt>
                <c:pt idx="28">
                  <c:v>16064.820471539308</c:v>
                </c:pt>
                <c:pt idx="29">
                  <c:v>16168.838159742458</c:v>
                </c:pt>
                <c:pt idx="30">
                  <c:v>16240.986846212585</c:v>
                </c:pt>
                <c:pt idx="31">
                  <c:v>16289.68131093688</c:v>
                </c:pt>
                <c:pt idx="32">
                  <c:v>16343.266377395645</c:v>
                </c:pt>
                <c:pt idx="33">
                  <c:v>16436.63716133963</c:v>
                </c:pt>
                <c:pt idx="34">
                  <c:v>16545.559236287412</c:v>
                </c:pt>
                <c:pt idx="35">
                  <c:v>16581.302734397545</c:v>
                </c:pt>
                <c:pt idx="36">
                  <c:v>16610.534986286297</c:v>
                </c:pt>
                <c:pt idx="37">
                  <c:v>16656.730420219425</c:v>
                </c:pt>
                <c:pt idx="38">
                  <c:v>16695.081141628536</c:v>
                </c:pt>
                <c:pt idx="39">
                  <c:v>16750.712311818384</c:v>
                </c:pt>
                <c:pt idx="40">
                  <c:v>16792.156859135208</c:v>
                </c:pt>
                <c:pt idx="41">
                  <c:v>16901.881387165449</c:v>
                </c:pt>
                <c:pt idx="42">
                  <c:v>17008.190406296035</c:v>
                </c:pt>
                <c:pt idx="43">
                  <c:v>17114.895503944128</c:v>
                </c:pt>
                <c:pt idx="44">
                  <c:v>17223.138175080385</c:v>
                </c:pt>
                <c:pt idx="45">
                  <c:v>17335.167403416624</c:v>
                </c:pt>
                <c:pt idx="46">
                  <c:v>17463.547915794119</c:v>
                </c:pt>
                <c:pt idx="47">
                  <c:v>17461.016998499439</c:v>
                </c:pt>
                <c:pt idx="48">
                  <c:v>17434.590818720215</c:v>
                </c:pt>
                <c:pt idx="49">
                  <c:v>17407.518236559394</c:v>
                </c:pt>
                <c:pt idx="50">
                  <c:v>17372.576581616315</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1981.3182233351417</c:v>
                </c:pt>
                <c:pt idx="19">
                  <c:v>1966.2827775921453</c:v>
                </c:pt>
                <c:pt idx="20">
                  <c:v>1851.3009826582738</c:v>
                </c:pt>
                <c:pt idx="21">
                  <c:v>1874.560684736191</c:v>
                </c:pt>
                <c:pt idx="22">
                  <c:v>1889.1871735587197</c:v>
                </c:pt>
                <c:pt idx="23">
                  <c:v>1900.7023040154654</c:v>
                </c:pt>
                <c:pt idx="24">
                  <c:v>1913.8426744325225</c:v>
                </c:pt>
                <c:pt idx="25">
                  <c:v>1924.7573595738208</c:v>
                </c:pt>
                <c:pt idx="26">
                  <c:v>1931.5547282630971</c:v>
                </c:pt>
                <c:pt idx="27">
                  <c:v>1937.9184558557588</c:v>
                </c:pt>
                <c:pt idx="28">
                  <c:v>1944.5615628480643</c:v>
                </c:pt>
                <c:pt idx="29">
                  <c:v>1958.8174513747733</c:v>
                </c:pt>
                <c:pt idx="30">
                  <c:v>1969.0040193536381</c:v>
                </c:pt>
                <c:pt idx="31">
                  <c:v>1977.0704749386307</c:v>
                </c:pt>
                <c:pt idx="32">
                  <c:v>1985.7723419002598</c:v>
                </c:pt>
                <c:pt idx="33">
                  <c:v>1999.5801196315228</c:v>
                </c:pt>
                <c:pt idx="34">
                  <c:v>2015.4025033800581</c:v>
                </c:pt>
                <c:pt idx="35">
                  <c:v>2021.9856012333312</c:v>
                </c:pt>
                <c:pt idx="36">
                  <c:v>2027.8940532467027</c:v>
                </c:pt>
                <c:pt idx="37">
                  <c:v>2036.0447073547862</c:v>
                </c:pt>
                <c:pt idx="38">
                  <c:v>2043.2471806573269</c:v>
                </c:pt>
                <c:pt idx="39">
                  <c:v>2052.7567135054474</c:v>
                </c:pt>
                <c:pt idx="40">
                  <c:v>2060.5093725396223</c:v>
                </c:pt>
                <c:pt idx="41">
                  <c:v>2076.5914567724758</c:v>
                </c:pt>
                <c:pt idx="42">
                  <c:v>2092.2787455145494</c:v>
                </c:pt>
                <c:pt idx="43">
                  <c:v>2108.1105032468763</c:v>
                </c:pt>
                <c:pt idx="44">
                  <c:v>2124.2332100330464</c:v>
                </c:pt>
                <c:pt idx="45">
                  <c:v>2140.9428845816142</c:v>
                </c:pt>
                <c:pt idx="46">
                  <c:v>2159.8810748662468</c:v>
                </c:pt>
                <c:pt idx="47">
                  <c:v>2161.8214002765426</c:v>
                </c:pt>
                <c:pt idx="48">
                  <c:v>2160.8487860761106</c:v>
                </c:pt>
                <c:pt idx="49">
                  <c:v>2159.8558147249701</c:v>
                </c:pt>
                <c:pt idx="50">
                  <c:v>2157.8664572692846</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475.46673921112131</c:v>
                </c:pt>
                <c:pt idx="15">
                  <c:v>478.52713833996251</c:v>
                </c:pt>
                <c:pt idx="16">
                  <c:v>479.13075008565448</c:v>
                </c:pt>
                <c:pt idx="17">
                  <c:v>477.27784879908722</c:v>
                </c:pt>
                <c:pt idx="18">
                  <c:v>477.58815133846173</c:v>
                </c:pt>
                <c:pt idx="19">
                  <c:v>478.32509917641192</c:v>
                </c:pt>
                <c:pt idx="20">
                  <c:v>440.96712970920743</c:v>
                </c:pt>
                <c:pt idx="21">
                  <c:v>452.41979051340627</c:v>
                </c:pt>
                <c:pt idx="22">
                  <c:v>460.72238555418966</c:v>
                </c:pt>
                <c:pt idx="23">
                  <c:v>468.06359384346706</c:v>
                </c:pt>
                <c:pt idx="24">
                  <c:v>476.28488266102909</c:v>
                </c:pt>
                <c:pt idx="25">
                  <c:v>483.87283179598819</c:v>
                </c:pt>
                <c:pt idx="26">
                  <c:v>489.9379642169032</c:v>
                </c:pt>
                <c:pt idx="27">
                  <c:v>495.93810074739622</c:v>
                </c:pt>
                <c:pt idx="28">
                  <c:v>502.16238954944089</c:v>
                </c:pt>
                <c:pt idx="29">
                  <c:v>511.66014788417885</c:v>
                </c:pt>
                <c:pt idx="30">
                  <c:v>519.62741023608453</c:v>
                </c:pt>
                <c:pt idx="31">
                  <c:v>529.91103708529693</c:v>
                </c:pt>
                <c:pt idx="32">
                  <c:v>540.77208496342826</c:v>
                </c:pt>
                <c:pt idx="33">
                  <c:v>554.20843399293187</c:v>
                </c:pt>
                <c:pt idx="34">
                  <c:v>568.9600893085493</c:v>
                </c:pt>
                <c:pt idx="35">
                  <c:v>579.97350416814538</c:v>
                </c:pt>
                <c:pt idx="36">
                  <c:v>591.02337654761425</c:v>
                </c:pt>
                <c:pt idx="37">
                  <c:v>603.47291013036931</c:v>
                </c:pt>
                <c:pt idx="38">
                  <c:v>615.86140640466385</c:v>
                </c:pt>
                <c:pt idx="39">
                  <c:v>629.77227558834056</c:v>
                </c:pt>
                <c:pt idx="40">
                  <c:v>643.26377430621596</c:v>
                </c:pt>
                <c:pt idx="41">
                  <c:v>659.13691971848823</c:v>
                </c:pt>
                <c:pt idx="42">
                  <c:v>675.2230988348349</c:v>
                </c:pt>
                <c:pt idx="43">
                  <c:v>691.81218920341632</c:v>
                </c:pt>
                <c:pt idx="44">
                  <c:v>708.99831267295383</c:v>
                </c:pt>
                <c:pt idx="45">
                  <c:v>726.96079417891576</c:v>
                </c:pt>
                <c:pt idx="46">
                  <c:v>746.61521041257038</c:v>
                </c:pt>
                <c:pt idx="47">
                  <c:v>757.49499836109646</c:v>
                </c:pt>
                <c:pt idx="48">
                  <c:v>767.06247203477028</c:v>
                </c:pt>
                <c:pt idx="49">
                  <c:v>776.87139186969978</c:v>
                </c:pt>
                <c:pt idx="50">
                  <c:v>786.3682485885804</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22902.965793483327</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26982.018509963767</c:v>
                      </c:pt>
                      <c:pt idx="3">
                        <c:v>26899.412164760473</c:v>
                      </c:pt>
                      <c:pt idx="4">
                        <c:v>26934.727527870862</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49879.473570311646</c:v>
                      </c:pt>
                      <c:pt idx="3">
                        <c:v>49816.343766362683</c:v>
                      </c:pt>
                      <c:pt idx="4">
                        <c:v>49837.693321354192</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598039.00741273258</c:v>
                </c:pt>
                <c:pt idx="25">
                  <c:v>601046.62603335571</c:v>
                </c:pt>
                <c:pt idx="26">
                  <c:v>603045.20236245089</c:v>
                </c:pt>
                <c:pt idx="27">
                  <c:v>604015.06594627816</c:v>
                </c:pt>
                <c:pt idx="28">
                  <c:v>606157.85554919671</c:v>
                </c:pt>
                <c:pt idx="29">
                  <c:v>608615.99513645715</c:v>
                </c:pt>
                <c:pt idx="30">
                  <c:v>591989.61539116956</c:v>
                </c:pt>
                <c:pt idx="31">
                  <c:v>599543.61531911476</c:v>
                </c:pt>
                <c:pt idx="32">
                  <c:v>605382.98921073764</c:v>
                </c:pt>
                <c:pt idx="33">
                  <c:v>610595.74285364221</c:v>
                </c:pt>
                <c:pt idx="34">
                  <c:v>616106.18360078952</c:v>
                </c:pt>
                <c:pt idx="35">
                  <c:v>621137.34181217884</c:v>
                </c:pt>
                <c:pt idx="36">
                  <c:v>625378.62658957369</c:v>
                </c:pt>
                <c:pt idx="37">
                  <c:v>629567.14497937798</c:v>
                </c:pt>
                <c:pt idx="38">
                  <c:v>633846.99395519786</c:v>
                </c:pt>
                <c:pt idx="39">
                  <c:v>639785.26467968838</c:v>
                </c:pt>
                <c:pt idx="40">
                  <c:v>644910.10058591992</c:v>
                </c:pt>
                <c:pt idx="41">
                  <c:v>651196.5052203068</c:v>
                </c:pt>
                <c:pt idx="42">
                  <c:v>657768.27409433562</c:v>
                </c:pt>
                <c:pt idx="43">
                  <c:v>665661.01223849796</c:v>
                </c:pt>
                <c:pt idx="44">
                  <c:v>674223.78198013816</c:v>
                </c:pt>
                <c:pt idx="45">
                  <c:v>680824.39748639974</c:v>
                </c:pt>
                <c:pt idx="46">
                  <c:v>687424.99069376942</c:v>
                </c:pt>
                <c:pt idx="47">
                  <c:v>694735.77406652307</c:v>
                </c:pt>
                <c:pt idx="48">
                  <c:v>701993.13317458262</c:v>
                </c:pt>
                <c:pt idx="49">
                  <c:v>710024.97330610664</c:v>
                </c:pt>
                <c:pt idx="50">
                  <c:v>717812.8976893106</c:v>
                </c:pt>
                <c:pt idx="51">
                  <c:v>726856.19234980212</c:v>
                </c:pt>
                <c:pt idx="52">
                  <c:v>735995.19276250992</c:v>
                </c:pt>
                <c:pt idx="53">
                  <c:v>745381.38963041524</c:v>
                </c:pt>
                <c:pt idx="54">
                  <c:v>755063.80127875379</c:v>
                </c:pt>
                <c:pt idx="55">
                  <c:v>765136.85816848744</c:v>
                </c:pt>
                <c:pt idx="56">
                  <c:v>776085.91095392068</c:v>
                </c:pt>
                <c:pt idx="57">
                  <c:v>782359.21126620763</c:v>
                </c:pt>
                <c:pt idx="58">
                  <c:v>787901.46426171693</c:v>
                </c:pt>
                <c:pt idx="59">
                  <c:v>793535.38382327883</c:v>
                </c:pt>
                <c:pt idx="60">
                  <c:v>798965.55973269779</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495518.03471340693</c:v>
                </c:pt>
                <c:pt idx="25">
                  <c:v>498010.06157049473</c:v>
                </c:pt>
                <c:pt idx="26">
                  <c:v>499666.02481460216</c:v>
                </c:pt>
                <c:pt idx="27">
                  <c:v>500469.62606977334</c:v>
                </c:pt>
                <c:pt idx="28">
                  <c:v>502245.08031219151</c:v>
                </c:pt>
                <c:pt idx="29">
                  <c:v>504281.82454163593</c:v>
                </c:pt>
                <c:pt idx="30">
                  <c:v>490505.68132411194</c:v>
                </c:pt>
                <c:pt idx="31">
                  <c:v>496764.70983583789</c:v>
                </c:pt>
                <c:pt idx="32">
                  <c:v>501603.04820318258</c:v>
                </c:pt>
                <c:pt idx="33">
                  <c:v>505922.18693587498</c:v>
                </c:pt>
                <c:pt idx="34">
                  <c:v>510487.98069779709</c:v>
                </c:pt>
                <c:pt idx="35">
                  <c:v>514656.65464437677</c:v>
                </c:pt>
                <c:pt idx="36">
                  <c:v>518170.86203136103</c:v>
                </c:pt>
                <c:pt idx="37">
                  <c:v>521641.3486971989</c:v>
                </c:pt>
                <c:pt idx="38">
                  <c:v>525187.509277164</c:v>
                </c:pt>
                <c:pt idx="39">
                  <c:v>530107.790734599</c:v>
                </c:pt>
                <c:pt idx="40">
                  <c:v>534354.08334261936</c:v>
                </c:pt>
                <c:pt idx="41">
                  <c:v>539562.81861111138</c:v>
                </c:pt>
                <c:pt idx="42">
                  <c:v>545007.99853530666</c:v>
                </c:pt>
                <c:pt idx="43">
                  <c:v>551547.69585475547</c:v>
                </c:pt>
                <c:pt idx="44">
                  <c:v>558642.56221211446</c:v>
                </c:pt>
                <c:pt idx="45">
                  <c:v>564111.64363158843</c:v>
                </c:pt>
                <c:pt idx="46">
                  <c:v>569580.70657483756</c:v>
                </c:pt>
                <c:pt idx="47">
                  <c:v>575638.21279797622</c:v>
                </c:pt>
                <c:pt idx="48">
                  <c:v>581651.45320179698</c:v>
                </c:pt>
                <c:pt idx="49">
                  <c:v>588306.40645363124</c:v>
                </c:pt>
                <c:pt idx="50">
                  <c:v>594759.25808542885</c:v>
                </c:pt>
                <c:pt idx="51">
                  <c:v>602252.27366126468</c:v>
                </c:pt>
                <c:pt idx="52">
                  <c:v>609824.58828893676</c:v>
                </c:pt>
                <c:pt idx="53">
                  <c:v>617601.72283662984</c:v>
                </c:pt>
                <c:pt idx="54">
                  <c:v>625624.29248811037</c:v>
                </c:pt>
                <c:pt idx="55">
                  <c:v>633970.53962531814</c:v>
                </c:pt>
                <c:pt idx="56">
                  <c:v>643042.61193324858</c:v>
                </c:pt>
                <c:pt idx="57">
                  <c:v>648240.48933485779</c:v>
                </c:pt>
                <c:pt idx="58">
                  <c:v>652832.6418168511</c:v>
                </c:pt>
                <c:pt idx="59">
                  <c:v>657500.74659643101</c:v>
                </c:pt>
                <c:pt idx="60">
                  <c:v>662000.03520709241</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615125.83619595354</c:v>
                </c:pt>
                <c:pt idx="25">
                  <c:v>618219.38677716604</c:v>
                </c:pt>
                <c:pt idx="26">
                  <c:v>620275.06528709247</c:v>
                </c:pt>
                <c:pt idx="27">
                  <c:v>621272.63925902906</c:v>
                </c:pt>
                <c:pt idx="28">
                  <c:v>623476.65142203099</c:v>
                </c:pt>
                <c:pt idx="29">
                  <c:v>626005.02356892754</c:v>
                </c:pt>
                <c:pt idx="30">
                  <c:v>608903.60440234595</c:v>
                </c:pt>
                <c:pt idx="31">
                  <c:v>616673.43289966101</c:v>
                </c:pt>
                <c:pt idx="32">
                  <c:v>622679.64604533021</c:v>
                </c:pt>
                <c:pt idx="33">
                  <c:v>628041.33550660347</c:v>
                </c:pt>
                <c:pt idx="34">
                  <c:v>633709.21741795505</c:v>
                </c:pt>
                <c:pt idx="35">
                  <c:v>638884.12300681265</c:v>
                </c:pt>
                <c:pt idx="36">
                  <c:v>643246.58734927594</c:v>
                </c:pt>
                <c:pt idx="37">
                  <c:v>647554.77769307455</c:v>
                </c:pt>
                <c:pt idx="38">
                  <c:v>651956.90806820372</c:v>
                </c:pt>
                <c:pt idx="39">
                  <c:v>658064.84367053676</c:v>
                </c:pt>
                <c:pt idx="40">
                  <c:v>663336.10345980339</c:v>
                </c:pt>
                <c:pt idx="41">
                  <c:v>669802.11965517292</c:v>
                </c:pt>
                <c:pt idx="42">
                  <c:v>676561.65335417388</c:v>
                </c:pt>
                <c:pt idx="43">
                  <c:v>684679.8983024552</c:v>
                </c:pt>
                <c:pt idx="44">
                  <c:v>693487.3186081422</c:v>
                </c:pt>
                <c:pt idx="45">
                  <c:v>700276.52312886843</c:v>
                </c:pt>
                <c:pt idx="46">
                  <c:v>707065.70471359149</c:v>
                </c:pt>
                <c:pt idx="47">
                  <c:v>714585.36761128099</c:v>
                </c:pt>
                <c:pt idx="48">
                  <c:v>722050.07983671373</c:v>
                </c:pt>
                <c:pt idx="49">
                  <c:v>730311.40111485275</c:v>
                </c:pt>
                <c:pt idx="50">
                  <c:v>738321.83762329107</c:v>
                </c:pt>
                <c:pt idx="51">
                  <c:v>747623.5121312252</c:v>
                </c:pt>
                <c:pt idx="52">
                  <c:v>757023.62684143893</c:v>
                </c:pt>
                <c:pt idx="53">
                  <c:v>766678.00076271303</c:v>
                </c:pt>
                <c:pt idx="54">
                  <c:v>776637.05274386122</c:v>
                </c:pt>
                <c:pt idx="55">
                  <c:v>786997.91125901579</c:v>
                </c:pt>
                <c:pt idx="56">
                  <c:v>798259.79412403284</c:v>
                </c:pt>
                <c:pt idx="57">
                  <c:v>804712.33158809936</c:v>
                </c:pt>
                <c:pt idx="58">
                  <c:v>810412.93466919463</c:v>
                </c:pt>
                <c:pt idx="59">
                  <c:v>816207.82336108701</c:v>
                </c:pt>
                <c:pt idx="60">
                  <c:v>821793.14715363213</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5954880.1627134709</c:v>
                </c:pt>
                <c:pt idx="23">
                  <c:v>5903235.3888004757</c:v>
                </c:pt>
                <c:pt idx="24">
                  <c:v>5883575.7867908701</c:v>
                </c:pt>
                <c:pt idx="25">
                  <c:v>5805008.3335930631</c:v>
                </c:pt>
                <c:pt idx="26">
                  <c:v>5690965.7565264786</c:v>
                </c:pt>
                <c:pt idx="27">
                  <c:v>5543806.2775503108</c:v>
                </c:pt>
                <c:pt idx="28">
                  <c:v>5427737.2925172504</c:v>
                </c:pt>
                <c:pt idx="29">
                  <c:v>5317922.8374796044</c:v>
                </c:pt>
                <c:pt idx="30">
                  <c:v>4720653.2492311569</c:v>
                </c:pt>
                <c:pt idx="31">
                  <c:v>4812936.6921476023</c:v>
                </c:pt>
                <c:pt idx="32">
                  <c:v>4862462.2145906538</c:v>
                </c:pt>
                <c:pt idx="33">
                  <c:v>4897762.6757814512</c:v>
                </c:pt>
                <c:pt idx="34">
                  <c:v>4941771.7480544485</c:v>
                </c:pt>
                <c:pt idx="35">
                  <c:v>4975921.966537646</c:v>
                </c:pt>
                <c:pt idx="36">
                  <c:v>4990111.7374567436</c:v>
                </c:pt>
                <c:pt idx="37">
                  <c:v>5002158.7403610023</c:v>
                </c:pt>
                <c:pt idx="38">
                  <c:v>5015465.9871079791</c:v>
                </c:pt>
                <c:pt idx="39">
                  <c:v>5064890.3274881318</c:v>
                </c:pt>
                <c:pt idx="40">
                  <c:v>5094707.7467371617</c:v>
                </c:pt>
                <c:pt idx="41">
                  <c:v>5104806.5363446083</c:v>
                </c:pt>
                <c:pt idx="42">
                  <c:v>5117077.6195913302</c:v>
                </c:pt>
                <c:pt idx="43">
                  <c:v>5152384.799102094</c:v>
                </c:pt>
                <c:pt idx="44">
                  <c:v>5195930.172711879</c:v>
                </c:pt>
                <c:pt idx="45">
                  <c:v>5195550.7312915167</c:v>
                </c:pt>
                <c:pt idx="46">
                  <c:v>5191350.1412610095</c:v>
                </c:pt>
                <c:pt idx="47">
                  <c:v>5196595.752205709</c:v>
                </c:pt>
                <c:pt idx="48">
                  <c:v>5196550.8343786737</c:v>
                </c:pt>
                <c:pt idx="49">
                  <c:v>5205992.4325067345</c:v>
                </c:pt>
                <c:pt idx="50">
                  <c:v>5206409.1102057304</c:v>
                </c:pt>
                <c:pt idx="51">
                  <c:v>5249931.2360743983</c:v>
                </c:pt>
                <c:pt idx="52">
                  <c:v>5290618.9374918621</c:v>
                </c:pt>
                <c:pt idx="53">
                  <c:v>5330897.5224145558</c:v>
                </c:pt>
                <c:pt idx="54">
                  <c:v>5371359.9413835099</c:v>
                </c:pt>
                <c:pt idx="55">
                  <c:v>5413239.3530750209</c:v>
                </c:pt>
                <c:pt idx="56">
                  <c:v>5463579.5978202894</c:v>
                </c:pt>
                <c:pt idx="57">
                  <c:v>5439091.3880893793</c:v>
                </c:pt>
                <c:pt idx="58">
                  <c:v>5401723.6836017733</c:v>
                </c:pt>
                <c:pt idx="59">
                  <c:v>5363890.4565737583</c:v>
                </c:pt>
                <c:pt idx="60">
                  <c:v>5321405.8634362929</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5280742.7858025106</c:v>
                </c:pt>
                <c:pt idx="23">
                  <c:v>5234944.5900683459</c:v>
                </c:pt>
                <c:pt idx="24">
                  <c:v>5217510.6033805832</c:v>
                </c:pt>
                <c:pt idx="25">
                  <c:v>5147837.5788466781</c:v>
                </c:pt>
                <c:pt idx="26">
                  <c:v>5046705.4822027264</c:v>
                </c:pt>
                <c:pt idx="27">
                  <c:v>4916205.5668842373</c:v>
                </c:pt>
                <c:pt idx="28">
                  <c:v>4813276.4669492599</c:v>
                </c:pt>
                <c:pt idx="29">
                  <c:v>4715893.8370102141</c:v>
                </c:pt>
                <c:pt idx="30">
                  <c:v>4186239.6738464972</c:v>
                </c:pt>
                <c:pt idx="31">
                  <c:v>4268075.9345459873</c:v>
                </c:pt>
                <c:pt idx="32">
                  <c:v>4311994.7940709572</c:v>
                </c:pt>
                <c:pt idx="33">
                  <c:v>4343298.97663638</c:v>
                </c:pt>
                <c:pt idx="34">
                  <c:v>4382325.8897841331</c:v>
                </c:pt>
                <c:pt idx="35">
                  <c:v>4412610.0457975352</c:v>
                </c:pt>
                <c:pt idx="36">
                  <c:v>4425193.4275559792</c:v>
                </c:pt>
                <c:pt idx="37">
                  <c:v>4435876.6188106993</c:v>
                </c:pt>
                <c:pt idx="38">
                  <c:v>4447677.3847938683</c:v>
                </c:pt>
                <c:pt idx="39">
                  <c:v>4491506.5168290976</c:v>
                </c:pt>
                <c:pt idx="40">
                  <c:v>4517948.3791820109</c:v>
                </c:pt>
                <c:pt idx="41">
                  <c:v>4526903.9095886145</c:v>
                </c:pt>
                <c:pt idx="42">
                  <c:v>4537785.8135998575</c:v>
                </c:pt>
                <c:pt idx="43">
                  <c:v>4569095.9539207239</c:v>
                </c:pt>
                <c:pt idx="44">
                  <c:v>4607711.6625935528</c:v>
                </c:pt>
                <c:pt idx="45">
                  <c:v>4607375.1768056834</c:v>
                </c:pt>
                <c:pt idx="46">
                  <c:v>4603650.1252691969</c:v>
                </c:pt>
                <c:pt idx="47">
                  <c:v>4608301.8934654389</c:v>
                </c:pt>
                <c:pt idx="48">
                  <c:v>4608262.0606754264</c:v>
                </c:pt>
                <c:pt idx="49">
                  <c:v>4616634.7986380477</c:v>
                </c:pt>
                <c:pt idx="50">
                  <c:v>4617004.3052767795</c:v>
                </c:pt>
                <c:pt idx="51">
                  <c:v>4655599.3980282387</c:v>
                </c:pt>
                <c:pt idx="52">
                  <c:v>4691680.9445682541</c:v>
                </c:pt>
                <c:pt idx="53">
                  <c:v>4727399.6896883789</c:v>
                </c:pt>
                <c:pt idx="54">
                  <c:v>4763281.4574533002</c:v>
                </c:pt>
                <c:pt idx="55">
                  <c:v>4800419.8036703011</c:v>
                </c:pt>
                <c:pt idx="56">
                  <c:v>4845061.152784029</c:v>
                </c:pt>
                <c:pt idx="57">
                  <c:v>4823345.1932113357</c:v>
                </c:pt>
                <c:pt idx="58">
                  <c:v>4790207.7948921388</c:v>
                </c:pt>
                <c:pt idx="59">
                  <c:v>4756657.5746974833</c:v>
                </c:pt>
                <c:pt idx="60">
                  <c:v>4718982.5581416171</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541460.03376820474</c:v>
                </c:pt>
                <c:pt idx="23">
                  <c:v>559717.10307730944</c:v>
                </c:pt>
                <c:pt idx="24">
                  <c:v>581386.33409904351</c:v>
                </c:pt>
                <c:pt idx="25">
                  <c:v>597546.77075746458</c:v>
                </c:pt>
                <c:pt idx="26">
                  <c:v>610009.49754182226</c:v>
                </c:pt>
                <c:pt idx="27">
                  <c:v>618596.39996388648</c:v>
                </c:pt>
                <c:pt idx="28">
                  <c:v>630321.10002649133</c:v>
                </c:pt>
                <c:pt idx="29">
                  <c:v>642612.00897727197</c:v>
                </c:pt>
                <c:pt idx="30">
                  <c:v>593493.21095298638</c:v>
                </c:pt>
                <c:pt idx="31">
                  <c:v>619673.70989938057</c:v>
                </c:pt>
                <c:pt idx="32">
                  <c:v>640926.31831197697</c:v>
                </c:pt>
                <c:pt idx="33">
                  <c:v>660724.50269563287</c:v>
                </c:pt>
                <c:pt idx="34">
                  <c:v>682117.16024653846</c:v>
                </c:pt>
                <c:pt idx="35">
                  <c:v>702580.59468085074</c:v>
                </c:pt>
                <c:pt idx="36">
                  <c:v>720577.63628636743</c:v>
                </c:pt>
                <c:pt idx="37">
                  <c:v>738559.7966523096</c:v>
                </c:pt>
                <c:pt idx="38">
                  <c:v>757032.23722081282</c:v>
                </c:pt>
                <c:pt idx="39">
                  <c:v>781397.56650513504</c:v>
                </c:pt>
                <c:pt idx="40">
                  <c:v>803249.62441771338</c:v>
                </c:pt>
                <c:pt idx="41">
                  <c:v>831532.57107368112</c:v>
                </c:pt>
                <c:pt idx="42">
                  <c:v>861226.58553926717</c:v>
                </c:pt>
                <c:pt idx="43">
                  <c:v>896055.32720111241</c:v>
                </c:pt>
                <c:pt idx="44">
                  <c:v>933824.89688609808</c:v>
                </c:pt>
                <c:pt idx="45">
                  <c:v>965078.39665954141</c:v>
                </c:pt>
                <c:pt idx="46">
                  <c:v>996786.59178757714</c:v>
                </c:pt>
                <c:pt idx="47">
                  <c:v>1031578.8666261506</c:v>
                </c:pt>
                <c:pt idx="48">
                  <c:v>1066694.2305722206</c:v>
                </c:pt>
                <c:pt idx="49">
                  <c:v>1105243.9903263215</c:v>
                </c:pt>
                <c:pt idx="50">
                  <c:v>1143458.8065078873</c:v>
                </c:pt>
                <c:pt idx="51">
                  <c:v>1185550.0196735458</c:v>
                </c:pt>
                <c:pt idx="52">
                  <c:v>1228564.549778268</c:v>
                </c:pt>
                <c:pt idx="53">
                  <c:v>1273103.2712197469</c:v>
                </c:pt>
                <c:pt idx="54">
                  <c:v>1319384.3346781954</c:v>
                </c:pt>
                <c:pt idx="55">
                  <c:v>1367809.006179618</c:v>
                </c:pt>
                <c:pt idx="56">
                  <c:v>1420330.9281225528</c:v>
                </c:pt>
                <c:pt idx="57">
                  <c:v>1454960.1815295466</c:v>
                </c:pt>
                <c:pt idx="58">
                  <c:v>1487112.0745054202</c:v>
                </c:pt>
                <c:pt idx="59">
                  <c:v>1520049.3707619892</c:v>
                </c:pt>
                <c:pt idx="60">
                  <c:v>1552588.717193455</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19018725.346340865</c:v>
                      </c:pt>
                      <c:pt idx="23">
                        <c:v>19029008.710617676</c:v>
                      </c:pt>
                      <c:pt idx="24">
                        <c:v>19053595.848806616</c:v>
                      </c:pt>
                      <c:pt idx="25">
                        <c:v>19089849.781156227</c:v>
                      </c:pt>
                      <c:pt idx="26">
                        <c:v>19137540.12500564</c:v>
                      </c:pt>
                      <c:pt idx="27">
                        <c:v>19196163.290059295</c:v>
                      </c:pt>
                      <c:pt idx="28">
                        <c:v>19262005.106249526</c:v>
                      </c:pt>
                      <c:pt idx="29">
                        <c:v>19334649.891006477</c:v>
                      </c:pt>
                      <c:pt idx="30">
                        <c:v>19402080.57501537</c:v>
                      </c:pt>
                      <c:pt idx="31">
                        <c:v>19466943.481728535</c:v>
                      </c:pt>
                      <c:pt idx="32">
                        <c:v>19524332.680463109</c:v>
                      </c:pt>
                      <c:pt idx="33">
                        <c:v>19574366.646771397</c:v>
                      </c:pt>
                      <c:pt idx="34">
                        <c:v>19617113.182214219</c:v>
                      </c:pt>
                      <c:pt idx="35">
                        <c:v>19651665.584306434</c:v>
                      </c:pt>
                      <c:pt idx="36">
                        <c:v>19685117.774918638</c:v>
                      </c:pt>
                      <c:pt idx="37">
                        <c:v>19717662.403000448</c:v>
                      </c:pt>
                      <c:pt idx="38">
                        <c:v>19749155.796491969</c:v>
                      </c:pt>
                      <c:pt idx="39">
                        <c:v>19780323.196918037</c:v>
                      </c:pt>
                      <c:pt idx="40">
                        <c:v>19809486.945813324</c:v>
                      </c:pt>
                      <c:pt idx="41">
                        <c:v>19838580.402241405</c:v>
                      </c:pt>
                      <c:pt idx="42">
                        <c:v>19866919.269745223</c:v>
                      </c:pt>
                      <c:pt idx="43">
                        <c:v>19894973.876840327</c:v>
                      </c:pt>
                      <c:pt idx="44">
                        <c:v>19922215.112154491</c:v>
                      </c:pt>
                      <c:pt idx="45">
                        <c:v>19946938.418709423</c:v>
                      </c:pt>
                      <c:pt idx="46">
                        <c:v>19970460.584413998</c:v>
                      </c:pt>
                      <c:pt idx="47">
                        <c:v>19993093.834923316</c:v>
                      </c:pt>
                      <c:pt idx="48">
                        <c:v>20014276.103571769</c:v>
                      </c:pt>
                      <c:pt idx="49">
                        <c:v>20034402.798991378</c:v>
                      </c:pt>
                      <c:pt idx="50">
                        <c:v>20052771.939347096</c:v>
                      </c:pt>
                      <c:pt idx="51">
                        <c:v>20070471.160285514</c:v>
                      </c:pt>
                      <c:pt idx="52">
                        <c:v>20086726.96124645</c:v>
                      </c:pt>
                      <c:pt idx="53">
                        <c:v>20101553.773852907</c:v>
                      </c:pt>
                      <c:pt idx="54">
                        <c:v>20114909.184557367</c:v>
                      </c:pt>
                      <c:pt idx="55">
                        <c:v>20126782.026284989</c:v>
                      </c:pt>
                      <c:pt idx="56">
                        <c:v>20137409.720445655</c:v>
                      </c:pt>
                      <c:pt idx="57">
                        <c:v>20143420.043510973</c:v>
                      </c:pt>
                      <c:pt idx="58">
                        <c:v>20147111.496710457</c:v>
                      </c:pt>
                      <c:pt idx="59">
                        <c:v>20148922.444840726</c:v>
                      </c:pt>
                      <c:pt idx="60">
                        <c:v>20148627.505720247</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2841878.5000279453</c:v>
                      </c:pt>
                      <c:pt idx="23">
                        <c:v>2843415.0946899978</c:v>
                      </c:pt>
                      <c:pt idx="24">
                        <c:v>2847089.0348791494</c:v>
                      </c:pt>
                      <c:pt idx="25">
                        <c:v>2852506.2891382868</c:v>
                      </c:pt>
                      <c:pt idx="26">
                        <c:v>2859632.432472107</c:v>
                      </c:pt>
                      <c:pt idx="27">
                        <c:v>2868392.215755987</c:v>
                      </c:pt>
                      <c:pt idx="28">
                        <c:v>2878230.6480602738</c:v>
                      </c:pt>
                      <c:pt idx="29">
                        <c:v>2889085.61589752</c:v>
                      </c:pt>
                      <c:pt idx="30">
                        <c:v>2899161.4652321818</c:v>
                      </c:pt>
                      <c:pt idx="31">
                        <c:v>2908853.6237065629</c:v>
                      </c:pt>
                      <c:pt idx="32">
                        <c:v>2917429.0212186258</c:v>
                      </c:pt>
                      <c:pt idx="33">
                        <c:v>2924905.3610118181</c:v>
                      </c:pt>
                      <c:pt idx="34">
                        <c:v>2931292.7743538488</c:v>
                      </c:pt>
                      <c:pt idx="35">
                        <c:v>2936455.776965329</c:v>
                      </c:pt>
                      <c:pt idx="36">
                        <c:v>2941454.3801602563</c:v>
                      </c:pt>
                      <c:pt idx="37">
                        <c:v>2946317.370563285</c:v>
                      </c:pt>
                      <c:pt idx="38">
                        <c:v>2951023.2799355816</c:v>
                      </c:pt>
                      <c:pt idx="39">
                        <c:v>2955680.4777003964</c:v>
                      </c:pt>
                      <c:pt idx="40">
                        <c:v>2960038.2792594624</c:v>
                      </c:pt>
                      <c:pt idx="41">
                        <c:v>2964385.5773464171</c:v>
                      </c:pt>
                      <c:pt idx="42">
                        <c:v>2968620.120766528</c:v>
                      </c:pt>
                      <c:pt idx="43">
                        <c:v>2972812.1884933822</c:v>
                      </c:pt>
                      <c:pt idx="44">
                        <c:v>2976882.7179081426</c:v>
                      </c:pt>
                      <c:pt idx="45">
                        <c:v>2980577.0050945119</c:v>
                      </c:pt>
                      <c:pt idx="46">
                        <c:v>2984091.8114641607</c:v>
                      </c:pt>
                      <c:pt idx="47">
                        <c:v>2987473.7914253231</c:v>
                      </c:pt>
                      <c:pt idx="48">
                        <c:v>2990638.9580049771</c:v>
                      </c:pt>
                      <c:pt idx="49">
                        <c:v>2993646.3952515852</c:v>
                      </c:pt>
                      <c:pt idx="50">
                        <c:v>2996391.2093277271</c:v>
                      </c:pt>
                      <c:pt idx="51">
                        <c:v>2999035.9205024331</c:v>
                      </c:pt>
                      <c:pt idx="52">
                        <c:v>3001464.9482322284</c:v>
                      </c:pt>
                      <c:pt idx="53">
                        <c:v>3003680.4489665264</c:v>
                      </c:pt>
                      <c:pt idx="54">
                        <c:v>3005676.0850488022</c:v>
                      </c:pt>
                      <c:pt idx="55">
                        <c:v>3007450.1878356882</c:v>
                      </c:pt>
                      <c:pt idx="56">
                        <c:v>3009038.2340895808</c:v>
                      </c:pt>
                      <c:pt idx="57">
                        <c:v>3009936.3283407204</c:v>
                      </c:pt>
                      <c:pt idx="58">
                        <c:v>3010487.9247958157</c:v>
                      </c:pt>
                      <c:pt idx="59">
                        <c:v>3010758.5262405681</c:v>
                      </c:pt>
                      <c:pt idx="60">
                        <c:v>3010714.4548777379</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2152686.9388296697</c:v>
                      </c:pt>
                      <c:pt idx="31">
                        <c:v>2164879.758571303</c:v>
                      </c:pt>
                      <c:pt idx="32">
                        <c:v>2175611.8949561729</c:v>
                      </c:pt>
                      <c:pt idx="33">
                        <c:v>2184928.8447861574</c:v>
                      </c:pt>
                      <c:pt idx="34">
                        <c:v>2192865.0220762668</c:v>
                      </c:pt>
                      <c:pt idx="35">
                        <c:v>2199290.3976695742</c:v>
                      </c:pt>
                      <c:pt idx="36">
                        <c:v>2205403.571703027</c:v>
                      </c:pt>
                      <c:pt idx="37">
                        <c:v>2211247.1093620779</c:v>
                      </c:pt>
                      <c:pt idx="38">
                        <c:v>2216806.6323599787</c:v>
                      </c:pt>
                      <c:pt idx="39">
                        <c:v>2222210.4616731429</c:v>
                      </c:pt>
                      <c:pt idx="40">
                        <c:v>2227189.4199436163</c:v>
                      </c:pt>
                      <c:pt idx="41">
                        <c:v>2232069.3710729596</c:v>
                      </c:pt>
                      <c:pt idx="42">
                        <c:v>2236743.648442334</c:v>
                      </c:pt>
                      <c:pt idx="43">
                        <c:v>2241294.9613069408</c:v>
                      </c:pt>
                      <c:pt idx="44">
                        <c:v>2245641.6865873891</c:v>
                      </c:pt>
                      <c:pt idx="45">
                        <c:v>2249510.8309315252</c:v>
                      </c:pt>
                      <c:pt idx="46">
                        <c:v>2253122.7858538907</c:v>
                      </c:pt>
                      <c:pt idx="47">
                        <c:v>2256532.7865232672</c:v>
                      </c:pt>
                      <c:pt idx="48">
                        <c:v>2259653.6414398109</c:v>
                      </c:pt>
                      <c:pt idx="49">
                        <c:v>2262553.4929497163</c:v>
                      </c:pt>
                      <c:pt idx="50">
                        <c:v>2265122.495035863</c:v>
                      </c:pt>
                      <c:pt idx="51">
                        <c:v>2267539.9526689514</c:v>
                      </c:pt>
                      <c:pt idx="52">
                        <c:v>2269684.1374760619</c:v>
                      </c:pt>
                      <c:pt idx="53">
                        <c:v>2271560.6148097282</c:v>
                      </c:pt>
                      <c:pt idx="54">
                        <c:v>2273165.6345678763</c:v>
                      </c:pt>
                      <c:pt idx="55">
                        <c:v>2274500.3313961858</c:v>
                      </c:pt>
                      <c:pt idx="56">
                        <c:v>2275605.4455177663</c:v>
                      </c:pt>
                      <c:pt idx="57">
                        <c:v>2275945.1357500479</c:v>
                      </c:pt>
                      <c:pt idx="58">
                        <c:v>2275890.6467217244</c:v>
                      </c:pt>
                      <c:pt idx="59">
                        <c:v>2275514.7277724841</c:v>
                      </c:pt>
                      <c:pt idx="60">
                        <c:v>2274784.1178950346</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4101196.8798749661</c:v>
                      </c:pt>
                      <c:pt idx="28">
                        <c:v>4126645.5055051413</c:v>
                      </c:pt>
                      <c:pt idx="29">
                        <c:v>4153795.6084500193</c:v>
                      </c:pt>
                      <c:pt idx="30">
                        <c:v>4178745.2341987696</c:v>
                      </c:pt>
                      <c:pt idx="31">
                        <c:v>4202413.6489913519</c:v>
                      </c:pt>
                      <c:pt idx="32">
                        <c:v>4223246.6196208047</c:v>
                      </c:pt>
                      <c:pt idx="33">
                        <c:v>4241332.4634084217</c:v>
                      </c:pt>
                      <c:pt idx="34">
                        <c:v>4256737.9840303995</c:v>
                      </c:pt>
                      <c:pt idx="35">
                        <c:v>4269210.7719468195</c:v>
                      </c:pt>
                      <c:pt idx="36">
                        <c:v>4281077.5215411698</c:v>
                      </c:pt>
                      <c:pt idx="37">
                        <c:v>4292420.8593499158</c:v>
                      </c:pt>
                      <c:pt idx="38">
                        <c:v>4303212.8745811349</c:v>
                      </c:pt>
                      <c:pt idx="39">
                        <c:v>4313702.6608949229</c:v>
                      </c:pt>
                      <c:pt idx="40">
                        <c:v>4323367.6975376066</c:v>
                      </c:pt>
                      <c:pt idx="41">
                        <c:v>4332840.5438475087</c:v>
                      </c:pt>
                      <c:pt idx="42">
                        <c:v>4341914.1410939414</c:v>
                      </c:pt>
                      <c:pt idx="43">
                        <c:v>4350749.0425370019</c:v>
                      </c:pt>
                      <c:pt idx="44">
                        <c:v>4359186.8033755189</c:v>
                      </c:pt>
                      <c:pt idx="45">
                        <c:v>4366697.495337666</c:v>
                      </c:pt>
                      <c:pt idx="46">
                        <c:v>4373708.9372457871</c:v>
                      </c:pt>
                      <c:pt idx="47">
                        <c:v>4380328.3503098702</c:v>
                      </c:pt>
                      <c:pt idx="48">
                        <c:v>4386386.4804419847</c:v>
                      </c:pt>
                      <c:pt idx="49">
                        <c:v>4392015.6039612126</c:v>
                      </c:pt>
                      <c:pt idx="50">
                        <c:v>4397002.4903637329</c:v>
                      </c:pt>
                      <c:pt idx="51">
                        <c:v>4401695.2022397276</c:v>
                      </c:pt>
                      <c:pt idx="52">
                        <c:v>4405857.4433358833</c:v>
                      </c:pt>
                      <c:pt idx="53">
                        <c:v>4409500.0169835892</c:v>
                      </c:pt>
                      <c:pt idx="54">
                        <c:v>4412615.6435729358</c:v>
                      </c:pt>
                      <c:pt idx="55">
                        <c:v>4415206.5256514186</c:v>
                      </c:pt>
                      <c:pt idx="56">
                        <c:v>4417351.7471815459</c:v>
                      </c:pt>
                      <c:pt idx="57">
                        <c:v>4418011.1458677389</c:v>
                      </c:pt>
                      <c:pt idx="58">
                        <c:v>4417905.3730480522</c:v>
                      </c:pt>
                      <c:pt idx="59">
                        <c:v>4417175.648028939</c:v>
                      </c:pt>
                      <c:pt idx="60">
                        <c:v>4415757.405325654</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309973.53172331396</c:v>
                      </c:pt>
                      <c:pt idx="24">
                        <c:v>312241.56810798903</c:v>
                      </c:pt>
                      <c:pt idx="25">
                        <c:v>312726.42527824303</c:v>
                      </c:pt>
                      <c:pt idx="26">
                        <c:v>312032.30780712375</c:v>
                      </c:pt>
                      <c:pt idx="27">
                        <c:v>310184.61831503391</c:v>
                      </c:pt>
                      <c:pt idx="28">
                        <c:v>309160.1538858742</c:v>
                      </c:pt>
                      <c:pt idx="29">
                        <c:v>308239.462099689</c:v>
                      </c:pt>
                      <c:pt idx="30">
                        <c:v>291949.00024451001</c:v>
                      </c:pt>
                      <c:pt idx="31">
                        <c:v>295599.35463878501</c:v>
                      </c:pt>
                      <c:pt idx="32">
                        <c:v>298052.46719871403</c:v>
                      </c:pt>
                      <c:pt idx="33">
                        <c:v>300202.41244214831</c:v>
                      </c:pt>
                      <c:pt idx="34">
                        <c:v>302788.78513737605</c:v>
                      </c:pt>
                      <c:pt idx="35">
                        <c:v>305221.40227861609</c:v>
                      </c:pt>
                      <c:pt idx="36">
                        <c:v>307057.78294535342</c:v>
                      </c:pt>
                      <c:pt idx="37">
                        <c:v>308876.55750741786</c:v>
                      </c:pt>
                      <c:pt idx="38">
                        <c:v>310793.89205986098</c:v>
                      </c:pt>
                      <c:pt idx="39">
                        <c:v>313999.28419778228</c:v>
                      </c:pt>
                      <c:pt idx="40">
                        <c:v>316621.07160715119</c:v>
                      </c:pt>
                      <c:pt idx="41">
                        <c:v>320125.91122178815</c:v>
                      </c:pt>
                      <c:pt idx="42">
                        <c:v>323853.83802403975</c:v>
                      </c:pt>
                      <c:pt idx="43">
                        <c:v>328577.21972886485</c:v>
                      </c:pt>
                      <c:pt idx="44">
                        <c:v>333807.70521243592</c:v>
                      </c:pt>
                      <c:pt idx="45">
                        <c:v>337602.81631808355</c:v>
                      </c:pt>
                      <c:pt idx="46">
                        <c:v>341417.85069509188</c:v>
                      </c:pt>
                      <c:pt idx="47">
                        <c:v>345777.62132055603</c:v>
                      </c:pt>
                      <c:pt idx="48">
                        <c:v>350123.45644118742</c:v>
                      </c:pt>
                      <c:pt idx="49">
                        <c:v>355063.11571307504</c:v>
                      </c:pt>
                      <c:pt idx="50">
                        <c:v>359856.31935208704</c:v>
                      </c:pt>
                      <c:pt idx="51">
                        <c:v>365586.228272215</c:v>
                      </c:pt>
                      <c:pt idx="52">
                        <c:v>371411.99941312743</c:v>
                      </c:pt>
                      <c:pt idx="53">
                        <c:v>377446.75329052983</c:v>
                      </c:pt>
                      <c:pt idx="54">
                        <c:v>383728.96637901454</c:v>
                      </c:pt>
                      <c:pt idx="55">
                        <c:v>390329.57070377073</c:v>
                      </c:pt>
                      <c:pt idx="56">
                        <c:v>397598.88499109156</c:v>
                      </c:pt>
                      <c:pt idx="57">
                        <c:v>401567.38593500247</c:v>
                      </c:pt>
                      <c:pt idx="58">
                        <c:v>405072.67774929246</c:v>
                      </c:pt>
                      <c:pt idx="59">
                        <c:v>408706.88664739521</c:v>
                      </c:pt>
                      <c:pt idx="60">
                        <c:v>412262.30691145768</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1656046.9024620026</c:v>
                      </c:pt>
                      <c:pt idx="23">
                        <c:v>1647045.1860532642</c:v>
                      </c:pt>
                      <c:pt idx="24">
                        <c:v>1647784.0190100386</c:v>
                      </c:pt>
                      <c:pt idx="25">
                        <c:v>1632656.0990208653</c:v>
                      </c:pt>
                      <c:pt idx="26">
                        <c:v>1607948.7164639281</c:v>
                      </c:pt>
                      <c:pt idx="27">
                        <c:v>1574056.8450456355</c:v>
                      </c:pt>
                      <c:pt idx="28">
                        <c:v>1549447.5878836229</c:v>
                      </c:pt>
                      <c:pt idx="29">
                        <c:v>1527015.9199472498</c:v>
                      </c:pt>
                      <c:pt idx="30">
                        <c:v>1360822.1536333472</c:v>
                      </c:pt>
                      <c:pt idx="31">
                        <c:v>1381806.2142129417</c:v>
                      </c:pt>
                      <c:pt idx="32">
                        <c:v>1390643.125200904</c:v>
                      </c:pt>
                      <c:pt idx="33">
                        <c:v>1395770.6786436404</c:v>
                      </c:pt>
                      <c:pt idx="34">
                        <c:v>1403922.2146093468</c:v>
                      </c:pt>
                      <c:pt idx="35">
                        <c:v>1409625.4655356889</c:v>
                      </c:pt>
                      <c:pt idx="36">
                        <c:v>1409747.0092525054</c:v>
                      </c:pt>
                      <c:pt idx="37">
                        <c:v>1409506.8051132276</c:v>
                      </c:pt>
                      <c:pt idx="38">
                        <c:v>1409888.7887214469</c:v>
                      </c:pt>
                      <c:pt idx="39">
                        <c:v>1421042.9073557872</c:v>
                      </c:pt>
                      <c:pt idx="40">
                        <c:v>1426695.5475186813</c:v>
                      </c:pt>
                      <c:pt idx="41">
                        <c:v>1439390.4399790021</c:v>
                      </c:pt>
                      <c:pt idx="42">
                        <c:v>1453384.1261953725</c:v>
                      </c:pt>
                      <c:pt idx="43">
                        <c:v>1474927.1676138949</c:v>
                      </c:pt>
                      <c:pt idx="44">
                        <c:v>1499765.0327376584</c:v>
                      </c:pt>
                      <c:pt idx="45">
                        <c:v>1512186.9195309745</c:v>
                      </c:pt>
                      <c:pt idx="46">
                        <c:v>1524130.1626261738</c:v>
                      </c:pt>
                      <c:pt idx="47">
                        <c:v>1539680.2231267719</c:v>
                      </c:pt>
                      <c:pt idx="48">
                        <c:v>1554356.6708740897</c:v>
                      </c:pt>
                      <c:pt idx="49">
                        <c:v>1572790.4877135232</c:v>
                      </c:pt>
                      <c:pt idx="50">
                        <c:v>1589225.2151479216</c:v>
                      </c:pt>
                      <c:pt idx="51">
                        <c:v>1611786.5805454971</c:v>
                      </c:pt>
                      <c:pt idx="52">
                        <c:v>1634024.0521363176</c:v>
                      </c:pt>
                      <c:pt idx="53">
                        <c:v>1656724.5382761194</c:v>
                      </c:pt>
                      <c:pt idx="54">
                        <c:v>1680098.4676360779</c:v>
                      </c:pt>
                      <c:pt idx="55">
                        <c:v>1704571.8085786784</c:v>
                      </c:pt>
                      <c:pt idx="56">
                        <c:v>1732494.7893090919</c:v>
                      </c:pt>
                      <c:pt idx="57">
                        <c:v>1736355.9283992259</c:v>
                      </c:pt>
                      <c:pt idx="58">
                        <c:v>1736340.2352100904</c:v>
                      </c:pt>
                      <c:pt idx="59">
                        <c:v>1736538.5303398478</c:v>
                      </c:pt>
                      <c:pt idx="60">
                        <c:v>1735540.696468404</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225824.57760845489</c:v>
                      </c:pt>
                      <c:pt idx="23">
                        <c:v>224597.07082544512</c:v>
                      </c:pt>
                      <c:pt idx="24">
                        <c:v>224697.82077409615</c:v>
                      </c:pt>
                      <c:pt idx="25">
                        <c:v>222634.92259375434</c:v>
                      </c:pt>
                      <c:pt idx="26">
                        <c:v>219265.73406326291</c:v>
                      </c:pt>
                      <c:pt idx="27">
                        <c:v>214644.11523349574</c:v>
                      </c:pt>
                      <c:pt idx="28">
                        <c:v>211288.30743867584</c:v>
                      </c:pt>
                      <c:pt idx="29">
                        <c:v>208229.44362917042</c:v>
                      </c:pt>
                      <c:pt idx="30">
                        <c:v>185566.65731363825</c:v>
                      </c:pt>
                      <c:pt idx="31">
                        <c:v>188428.12011994657</c:v>
                      </c:pt>
                      <c:pt idx="32">
                        <c:v>189633.1534364869</c:v>
                      </c:pt>
                      <c:pt idx="33">
                        <c:v>190332.36526958732</c:v>
                      </c:pt>
                      <c:pt idx="34">
                        <c:v>191443.93835582002</c:v>
                      </c:pt>
                      <c:pt idx="35">
                        <c:v>192221.65439123029</c:v>
                      </c:pt>
                      <c:pt idx="36">
                        <c:v>192238.22853443254</c:v>
                      </c:pt>
                      <c:pt idx="37">
                        <c:v>192205.47342453102</c:v>
                      </c:pt>
                      <c:pt idx="38">
                        <c:v>192257.5620983791</c:v>
                      </c:pt>
                      <c:pt idx="39">
                        <c:v>193778.57827578916</c:v>
                      </c:pt>
                      <c:pt idx="40">
                        <c:v>194549.39284345653</c:v>
                      </c:pt>
                      <c:pt idx="41">
                        <c:v>196280.51454259121</c:v>
                      </c:pt>
                      <c:pt idx="42">
                        <c:v>198188.74448118714</c:v>
                      </c:pt>
                      <c:pt idx="43">
                        <c:v>201126.43194734931</c:v>
                      </c:pt>
                      <c:pt idx="44">
                        <c:v>204513.41355513522</c:v>
                      </c:pt>
                      <c:pt idx="45">
                        <c:v>206207.30720876923</c:v>
                      </c:pt>
                      <c:pt idx="46">
                        <c:v>207835.93126720554</c:v>
                      </c:pt>
                      <c:pt idx="47">
                        <c:v>209956.3940627416</c:v>
                      </c:pt>
                      <c:pt idx="48">
                        <c:v>211957.72784646676</c:v>
                      </c:pt>
                      <c:pt idx="49">
                        <c:v>214471.43014275315</c:v>
                      </c:pt>
                      <c:pt idx="50">
                        <c:v>216712.52933835294</c:v>
                      </c:pt>
                      <c:pt idx="51">
                        <c:v>219789.07916529506</c:v>
                      </c:pt>
                      <c:pt idx="52">
                        <c:v>222821.46165495238</c:v>
                      </c:pt>
                      <c:pt idx="53">
                        <c:v>225916.98249219809</c:v>
                      </c:pt>
                      <c:pt idx="54">
                        <c:v>229104.33649582879</c:v>
                      </c:pt>
                      <c:pt idx="55">
                        <c:v>232441.61026072886</c:v>
                      </c:pt>
                      <c:pt idx="56">
                        <c:v>236249.28945123981</c:v>
                      </c:pt>
                      <c:pt idx="57">
                        <c:v>236775.80841807625</c:v>
                      </c:pt>
                      <c:pt idx="58">
                        <c:v>236773.6684377396</c:v>
                      </c:pt>
                      <c:pt idx="59">
                        <c:v>236800.70868270652</c:v>
                      </c:pt>
                      <c:pt idx="60">
                        <c:v>236664.64042750961</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23653841.793714993</c:v>
                      </c:pt>
                      <c:pt idx="23">
                        <c:v>24134771.290486094</c:v>
                      </c:pt>
                      <c:pt idx="24">
                        <c:v>24696932.291742448</c:v>
                      </c:pt>
                      <c:pt idx="25">
                        <c:v>25128517.122223884</c:v>
                      </c:pt>
                      <c:pt idx="26">
                        <c:v>25474971.393442623</c:v>
                      </c:pt>
                      <c:pt idx="27">
                        <c:v>25734234.71894455</c:v>
                      </c:pt>
                      <c:pt idx="28">
                        <c:v>26066681.867313132</c:v>
                      </c:pt>
                      <c:pt idx="29">
                        <c:v>26412334.873995654</c:v>
                      </c:pt>
                      <c:pt idx="30">
                        <c:v>25358354.949732877</c:v>
                      </c:pt>
                      <c:pt idx="31">
                        <c:v>26065792.371589128</c:v>
                      </c:pt>
                      <c:pt idx="32">
                        <c:v>26650870.508000337</c:v>
                      </c:pt>
                      <c:pt idx="33">
                        <c:v>27192675.100085802</c:v>
                      </c:pt>
                      <c:pt idx="34">
                        <c:v>27759892.71416048</c:v>
                      </c:pt>
                      <c:pt idx="35">
                        <c:v>28295155.202098813</c:v>
                      </c:pt>
                      <c:pt idx="36">
                        <c:v>28770416.493481886</c:v>
                      </c:pt>
                      <c:pt idx="37">
                        <c:v>29240881.363694649</c:v>
                      </c:pt>
                      <c:pt idx="38">
                        <c:v>29717741.284040969</c:v>
                      </c:pt>
                      <c:pt idx="39">
                        <c:v>30321076.154566973</c:v>
                      </c:pt>
                      <c:pt idx="40">
                        <c:v>30863165.959669016</c:v>
                      </c:pt>
                      <c:pt idx="41">
                        <c:v>31495032.643760573</c:v>
                      </c:pt>
                      <c:pt idx="42">
                        <c:v>32150188.242356196</c:v>
                      </c:pt>
                      <c:pt idx="43">
                        <c:v>32909550.909849651</c:v>
                      </c:pt>
                      <c:pt idx="44">
                        <c:v>33723708.298631936</c:v>
                      </c:pt>
                      <c:pt idx="45">
                        <c:v>34387142.599752516</c:v>
                      </c:pt>
                      <c:pt idx="46">
                        <c:v>35052314.24119249</c:v>
                      </c:pt>
                      <c:pt idx="47">
                        <c:v>35775407.226484396</c:v>
                      </c:pt>
                      <c:pt idx="48">
                        <c:v>36496629.070676982</c:v>
                      </c:pt>
                      <c:pt idx="49">
                        <c:v>37281871.422039889</c:v>
                      </c:pt>
                      <c:pt idx="50">
                        <c:v>38050577.434609354</c:v>
                      </c:pt>
                      <c:pt idx="51">
                        <c:v>38922535.259384975</c:v>
                      </c:pt>
                      <c:pt idx="52">
                        <c:v>39805623.918394864</c:v>
                      </c:pt>
                      <c:pt idx="53">
                        <c:v>40712180.955372006</c:v>
                      </c:pt>
                      <c:pt idx="54">
                        <c:v>41646408.811817482</c:v>
                      </c:pt>
                      <c:pt idx="55">
                        <c:v>42616240.598387651</c:v>
                      </c:pt>
                      <c:pt idx="56">
                        <c:v>43661531.674927428</c:v>
                      </c:pt>
                      <c:pt idx="57">
                        <c:v>44329368.62179064</c:v>
                      </c:pt>
                      <c:pt idx="58">
                        <c:v>44939515.413420655</c:v>
                      </c:pt>
                      <c:pt idx="59">
                        <c:v>45559114.8017345</c:v>
                      </c:pt>
                      <c:pt idx="60">
                        <c:v>46163937.260895193</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94043391.409974873</c:v>
                      </c:pt>
                      <c:pt idx="23">
                        <c:v>95281774.78489992</c:v>
                      </c:pt>
                      <c:pt idx="24">
                        <c:v>97270973.713722616</c:v>
                      </c:pt>
                      <c:pt idx="25">
                        <c:v>97842130.842887625</c:v>
                      </c:pt>
                      <c:pt idx="26">
                        <c:v>97491901.623900309</c:v>
                      </c:pt>
                      <c:pt idx="27">
                        <c:v>96224012.280420944</c:v>
                      </c:pt>
                      <c:pt idx="28">
                        <c:v>95690259.829558343</c:v>
                      </c:pt>
                      <c:pt idx="29">
                        <c:v>95277598.733681634</c:v>
                      </c:pt>
                      <c:pt idx="30">
                        <c:v>81476209.649024934</c:v>
                      </c:pt>
                      <c:pt idx="31">
                        <c:v>84910324.264475346</c:v>
                      </c:pt>
                      <c:pt idx="32">
                        <c:v>87277750.693051577</c:v>
                      </c:pt>
                      <c:pt idx="33">
                        <c:v>89349189.441106379</c:v>
                      </c:pt>
                      <c:pt idx="34">
                        <c:v>91771225.163818032</c:v>
                      </c:pt>
                      <c:pt idx="35">
                        <c:v>94016315.031263158</c:v>
                      </c:pt>
                      <c:pt idx="36">
                        <c:v>95734552.981482968</c:v>
                      </c:pt>
                      <c:pt idx="37">
                        <c:v>97436560.436113283</c:v>
                      </c:pt>
                      <c:pt idx="38">
                        <c:v>99224023.497700155</c:v>
                      </c:pt>
                      <c:pt idx="39">
                        <c:v>102159227.86292382</c:v>
                      </c:pt>
                      <c:pt idx="40">
                        <c:v>104568970.03647433</c:v>
                      </c:pt>
                      <c:pt idx="41">
                        <c:v>107770924.89503342</c:v>
                      </c:pt>
                      <c:pt idx="42">
                        <c:v>111173767.03598723</c:v>
                      </c:pt>
                      <c:pt idx="43">
                        <c:v>115470568.39327727</c:v>
                      </c:pt>
                      <c:pt idx="44">
                        <c:v>120222571.41227876</c:v>
                      </c:pt>
                      <c:pt idx="45">
                        <c:v>123678977.09340119</c:v>
                      </c:pt>
                      <c:pt idx="46">
                        <c:v>127148265.8665476</c:v>
                      </c:pt>
                      <c:pt idx="47">
                        <c:v>131101900.52872455</c:v>
                      </c:pt>
                      <c:pt idx="48">
                        <c:v>135034462.82239473</c:v>
                      </c:pt>
                      <c:pt idx="49">
                        <c:v>139492484.64348179</c:v>
                      </c:pt>
                      <c:pt idx="50">
                        <c:v>143805572.59572041</c:v>
                      </c:pt>
                      <c:pt idx="51">
                        <c:v>148952508.75439</c:v>
                      </c:pt>
                      <c:pt idx="52">
                        <c:v>154171606.86345711</c:v>
                      </c:pt>
                      <c:pt idx="53">
                        <c:v>159562496.10338819</c:v>
                      </c:pt>
                      <c:pt idx="54">
                        <c:v>165157206.10141274</c:v>
                      </c:pt>
                      <c:pt idx="55">
                        <c:v>171016843.64709079</c:v>
                      </c:pt>
                      <c:pt idx="56">
                        <c:v>177454467.82630339</c:v>
                      </c:pt>
                      <c:pt idx="57">
                        <c:v>180885716.6415292</c:v>
                      </c:pt>
                      <c:pt idx="58">
                        <c:v>183871416.04152805</c:v>
                      </c:pt>
                      <c:pt idx="59">
                        <c:v>186943871.29048383</c:v>
                      </c:pt>
                      <c:pt idx="60">
                        <c:v>189914066.82953173</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985576.74140479218</c:v>
                      </c:pt>
                      <c:pt idx="23">
                        <c:v>1005615.4704369216</c:v>
                      </c:pt>
                      <c:pt idx="24">
                        <c:v>1029038.8454892697</c:v>
                      </c:pt>
                      <c:pt idx="25">
                        <c:v>1047021.5467593295</c:v>
                      </c:pt>
                      <c:pt idx="26">
                        <c:v>1061457.1413934438</c:v>
                      </c:pt>
                      <c:pt idx="27">
                        <c:v>1072259.7799560239</c:v>
                      </c:pt>
                      <c:pt idx="28">
                        <c:v>1086111.7444713814</c:v>
                      </c:pt>
                      <c:pt idx="29">
                        <c:v>1100513.9530831533</c:v>
                      </c:pt>
                      <c:pt idx="30">
                        <c:v>1056598.1229055375</c:v>
                      </c:pt>
                      <c:pt idx="31">
                        <c:v>1086074.6821495481</c:v>
                      </c:pt>
                      <c:pt idx="32">
                        <c:v>1110452.9378333485</c:v>
                      </c:pt>
                      <c:pt idx="33">
                        <c:v>1133028.1291702427</c:v>
                      </c:pt>
                      <c:pt idx="34">
                        <c:v>1156662.1964233543</c:v>
                      </c:pt>
                      <c:pt idx="35">
                        <c:v>1178964.8000874517</c:v>
                      </c:pt>
                      <c:pt idx="36">
                        <c:v>1198767.3538950796</c:v>
                      </c:pt>
                      <c:pt idx="37">
                        <c:v>1218370.0568206115</c:v>
                      </c:pt>
                      <c:pt idx="38">
                        <c:v>1238239.2201683749</c:v>
                      </c:pt>
                      <c:pt idx="39">
                        <c:v>1263378.1731069584</c:v>
                      </c:pt>
                      <c:pt idx="40">
                        <c:v>1285965.2483195437</c:v>
                      </c:pt>
                      <c:pt idx="41">
                        <c:v>1312293.0268233584</c:v>
                      </c:pt>
                      <c:pt idx="42">
                        <c:v>1339591.1767648428</c:v>
                      </c:pt>
                      <c:pt idx="43">
                        <c:v>1371231.2879104035</c:v>
                      </c:pt>
                      <c:pt idx="44">
                        <c:v>1405154.5124429986</c:v>
                      </c:pt>
                      <c:pt idx="45">
                        <c:v>1432797.6083230227</c:v>
                      </c:pt>
                      <c:pt idx="46">
                        <c:v>1460513.0933830217</c:v>
                      </c:pt>
                      <c:pt idx="47">
                        <c:v>1490641.9677701844</c:v>
                      </c:pt>
                      <c:pt idx="48">
                        <c:v>1520692.8779448757</c:v>
                      </c:pt>
                      <c:pt idx="49">
                        <c:v>1553411.3092516635</c:v>
                      </c:pt>
                      <c:pt idx="50">
                        <c:v>1585440.7264420581</c:v>
                      </c:pt>
                      <c:pt idx="51">
                        <c:v>1621772.3024743753</c:v>
                      </c:pt>
                      <c:pt idx="52">
                        <c:v>1658567.6632664544</c:v>
                      </c:pt>
                      <c:pt idx="53">
                        <c:v>1696340.8731405018</c:v>
                      </c:pt>
                      <c:pt idx="54">
                        <c:v>1735267.0338257302</c:v>
                      </c:pt>
                      <c:pt idx="55">
                        <c:v>1775676.6915994871</c:v>
                      </c:pt>
                      <c:pt idx="56">
                        <c:v>1819230.4864553113</c:v>
                      </c:pt>
                      <c:pt idx="57">
                        <c:v>1847057.0259079451</c:v>
                      </c:pt>
                      <c:pt idx="58">
                        <c:v>1872479.808892529</c:v>
                      </c:pt>
                      <c:pt idx="59">
                        <c:v>1898296.4500722727</c:v>
                      </c:pt>
                      <c:pt idx="60">
                        <c:v>1923497.3858706348</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3918474.6420822898</c:v>
                      </c:pt>
                      <c:pt idx="23">
                        <c:v>3970073.9493708336</c:v>
                      </c:pt>
                      <c:pt idx="24">
                        <c:v>4052957.2380717797</c:v>
                      </c:pt>
                      <c:pt idx="25">
                        <c:v>4076755.4517869884</c:v>
                      </c:pt>
                      <c:pt idx="26">
                        <c:v>4062162.5676625171</c:v>
                      </c:pt>
                      <c:pt idx="27">
                        <c:v>4009333.8450175426</c:v>
                      </c:pt>
                      <c:pt idx="28">
                        <c:v>3987094.1595649342</c:v>
                      </c:pt>
                      <c:pt idx="29">
                        <c:v>3969899.9472367382</c:v>
                      </c:pt>
                      <c:pt idx="30">
                        <c:v>3394842.0687093753</c:v>
                      </c:pt>
                      <c:pt idx="31">
                        <c:v>3537930.1776864761</c:v>
                      </c:pt>
                      <c:pt idx="32">
                        <c:v>3636572.9455438191</c:v>
                      </c:pt>
                      <c:pt idx="33">
                        <c:v>3722882.8933794359</c:v>
                      </c:pt>
                      <c:pt idx="34">
                        <c:v>3823801.0484924214</c:v>
                      </c:pt>
                      <c:pt idx="35">
                        <c:v>3917346.4596359688</c:v>
                      </c:pt>
                      <c:pt idx="36">
                        <c:v>3988939.7075617937</c:v>
                      </c:pt>
                      <c:pt idx="37">
                        <c:v>4059856.684838057</c:v>
                      </c:pt>
                      <c:pt idx="38">
                        <c:v>4134334.3124041767</c:v>
                      </c:pt>
                      <c:pt idx="39">
                        <c:v>4256634.4942884957</c:v>
                      </c:pt>
                      <c:pt idx="40">
                        <c:v>4357040.4181864345</c:v>
                      </c:pt>
                      <c:pt idx="41">
                        <c:v>4490455.2039597305</c:v>
                      </c:pt>
                      <c:pt idx="42">
                        <c:v>4632240.2931661392</c:v>
                      </c:pt>
                      <c:pt idx="43">
                        <c:v>4811273.6830532243</c:v>
                      </c:pt>
                      <c:pt idx="44">
                        <c:v>5009273.8088449528</c:v>
                      </c:pt>
                      <c:pt idx="45">
                        <c:v>5153290.7122250544</c:v>
                      </c:pt>
                      <c:pt idx="46">
                        <c:v>5297844.4111061553</c:v>
                      </c:pt>
                      <c:pt idx="47">
                        <c:v>5462579.1886968613</c:v>
                      </c:pt>
                      <c:pt idx="48">
                        <c:v>5626435.9509331193</c:v>
                      </c:pt>
                      <c:pt idx="49">
                        <c:v>5812186.8601450808</c:v>
                      </c:pt>
                      <c:pt idx="50">
                        <c:v>5991898.8581550224</c:v>
                      </c:pt>
                      <c:pt idx="51">
                        <c:v>6206354.5314329229</c:v>
                      </c:pt>
                      <c:pt idx="52">
                        <c:v>6423816.952644052</c:v>
                      </c:pt>
                      <c:pt idx="53">
                        <c:v>6648437.3376411805</c:v>
                      </c:pt>
                      <c:pt idx="54">
                        <c:v>6881550.2542255381</c:v>
                      </c:pt>
                      <c:pt idx="55">
                        <c:v>7125701.8186287899</c:v>
                      </c:pt>
                      <c:pt idx="56">
                        <c:v>7393936.1594293145</c:v>
                      </c:pt>
                      <c:pt idx="57">
                        <c:v>7536904.8600637242</c:v>
                      </c:pt>
                      <c:pt idx="58">
                        <c:v>7661309.0017303424</c:v>
                      </c:pt>
                      <c:pt idx="59">
                        <c:v>7789327.9704368338</c:v>
                      </c:pt>
                      <c:pt idx="60">
                        <c:v>7913086.1178971622</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24596.567437021011</c:v>
                </c:pt>
                <c:pt idx="13">
                  <c:v>24497.747310072344</c:v>
                </c:pt>
                <c:pt idx="14">
                  <c:v>24503.520525013511</c:v>
                </c:pt>
                <c:pt idx="15">
                  <c:v>24330.600675717971</c:v>
                </c:pt>
                <c:pt idx="16">
                  <c:v>24050.505209418396</c:v>
                </c:pt>
                <c:pt idx="17">
                  <c:v>23669.383405227258</c:v>
                </c:pt>
                <c:pt idx="18">
                  <c:v>23387.298701141393</c:v>
                </c:pt>
                <c:pt idx="19">
                  <c:v>23126.61405950896</c:v>
                </c:pt>
                <c:pt idx="20">
                  <c:v>21315.946948554847</c:v>
                </c:pt>
                <c:pt idx="21">
                  <c:v>21664.330480308097</c:v>
                </c:pt>
                <c:pt idx="22">
                  <c:v>21875.509021470069</c:v>
                </c:pt>
                <c:pt idx="23">
                  <c:v>22039.858517480185</c:v>
                </c:pt>
                <c:pt idx="24">
                  <c:v>22230.615978821144</c:v>
                </c:pt>
                <c:pt idx="25">
                  <c:v>22388.085632071339</c:v>
                </c:pt>
                <c:pt idx="26">
                  <c:v>22481.874697062012</c:v>
                </c:pt>
                <c:pt idx="27">
                  <c:v>22569.120504884861</c:v>
                </c:pt>
                <c:pt idx="28">
                  <c:v>22660.763820272834</c:v>
                </c:pt>
                <c:pt idx="29">
                  <c:v>22870.122163606859</c:v>
                </c:pt>
                <c:pt idx="30">
                  <c:v>23016.412592389712</c:v>
                </c:pt>
                <c:pt idx="31">
                  <c:v>23122.688749762878</c:v>
                </c:pt>
                <c:pt idx="32">
                  <c:v>23238.26181117729</c:v>
                </c:pt>
                <c:pt idx="33">
                  <c:v>23432.142779576265</c:v>
                </c:pt>
                <c:pt idx="34">
                  <c:v>23656.389092330268</c:v>
                </c:pt>
                <c:pt idx="35">
                  <c:v>23737.923175523902</c:v>
                </c:pt>
                <c:pt idx="36">
                  <c:v>23809.083586382403</c:v>
                </c:pt>
                <c:pt idx="37">
                  <c:v>23914.38401203819</c:v>
                </c:pt>
                <c:pt idx="38">
                  <c:v>24004.684501119442</c:v>
                </c:pt>
                <c:pt idx="39">
                  <c:v>24130.016101267451</c:v>
                </c:pt>
                <c:pt idx="40">
                  <c:v>24227.933166268627</c:v>
                </c:pt>
                <c:pt idx="41">
                  <c:v>24457.97592844539</c:v>
                </c:pt>
                <c:pt idx="42">
                  <c:v>24681.491043841503</c:v>
                </c:pt>
                <c:pt idx="43">
                  <c:v>24906.883732487753</c:v>
                </c:pt>
                <c:pt idx="44">
                  <c:v>25136.358819667123</c:v>
                </c:pt>
                <c:pt idx="45">
                  <c:v>25374.407243519832</c:v>
                </c:pt>
                <c:pt idx="46">
                  <c:v>25646.001477481965</c:v>
                </c:pt>
                <c:pt idx="47">
                  <c:v>25658.231577734499</c:v>
                </c:pt>
                <c:pt idx="48">
                  <c:v>25626.674142639367</c:v>
                </c:pt>
                <c:pt idx="49">
                  <c:v>25594.928473215718</c:v>
                </c:pt>
                <c:pt idx="50">
                  <c:v>25548.070697641728</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773.31500928313312</c:v>
                </c:pt>
                <c:pt idx="14">
                  <c:v>776.88026181002772</c:v>
                </c:pt>
                <c:pt idx="15">
                  <c:v>774.22773270072685</c:v>
                </c:pt>
                <c:pt idx="16">
                  <c:v>767.77846974201941</c:v>
                </c:pt>
                <c:pt idx="17">
                  <c:v>757.64147058917888</c:v>
                </c:pt>
                <c:pt idx="18">
                  <c:v>751.15754383054059</c:v>
                </c:pt>
                <c:pt idx="19">
                  <c:v>745.51317364056126</c:v>
                </c:pt>
                <c:pt idx="20">
                  <c:v>681.56704807457447</c:v>
                </c:pt>
                <c:pt idx="21">
                  <c:v>693.10799965485171</c:v>
                </c:pt>
                <c:pt idx="22">
                  <c:v>699.72094829979233</c:v>
                </c:pt>
                <c:pt idx="23">
                  <c:v>704.80469056316144</c:v>
                </c:pt>
                <c:pt idx="24">
                  <c:v>711.11543227987681</c:v>
                </c:pt>
                <c:pt idx="25">
                  <c:v>716.40138427973795</c:v>
                </c:pt>
                <c:pt idx="26">
                  <c:v>719.39774761114336</c:v>
                </c:pt>
                <c:pt idx="27">
                  <c:v>722.25592977772112</c:v>
                </c:pt>
                <c:pt idx="28">
                  <c:v>725.38726835749719</c:v>
                </c:pt>
                <c:pt idx="29">
                  <c:v>733.0761336848675</c:v>
                </c:pt>
                <c:pt idx="30">
                  <c:v>738.49022818407263</c:v>
                </c:pt>
                <c:pt idx="31">
                  <c:v>746.95815424921989</c:v>
                </c:pt>
                <c:pt idx="32">
                  <c:v>756.05331101460183</c:v>
                </c:pt>
                <c:pt idx="33">
                  <c:v>768.46940063967315</c:v>
                </c:pt>
                <c:pt idx="34">
                  <c:v>782.41762851908675</c:v>
                </c:pt>
                <c:pt idx="35">
                  <c:v>791.10983584542134</c:v>
                </c:pt>
                <c:pt idx="36">
                  <c:v>799.67371525726776</c:v>
                </c:pt>
                <c:pt idx="37">
                  <c:v>809.89617520213255</c:v>
                </c:pt>
                <c:pt idx="38">
                  <c:v>819.83194702765945</c:v>
                </c:pt>
                <c:pt idx="39">
                  <c:v>831.52418537809774</c:v>
                </c:pt>
                <c:pt idx="40">
                  <c:v>842.44394562219077</c:v>
                </c:pt>
                <c:pt idx="41">
                  <c:v>856.1974074287624</c:v>
                </c:pt>
                <c:pt idx="42">
                  <c:v>869.94647073833357</c:v>
                </c:pt>
                <c:pt idx="43">
                  <c:v>884.0474437085503</c:v>
                </c:pt>
                <c:pt idx="44">
                  <c:v>898.60284807724031</c:v>
                </c:pt>
                <c:pt idx="45">
                  <c:v>913.81560565895052</c:v>
                </c:pt>
                <c:pt idx="46">
                  <c:v>930.77378066619087</c:v>
                </c:pt>
                <c:pt idx="47">
                  <c:v>936.85006070157817</c:v>
                </c:pt>
                <c:pt idx="48">
                  <c:v>941.20923212444927</c:v>
                </c:pt>
                <c:pt idx="49">
                  <c:v>945.72736156858639</c:v>
                </c:pt>
                <c:pt idx="50">
                  <c:v>949.74918321392011</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1611.8202237640562</c:v>
                </c:pt>
                <c:pt idx="13">
                  <c:v>1628.3498454049941</c:v>
                </c:pt>
                <c:pt idx="14">
                  <c:v>1654.3267410473238</c:v>
                </c:pt>
                <c:pt idx="15">
                  <c:v>1663.6384309182044</c:v>
                </c:pt>
                <c:pt idx="16">
                  <c:v>1662.3021398559858</c:v>
                </c:pt>
                <c:pt idx="17">
                  <c:v>1650.3976769413116</c:v>
                </c:pt>
                <c:pt idx="18">
                  <c:v>1647.5009704288248</c:v>
                </c:pt>
                <c:pt idx="19">
                  <c:v>1646.2684747308629</c:v>
                </c:pt>
                <c:pt idx="20">
                  <c:v>1485.3551695185647</c:v>
                </c:pt>
                <c:pt idx="21">
                  <c:v>1531.9287643595617</c:v>
                </c:pt>
                <c:pt idx="22">
                  <c:v>1565.3419362039867</c:v>
                </c:pt>
                <c:pt idx="23">
                  <c:v>1594.7794794078443</c:v>
                </c:pt>
                <c:pt idx="24">
                  <c:v>1627.9566354937067</c:v>
                </c:pt>
                <c:pt idx="25">
                  <c:v>1658.5544671473592</c:v>
                </c:pt>
                <c:pt idx="26">
                  <c:v>1682.75218710226</c:v>
                </c:pt>
                <c:pt idx="27">
                  <c:v>1706.6506652281432</c:v>
                </c:pt>
                <c:pt idx="28">
                  <c:v>1731.4623259204795</c:v>
                </c:pt>
                <c:pt idx="29">
                  <c:v>1769.9088592020998</c:v>
                </c:pt>
                <c:pt idx="30">
                  <c:v>1801.949125222523</c:v>
                </c:pt>
                <c:pt idx="31">
                  <c:v>1841.6396072579719</c:v>
                </c:pt>
                <c:pt idx="32">
                  <c:v>1883.6261026622954</c:v>
                </c:pt>
                <c:pt idx="33">
                  <c:v>1936.1944933709801</c:v>
                </c:pt>
                <c:pt idx="34">
                  <c:v>1994.0809931398969</c:v>
                </c:pt>
                <c:pt idx="35">
                  <c:v>2036.3550281027742</c:v>
                </c:pt>
                <c:pt idx="36">
                  <c:v>2078.6818606372294</c:v>
                </c:pt>
                <c:pt idx="37">
                  <c:v>2126.689772790065</c:v>
                </c:pt>
                <c:pt idx="38">
                  <c:v>2174.3397429086344</c:v>
                </c:pt>
                <c:pt idx="39">
                  <c:v>2228.1516806429663</c:v>
                </c:pt>
                <c:pt idx="40">
                  <c:v>2280.1254030207974</c:v>
                </c:pt>
                <c:pt idx="41">
                  <c:v>2342.9601151209954</c:v>
                </c:pt>
                <c:pt idx="42">
                  <c:v>2406.5866608511033</c:v>
                </c:pt>
                <c:pt idx="43">
                  <c:v>2472.1936910279442</c:v>
                </c:pt>
                <c:pt idx="44">
                  <c:v>2540.1642038914551</c:v>
                </c:pt>
                <c:pt idx="45">
                  <c:v>2611.2283465225205</c:v>
                </c:pt>
                <c:pt idx="46">
                  <c:v>2689.1223505564258</c:v>
                </c:pt>
                <c:pt idx="47">
                  <c:v>2731.0951912508667</c:v>
                </c:pt>
                <c:pt idx="48">
                  <c:v>2767.6857213816634</c:v>
                </c:pt>
                <c:pt idx="49">
                  <c:v>2805.2432508451961</c:v>
                </c:pt>
                <c:pt idx="50">
                  <c:v>2841.5131242054017</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893.02080283100577</c:v>
                </c:pt>
                <c:pt idx="22">
                  <c:v>897.75285452078901</c:v>
                </c:pt>
                <c:pt idx="23">
                  <c:v>901.44720150656667</c:v>
                </c:pt>
                <c:pt idx="24">
                  <c:v>904.78917334091534</c:v>
                </c:pt>
                <c:pt idx="25">
                  <c:v>908.3320585963171</c:v>
                </c:pt>
                <c:pt idx="26">
                  <c:v>911.62897626634526</c:v>
                </c:pt>
                <c:pt idx="27">
                  <c:v>914.43698674296445</c:v>
                </c:pt>
                <c:pt idx="28">
                  <c:v>917.18690409894339</c:v>
                </c:pt>
                <c:pt idx="29">
                  <c:v>919.96313175781677</c:v>
                </c:pt>
                <c:pt idx="30">
                  <c:v>923.62831618408711</c:v>
                </c:pt>
                <c:pt idx="31">
                  <c:v>926.81227740548343</c:v>
                </c:pt>
                <c:pt idx="32">
                  <c:v>930.58117433402219</c:v>
                </c:pt>
                <c:pt idx="33">
                  <c:v>934.4502977841239</c:v>
                </c:pt>
                <c:pt idx="34">
                  <c:v>938.95025436510252</c:v>
                </c:pt>
                <c:pt idx="35">
                  <c:v>943.71736655395034</c:v>
                </c:pt>
                <c:pt idx="36">
                  <c:v>947.42965655318744</c:v>
                </c:pt>
                <c:pt idx="37">
                  <c:v>951.09603654448711</c:v>
                </c:pt>
                <c:pt idx="38">
                  <c:v>955.06145476903919</c:v>
                </c:pt>
                <c:pt idx="39">
                  <c:v>958.94938542959153</c:v>
                </c:pt>
                <c:pt idx="40">
                  <c:v>963.14946904373596</c:v>
                </c:pt>
                <c:pt idx="41">
                  <c:v>967.17892913427841</c:v>
                </c:pt>
                <c:pt idx="42">
                  <c:v>971.71789752028167</c:v>
                </c:pt>
                <c:pt idx="43">
                  <c:v>976.2259927100805</c:v>
                </c:pt>
                <c:pt idx="44">
                  <c:v>980.76920521611396</c:v>
                </c:pt>
                <c:pt idx="45">
                  <c:v>985.36495316758908</c:v>
                </c:pt>
                <c:pt idx="46">
                  <c:v>990.04785507182669</c:v>
                </c:pt>
                <c:pt idx="47">
                  <c:v>995.00767590091596</c:v>
                </c:pt>
                <c:pt idx="48">
                  <c:v>998.01595730450163</c:v>
                </c:pt>
                <c:pt idx="49">
                  <c:v>1000.7113984956475</c:v>
                </c:pt>
                <c:pt idx="50">
                  <c:v>1003.4264229774296</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469.93037862526131</c:v>
                </c:pt>
                <c:pt idx="22">
                  <c:v>469.81115063848193</c:v>
                </c:pt>
                <c:pt idx="23">
                  <c:v>469.71806848671042</c:v>
                </c:pt>
                <c:pt idx="24">
                  <c:v>469.63386472060563</c:v>
                </c:pt>
                <c:pt idx="25">
                  <c:v>469.54459877338365</c:v>
                </c:pt>
                <c:pt idx="26">
                  <c:v>469.46153018450423</c:v>
                </c:pt>
                <c:pt idx="27">
                  <c:v>469.39078001989691</c:v>
                </c:pt>
                <c:pt idx="28">
                  <c:v>469.32149355988821</c:v>
                </c:pt>
                <c:pt idx="29">
                  <c:v>469.25154418986693</c:v>
                </c:pt>
                <c:pt idx="30">
                  <c:v>469.15919681309106</c:v>
                </c:pt>
                <c:pt idx="31">
                  <c:v>469.07897425609099</c:v>
                </c:pt>
                <c:pt idx="32">
                  <c:v>468.98401375636973</c:v>
                </c:pt>
                <c:pt idx="33">
                  <c:v>468.88652796589281</c:v>
                </c:pt>
                <c:pt idx="34">
                  <c:v>468.77314780884535</c:v>
                </c:pt>
                <c:pt idx="35">
                  <c:v>468.65303644356692</c:v>
                </c:pt>
                <c:pt idx="36">
                  <c:v>468.55950220261474</c:v>
                </c:pt>
                <c:pt idx="37">
                  <c:v>468.46712470258132</c:v>
                </c:pt>
                <c:pt idx="38">
                  <c:v>468.36721268499451</c:v>
                </c:pt>
                <c:pt idx="39">
                  <c:v>468.26925303117338</c:v>
                </c:pt>
                <c:pt idx="40">
                  <c:v>468.16342842348769</c:v>
                </c:pt>
                <c:pt idx="41">
                  <c:v>468.06190281770444</c:v>
                </c:pt>
                <c:pt idx="42">
                  <c:v>467.94753972571056</c:v>
                </c:pt>
                <c:pt idx="43">
                  <c:v>467.83395450962973</c:v>
                </c:pt>
                <c:pt idx="44">
                  <c:v>467.719484483494</c:v>
                </c:pt>
                <c:pt idx="45">
                  <c:v>467.60369078301881</c:v>
                </c:pt>
                <c:pt idx="46">
                  <c:v>467.48570116605572</c:v>
                </c:pt>
                <c:pt idx="47">
                  <c:v>467.36073434595187</c:v>
                </c:pt>
                <c:pt idx="48">
                  <c:v>467.28493818840155</c:v>
                </c:pt>
                <c:pt idx="49">
                  <c:v>467.21702430077511</c:v>
                </c:pt>
                <c:pt idx="50">
                  <c:v>467.14861699581724</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17093.826915551948</c:v>
                </c:pt>
                <c:pt idx="14">
                  <c:v>17091.396392844257</c:v>
                </c:pt>
                <c:pt idx="15">
                  <c:v>16996.523789335217</c:v>
                </c:pt>
                <c:pt idx="16">
                  <c:v>16845.135916251191</c:v>
                </c:pt>
                <c:pt idx="17">
                  <c:v>16640.888084222788</c:v>
                </c:pt>
                <c:pt idx="18">
                  <c:v>16487.529960272332</c:v>
                </c:pt>
                <c:pt idx="19">
                  <c:v>16345.805129696333</c:v>
                </c:pt>
                <c:pt idx="20">
                  <c:v>15402.962009228926</c:v>
                </c:pt>
                <c:pt idx="21">
                  <c:v>15570.054454438161</c:v>
                </c:pt>
                <c:pt idx="22">
                  <c:v>15677.676756932369</c:v>
                </c:pt>
                <c:pt idx="23">
                  <c:v>15760.14540586132</c:v>
                </c:pt>
                <c:pt idx="24">
                  <c:v>15855.800299601819</c:v>
                </c:pt>
                <c:pt idx="25">
                  <c:v>15934.289600120341</c:v>
                </c:pt>
                <c:pt idx="26">
                  <c:v>15979.663095785056</c:v>
                </c:pt>
                <c:pt idx="27">
                  <c:v>16021.184065171619</c:v>
                </c:pt>
                <c:pt idx="28">
                  <c:v>16064.820471539308</c:v>
                </c:pt>
                <c:pt idx="29">
                  <c:v>16168.838159742458</c:v>
                </c:pt>
                <c:pt idx="30">
                  <c:v>16240.986846212585</c:v>
                </c:pt>
                <c:pt idx="31">
                  <c:v>16289.68131093688</c:v>
                </c:pt>
                <c:pt idx="32">
                  <c:v>16343.266377395645</c:v>
                </c:pt>
                <c:pt idx="33">
                  <c:v>16436.63716133963</c:v>
                </c:pt>
                <c:pt idx="34">
                  <c:v>16545.559236287412</c:v>
                </c:pt>
                <c:pt idx="35">
                  <c:v>16581.302734397545</c:v>
                </c:pt>
                <c:pt idx="36">
                  <c:v>16610.534986286297</c:v>
                </c:pt>
                <c:pt idx="37">
                  <c:v>16656.730420219425</c:v>
                </c:pt>
                <c:pt idx="38">
                  <c:v>16695.081141628536</c:v>
                </c:pt>
                <c:pt idx="39">
                  <c:v>16750.712311818384</c:v>
                </c:pt>
                <c:pt idx="40">
                  <c:v>16792.156859135208</c:v>
                </c:pt>
                <c:pt idx="41">
                  <c:v>16901.881387165449</c:v>
                </c:pt>
                <c:pt idx="42">
                  <c:v>17008.190406296035</c:v>
                </c:pt>
                <c:pt idx="43">
                  <c:v>17114.895503944128</c:v>
                </c:pt>
                <c:pt idx="44">
                  <c:v>17223.138175080388</c:v>
                </c:pt>
                <c:pt idx="45">
                  <c:v>17335.167403416624</c:v>
                </c:pt>
                <c:pt idx="46">
                  <c:v>17463.547915794119</c:v>
                </c:pt>
                <c:pt idx="47">
                  <c:v>17461.016998499439</c:v>
                </c:pt>
                <c:pt idx="48">
                  <c:v>17434.590818720215</c:v>
                </c:pt>
                <c:pt idx="49">
                  <c:v>17407.518236559394</c:v>
                </c:pt>
                <c:pt idx="50">
                  <c:v>17372.576581616315</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1981.3182233351417</c:v>
                </c:pt>
                <c:pt idx="19">
                  <c:v>1966.2827775921453</c:v>
                </c:pt>
                <c:pt idx="20">
                  <c:v>1851.3009826582738</c:v>
                </c:pt>
                <c:pt idx="21">
                  <c:v>1874.560684736191</c:v>
                </c:pt>
                <c:pt idx="22">
                  <c:v>1889.1871735587197</c:v>
                </c:pt>
                <c:pt idx="23">
                  <c:v>1900.7023040154654</c:v>
                </c:pt>
                <c:pt idx="24">
                  <c:v>1913.8426744325225</c:v>
                </c:pt>
                <c:pt idx="25">
                  <c:v>1924.7573595738208</c:v>
                </c:pt>
                <c:pt idx="26">
                  <c:v>1931.5547282630971</c:v>
                </c:pt>
                <c:pt idx="27">
                  <c:v>1937.9184558557588</c:v>
                </c:pt>
                <c:pt idx="28">
                  <c:v>1944.5615628480643</c:v>
                </c:pt>
                <c:pt idx="29">
                  <c:v>1958.8174513747733</c:v>
                </c:pt>
                <c:pt idx="30">
                  <c:v>1969.0040193536381</c:v>
                </c:pt>
                <c:pt idx="31">
                  <c:v>1977.0704749386307</c:v>
                </c:pt>
                <c:pt idx="32">
                  <c:v>1985.7723419002598</c:v>
                </c:pt>
                <c:pt idx="33">
                  <c:v>1999.5801196315228</c:v>
                </c:pt>
                <c:pt idx="34">
                  <c:v>2015.4025033800581</c:v>
                </c:pt>
                <c:pt idx="35">
                  <c:v>2021.9856012333312</c:v>
                </c:pt>
                <c:pt idx="36">
                  <c:v>2027.8940532467027</c:v>
                </c:pt>
                <c:pt idx="37">
                  <c:v>2036.0447073547862</c:v>
                </c:pt>
                <c:pt idx="38">
                  <c:v>2043.2471806573269</c:v>
                </c:pt>
                <c:pt idx="39">
                  <c:v>2052.7567135054474</c:v>
                </c:pt>
                <c:pt idx="40">
                  <c:v>2060.5093725396223</c:v>
                </c:pt>
                <c:pt idx="41">
                  <c:v>2076.5914567724758</c:v>
                </c:pt>
                <c:pt idx="42">
                  <c:v>2092.2787455145494</c:v>
                </c:pt>
                <c:pt idx="43">
                  <c:v>2108.1105032468763</c:v>
                </c:pt>
                <c:pt idx="44">
                  <c:v>2124.2332100330464</c:v>
                </c:pt>
                <c:pt idx="45">
                  <c:v>2140.9428845816142</c:v>
                </c:pt>
                <c:pt idx="46">
                  <c:v>2159.8810748662468</c:v>
                </c:pt>
                <c:pt idx="47">
                  <c:v>2161.8214002765426</c:v>
                </c:pt>
                <c:pt idx="48">
                  <c:v>2160.8487860761106</c:v>
                </c:pt>
                <c:pt idx="49">
                  <c:v>2159.8558147249701</c:v>
                </c:pt>
                <c:pt idx="50">
                  <c:v>2157.8664572692846</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475.46673921112131</c:v>
                </c:pt>
                <c:pt idx="15">
                  <c:v>478.52713833996251</c:v>
                </c:pt>
                <c:pt idx="16">
                  <c:v>479.13075008565448</c:v>
                </c:pt>
                <c:pt idx="17">
                  <c:v>477.27784879908722</c:v>
                </c:pt>
                <c:pt idx="18">
                  <c:v>477.58815133846173</c:v>
                </c:pt>
                <c:pt idx="19">
                  <c:v>478.32509917641192</c:v>
                </c:pt>
                <c:pt idx="20">
                  <c:v>440.96712970920743</c:v>
                </c:pt>
                <c:pt idx="21">
                  <c:v>452.41979051340627</c:v>
                </c:pt>
                <c:pt idx="22">
                  <c:v>460.72238555418966</c:v>
                </c:pt>
                <c:pt idx="23">
                  <c:v>468.06359384346706</c:v>
                </c:pt>
                <c:pt idx="24">
                  <c:v>476.28488266102909</c:v>
                </c:pt>
                <c:pt idx="25">
                  <c:v>483.87283179598819</c:v>
                </c:pt>
                <c:pt idx="26">
                  <c:v>489.9379642169032</c:v>
                </c:pt>
                <c:pt idx="27">
                  <c:v>495.93810074739622</c:v>
                </c:pt>
                <c:pt idx="28">
                  <c:v>502.16238954944089</c:v>
                </c:pt>
                <c:pt idx="29">
                  <c:v>511.66014788417885</c:v>
                </c:pt>
                <c:pt idx="30">
                  <c:v>519.62741023608453</c:v>
                </c:pt>
                <c:pt idx="31">
                  <c:v>529.91103708529693</c:v>
                </c:pt>
                <c:pt idx="32">
                  <c:v>540.77208496342826</c:v>
                </c:pt>
                <c:pt idx="33">
                  <c:v>554.20843399293187</c:v>
                </c:pt>
                <c:pt idx="34">
                  <c:v>568.9600893085493</c:v>
                </c:pt>
                <c:pt idx="35">
                  <c:v>579.97350416814538</c:v>
                </c:pt>
                <c:pt idx="36">
                  <c:v>591.02337654761425</c:v>
                </c:pt>
                <c:pt idx="37">
                  <c:v>603.47291013036931</c:v>
                </c:pt>
                <c:pt idx="38">
                  <c:v>615.86140640466385</c:v>
                </c:pt>
                <c:pt idx="39">
                  <c:v>629.77227558834056</c:v>
                </c:pt>
                <c:pt idx="40">
                  <c:v>643.26377430621596</c:v>
                </c:pt>
                <c:pt idx="41">
                  <c:v>659.13691971848823</c:v>
                </c:pt>
                <c:pt idx="42">
                  <c:v>675.2230988348349</c:v>
                </c:pt>
                <c:pt idx="43">
                  <c:v>691.81218920341632</c:v>
                </c:pt>
                <c:pt idx="44">
                  <c:v>708.99831267295383</c:v>
                </c:pt>
                <c:pt idx="45">
                  <c:v>726.96079417891576</c:v>
                </c:pt>
                <c:pt idx="46">
                  <c:v>746.61521041257038</c:v>
                </c:pt>
                <c:pt idx="47">
                  <c:v>757.49499836109646</c:v>
                </c:pt>
                <c:pt idx="48">
                  <c:v>767.06247203477028</c:v>
                </c:pt>
                <c:pt idx="49">
                  <c:v>776.87139186969978</c:v>
                </c:pt>
                <c:pt idx="50">
                  <c:v>786.3682485885804</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22902.965793483327</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26982.018509963767</c:v>
                      </c:pt>
                      <c:pt idx="3">
                        <c:v>26899.412164760473</c:v>
                      </c:pt>
                      <c:pt idx="4">
                        <c:v>26934.727527870862</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49879.473570311646</c:v>
                      </c:pt>
                      <c:pt idx="3">
                        <c:v>49816.343766362683</c:v>
                      </c:pt>
                      <c:pt idx="4">
                        <c:v>49837.693321354192</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49879.473570311646</c:v>
                </c:pt>
                <c:pt idx="1">
                  <c:v>49816.343766362683</c:v>
                </c:pt>
                <c:pt idx="2">
                  <c:v>49837.693321354192</c:v>
                </c:pt>
                <c:pt idx="3">
                  <c:v>49552.184012065802</c:v>
                </c:pt>
                <c:pt idx="4">
                  <c:v>49119.041014062772</c:v>
                </c:pt>
                <c:pt idx="5">
                  <c:v>48506.139935969455</c:v>
                </c:pt>
                <c:pt idx="6">
                  <c:v>48052.087616742072</c:v>
                </c:pt>
                <c:pt idx="7">
                  <c:v>47638.317777423887</c:v>
                </c:pt>
                <c:pt idx="8">
                  <c:v>44517.496743190641</c:v>
                </c:pt>
                <c:pt idx="9">
                  <c:v>45124.529720795879</c:v>
                </c:pt>
                <c:pt idx="10">
                  <c:v>45519.258064368842</c:v>
                </c:pt>
                <c:pt idx="11">
                  <c:v>45831.414570216264</c:v>
                </c:pt>
                <c:pt idx="12">
                  <c:v>46190.293722264258</c:v>
                </c:pt>
                <c:pt idx="13">
                  <c:v>46492.452185132031</c:v>
                </c:pt>
                <c:pt idx="14">
                  <c:v>46683.244651126166</c:v>
                </c:pt>
                <c:pt idx="15">
                  <c:v>46862.22868492431</c:v>
                </c:pt>
                <c:pt idx="16">
                  <c:v>47049.358904503504</c:v>
                </c:pt>
                <c:pt idx="17">
                  <c:v>47443.68973166107</c:v>
                </c:pt>
                <c:pt idx="18">
                  <c:v>47729.669346675044</c:v>
                </c:pt>
                <c:pt idx="19">
                  <c:v>47962.266400497028</c:v>
                </c:pt>
                <c:pt idx="20">
                  <c:v>48213.757234333825</c:v>
                </c:pt>
                <c:pt idx="21">
                  <c:v>48605.023433956267</c:v>
                </c:pt>
                <c:pt idx="22">
                  <c:v>49053.001367319797</c:v>
                </c:pt>
                <c:pt idx="23">
                  <c:v>49251.502906974551</c:v>
                </c:pt>
                <c:pt idx="24">
                  <c:v>49431.377564344555</c:v>
                </c:pt>
                <c:pt idx="25">
                  <c:v>49673.292188738611</c:v>
                </c:pt>
                <c:pt idx="26">
                  <c:v>49890.999819482196</c:v>
                </c:pt>
                <c:pt idx="27">
                  <c:v>50172.172644141698</c:v>
                </c:pt>
                <c:pt idx="28">
                  <c:v>50407.261661038472</c:v>
                </c:pt>
                <c:pt idx="29">
                  <c:v>50866.995794480477</c:v>
                </c:pt>
                <c:pt idx="30">
                  <c:v>51317.889116397637</c:v>
                </c:pt>
                <c:pt idx="31">
                  <c:v>51774.005769112009</c:v>
                </c:pt>
                <c:pt idx="32">
                  <c:v>52239.482522593782</c:v>
                </c:pt>
                <c:pt idx="33">
                  <c:v>52722.484690499383</c:v>
                </c:pt>
                <c:pt idx="34">
                  <c:v>53267.964639884063</c:v>
                </c:pt>
                <c:pt idx="35">
                  <c:v>53350.863416137901</c:v>
                </c:pt>
                <c:pt idx="36">
                  <c:v>53352.85235273483</c:v>
                </c:pt>
                <c:pt idx="37">
                  <c:v>53355.048741043691</c:v>
                </c:pt>
                <c:pt idx="38">
                  <c:v>53331.190627170516</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49879.473570311646</c:v>
                </c:pt>
                <c:pt idx="1">
                  <c:v>49816.343766362683</c:v>
                </c:pt>
                <c:pt idx="2">
                  <c:v>49837.693321354192</c:v>
                </c:pt>
                <c:pt idx="3">
                  <c:v>49552.184012065802</c:v>
                </c:pt>
                <c:pt idx="4">
                  <c:v>49119.041014062772</c:v>
                </c:pt>
                <c:pt idx="5">
                  <c:v>48506.139935969455</c:v>
                </c:pt>
                <c:pt idx="6">
                  <c:v>48052.087616742072</c:v>
                </c:pt>
                <c:pt idx="7">
                  <c:v>47638.317777423887</c:v>
                </c:pt>
                <c:pt idx="8">
                  <c:v>44517.496743190641</c:v>
                </c:pt>
                <c:pt idx="9">
                  <c:v>45124.529720795879</c:v>
                </c:pt>
                <c:pt idx="10">
                  <c:v>45519.258064368842</c:v>
                </c:pt>
                <c:pt idx="11">
                  <c:v>45831.414570216264</c:v>
                </c:pt>
                <c:pt idx="12">
                  <c:v>46190.293722264258</c:v>
                </c:pt>
                <c:pt idx="13">
                  <c:v>46492.452185132031</c:v>
                </c:pt>
                <c:pt idx="14">
                  <c:v>46683.244651126166</c:v>
                </c:pt>
                <c:pt idx="15">
                  <c:v>46862.22868492431</c:v>
                </c:pt>
                <c:pt idx="16">
                  <c:v>47049.358904503504</c:v>
                </c:pt>
                <c:pt idx="17">
                  <c:v>47443.68973166107</c:v>
                </c:pt>
                <c:pt idx="18">
                  <c:v>47729.669346675044</c:v>
                </c:pt>
                <c:pt idx="19">
                  <c:v>47962.266400497028</c:v>
                </c:pt>
                <c:pt idx="20">
                  <c:v>48213.757234333825</c:v>
                </c:pt>
                <c:pt idx="21">
                  <c:v>48605.023433956267</c:v>
                </c:pt>
                <c:pt idx="22">
                  <c:v>49053.001367319797</c:v>
                </c:pt>
                <c:pt idx="23">
                  <c:v>49251.502906974551</c:v>
                </c:pt>
                <c:pt idx="24">
                  <c:v>49431.377564344555</c:v>
                </c:pt>
                <c:pt idx="25">
                  <c:v>49673.292188738611</c:v>
                </c:pt>
                <c:pt idx="26">
                  <c:v>49890.999819482196</c:v>
                </c:pt>
                <c:pt idx="27">
                  <c:v>50172.172644141698</c:v>
                </c:pt>
                <c:pt idx="28">
                  <c:v>50407.261661038472</c:v>
                </c:pt>
                <c:pt idx="29">
                  <c:v>50866.995794480477</c:v>
                </c:pt>
                <c:pt idx="30">
                  <c:v>51317.889116397637</c:v>
                </c:pt>
                <c:pt idx="31">
                  <c:v>51774.005769112009</c:v>
                </c:pt>
                <c:pt idx="32">
                  <c:v>52239.482522593782</c:v>
                </c:pt>
                <c:pt idx="33">
                  <c:v>52722.484690499383</c:v>
                </c:pt>
                <c:pt idx="34">
                  <c:v>53267.964639884063</c:v>
                </c:pt>
                <c:pt idx="35">
                  <c:v>53350.863416137901</c:v>
                </c:pt>
                <c:pt idx="36">
                  <c:v>53352.85235273483</c:v>
                </c:pt>
                <c:pt idx="37">
                  <c:v>53355.048741043691</c:v>
                </c:pt>
                <c:pt idx="38">
                  <c:v>53331.190627170516</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886718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28" t="s">
        <v>700</v>
      </c>
      <c r="C18" s="128"/>
      <c r="D18" s="36" t="s">
        <v>283</v>
      </c>
    </row>
    <row r="19" spans="1:6" ht="51" customHeight="1" x14ac:dyDescent="0.3">
      <c r="A19" s="50" t="s">
        <v>7</v>
      </c>
      <c r="B19" s="118" t="s">
        <v>701</v>
      </c>
      <c r="C19" s="118"/>
      <c r="D19" s="4"/>
    </row>
    <row r="20" spans="1:6" ht="72" x14ac:dyDescent="0.3">
      <c r="A20" s="51" t="s">
        <v>316</v>
      </c>
      <c r="B20" s="118" t="s">
        <v>827</v>
      </c>
      <c r="C20" s="118"/>
      <c r="D20" s="52" t="s">
        <v>828</v>
      </c>
    </row>
    <row r="21" spans="1:6" ht="45" customHeight="1" x14ac:dyDescent="0.3">
      <c r="A21" s="55" t="s">
        <v>826</v>
      </c>
      <c r="B21" s="118" t="s">
        <v>781</v>
      </c>
      <c r="C21" s="118"/>
      <c r="D21" s="52"/>
    </row>
    <row r="22" spans="1:6" ht="99" customHeight="1" x14ac:dyDescent="0.3">
      <c r="A22" s="82" t="s">
        <v>829</v>
      </c>
      <c r="B22" s="129" t="s">
        <v>830</v>
      </c>
      <c r="C22" s="130"/>
      <c r="D22" s="52"/>
    </row>
    <row r="23" spans="1:6" x14ac:dyDescent="0.3">
      <c r="A23" s="53" t="s">
        <v>8</v>
      </c>
      <c r="B23" s="118" t="s">
        <v>728</v>
      </c>
      <c r="C23" s="118"/>
      <c r="D23" s="4"/>
    </row>
    <row r="24" spans="1:6" ht="60" customHeight="1" x14ac:dyDescent="0.3">
      <c r="A24" s="83" t="s">
        <v>876</v>
      </c>
      <c r="B24" s="129" t="s">
        <v>878</v>
      </c>
      <c r="C24" s="130"/>
      <c r="D24" s="4"/>
    </row>
    <row r="25" spans="1:6" ht="72" hidden="1" x14ac:dyDescent="0.3">
      <c r="A25" s="54" t="s">
        <v>783</v>
      </c>
      <c r="B25" s="118" t="s">
        <v>782</v>
      </c>
      <c r="C25" s="118"/>
      <c r="D25" s="76" t="s">
        <v>729</v>
      </c>
    </row>
    <row r="26" spans="1:6" ht="72" x14ac:dyDescent="0.3">
      <c r="A26" s="56" t="s">
        <v>142</v>
      </c>
      <c r="B26" s="118" t="s">
        <v>831</v>
      </c>
      <c r="C26" s="118"/>
      <c r="D26" s="52" t="s">
        <v>801</v>
      </c>
    </row>
    <row r="27" spans="1:6" ht="63" customHeight="1" x14ac:dyDescent="0.3">
      <c r="A27" s="56" t="s">
        <v>279</v>
      </c>
      <c r="B27" s="118" t="s">
        <v>730</v>
      </c>
      <c r="C27" s="118"/>
      <c r="D27" s="52" t="s">
        <v>731</v>
      </c>
    </row>
    <row r="28" spans="1:6" ht="46.5" customHeight="1" x14ac:dyDescent="0.3">
      <c r="A28" s="56" t="s">
        <v>699</v>
      </c>
      <c r="B28" s="118" t="s">
        <v>732</v>
      </c>
      <c r="C28" s="118"/>
      <c r="D28" s="4"/>
    </row>
    <row r="29" spans="1:6" x14ac:dyDescent="0.3">
      <c r="A29" s="56" t="s">
        <v>784</v>
      </c>
      <c r="B29" s="118" t="s">
        <v>733</v>
      </c>
      <c r="C29" s="118"/>
      <c r="D29" s="4"/>
    </row>
    <row r="30" spans="1:6" x14ac:dyDescent="0.3">
      <c r="A30" s="57" t="s">
        <v>785</v>
      </c>
      <c r="B30" s="118" t="s">
        <v>734</v>
      </c>
      <c r="C30" s="118"/>
      <c r="D30" s="4"/>
    </row>
    <row r="31" spans="1:6" ht="63.75" customHeight="1" x14ac:dyDescent="0.3">
      <c r="A31" s="112" t="s">
        <v>1392</v>
      </c>
      <c r="B31" s="118" t="s">
        <v>1398</v>
      </c>
      <c r="C31" s="118"/>
      <c r="D31" s="4"/>
      <c r="F31" t="s">
        <v>1403</v>
      </c>
    </row>
    <row r="32" spans="1:6" x14ac:dyDescent="0.3">
      <c r="A32" s="113" t="s">
        <v>1393</v>
      </c>
      <c r="B32" s="122" t="s">
        <v>1399</v>
      </c>
      <c r="C32" s="123"/>
      <c r="D32" s="4"/>
    </row>
    <row r="33" spans="1:4" x14ac:dyDescent="0.3">
      <c r="A33" s="113" t="s">
        <v>1400</v>
      </c>
      <c r="B33" s="124"/>
      <c r="C33" s="125"/>
      <c r="D33" s="4"/>
    </row>
    <row r="34" spans="1:4" x14ac:dyDescent="0.3">
      <c r="A34" s="113" t="s">
        <v>1394</v>
      </c>
      <c r="B34" s="124"/>
      <c r="C34" s="125"/>
      <c r="D34" s="4"/>
    </row>
    <row r="35" spans="1:4" x14ac:dyDescent="0.3">
      <c r="A35" s="113" t="s">
        <v>1395</v>
      </c>
      <c r="B35" s="126"/>
      <c r="C35" s="127"/>
      <c r="D35" s="4"/>
    </row>
    <row r="36" spans="1:4" ht="31.5" customHeight="1" x14ac:dyDescent="0.3">
      <c r="A36" s="113" t="s">
        <v>1396</v>
      </c>
      <c r="B36" s="118" t="s">
        <v>1401</v>
      </c>
      <c r="C36" s="118"/>
      <c r="D36" s="4"/>
    </row>
    <row r="37" spans="1:4" ht="47.25" customHeight="1" x14ac:dyDescent="0.3">
      <c r="A37" s="112" t="s">
        <v>1397</v>
      </c>
      <c r="B37" s="118" t="s">
        <v>1402</v>
      </c>
      <c r="C37" s="118"/>
      <c r="D37" s="4"/>
    </row>
    <row r="40" spans="1:4" ht="15.6" x14ac:dyDescent="0.3">
      <c r="A40" s="20" t="s">
        <v>702</v>
      </c>
      <c r="B40" s="120" t="s">
        <v>283</v>
      </c>
      <c r="C40" s="120"/>
    </row>
    <row r="41" spans="1:4" ht="50.25" customHeight="1" x14ac:dyDescent="0.3">
      <c r="A41" s="58" t="s">
        <v>324</v>
      </c>
      <c r="B41" s="121" t="s">
        <v>707</v>
      </c>
      <c r="C41" s="121"/>
    </row>
    <row r="42" spans="1:4" x14ac:dyDescent="0.3">
      <c r="A42" s="59" t="s">
        <v>703</v>
      </c>
      <c r="B42" s="119"/>
      <c r="C42" s="119"/>
    </row>
    <row r="43" spans="1:4" x14ac:dyDescent="0.3">
      <c r="A43" s="60" t="s">
        <v>704</v>
      </c>
      <c r="B43" s="119" t="s">
        <v>706</v>
      </c>
      <c r="C43" s="119"/>
    </row>
    <row r="44" spans="1:4" x14ac:dyDescent="0.3">
      <c r="A44" s="61" t="s">
        <v>708</v>
      </c>
      <c r="B44" s="116"/>
      <c r="C44" s="117"/>
    </row>
    <row r="45" spans="1:4" x14ac:dyDescent="0.3">
      <c r="A45" s="62" t="s">
        <v>714</v>
      </c>
      <c r="B45" s="116"/>
      <c r="C45" s="117"/>
    </row>
    <row r="46" spans="1:4" x14ac:dyDescent="0.3">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886718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886718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886718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2742.7</v>
      </c>
      <c r="C8">
        <v>2570.23</v>
      </c>
      <c r="D8">
        <v>2663.51</v>
      </c>
      <c r="E8">
        <v>2738.96</v>
      </c>
      <c r="F8">
        <v>2812.95</v>
      </c>
      <c r="G8">
        <v>2890.84</v>
      </c>
      <c r="H8">
        <v>2963.9</v>
      </c>
      <c r="I8">
        <v>3029.24</v>
      </c>
      <c r="J8">
        <v>3094.44</v>
      </c>
      <c r="K8">
        <v>3162.18</v>
      </c>
      <c r="L8">
        <v>3245.03</v>
      </c>
      <c r="M8">
        <v>3323.15</v>
      </c>
      <c r="N8">
        <v>3413.55</v>
      </c>
      <c r="O8">
        <v>3506.82</v>
      </c>
      <c r="P8">
        <v>3618.29</v>
      </c>
      <c r="Q8">
        <v>3735.21</v>
      </c>
      <c r="R8">
        <v>3846.98</v>
      </c>
      <c r="S8">
        <v>3952.74</v>
      </c>
      <c r="T8">
        <v>4036.91</v>
      </c>
      <c r="U8">
        <v>4137.6000000000004</v>
      </c>
      <c r="V8">
        <v>4257.1000000000004</v>
      </c>
      <c r="W8">
        <v>4369.76</v>
      </c>
      <c r="X8">
        <v>4496.03</v>
      </c>
      <c r="Y8">
        <v>4622.3</v>
      </c>
      <c r="Z8">
        <v>4749.76</v>
      </c>
      <c r="AA8">
        <v>4882.6899999999996</v>
      </c>
      <c r="AB8">
        <v>5022.43</v>
      </c>
      <c r="AC8">
        <v>5173.28</v>
      </c>
      <c r="AD8">
        <v>5269.79</v>
      </c>
      <c r="AE8">
        <v>5354.74</v>
      </c>
      <c r="AF8">
        <v>5438.42</v>
      </c>
      <c r="AG8">
        <v>5519.16</v>
      </c>
    </row>
    <row r="9" spans="1:40" x14ac:dyDescent="0.3">
      <c r="A9" s="115" t="s">
        <v>1442</v>
      </c>
      <c r="B9">
        <v>102.77</v>
      </c>
      <c r="C9">
        <v>101.85</v>
      </c>
      <c r="D9">
        <v>104.68</v>
      </c>
      <c r="E9">
        <v>107.17</v>
      </c>
      <c r="F9">
        <v>109.35</v>
      </c>
      <c r="G9">
        <v>111.59</v>
      </c>
      <c r="H9">
        <v>113.61</v>
      </c>
      <c r="I9">
        <v>115.3</v>
      </c>
      <c r="J9">
        <v>116.94</v>
      </c>
      <c r="K9">
        <v>120.33</v>
      </c>
      <c r="L9">
        <v>123.7</v>
      </c>
      <c r="M9">
        <v>126.03</v>
      </c>
      <c r="N9">
        <v>128.57</v>
      </c>
      <c r="O9">
        <v>130.74</v>
      </c>
      <c r="P9">
        <v>133.47999999999999</v>
      </c>
      <c r="Q9">
        <v>136.05000000000001</v>
      </c>
      <c r="R9">
        <v>140.6</v>
      </c>
      <c r="S9">
        <v>145.51</v>
      </c>
      <c r="T9">
        <v>147.41999999999999</v>
      </c>
      <c r="U9">
        <v>149.72999999999999</v>
      </c>
      <c r="V9">
        <v>151.53</v>
      </c>
      <c r="W9">
        <v>154.26</v>
      </c>
      <c r="X9">
        <v>157.19</v>
      </c>
      <c r="Y9">
        <v>159.76</v>
      </c>
      <c r="Z9">
        <v>161.96</v>
      </c>
      <c r="AA9">
        <v>164.13</v>
      </c>
      <c r="AB9">
        <v>166.38</v>
      </c>
      <c r="AC9">
        <v>168.75</v>
      </c>
      <c r="AD9">
        <v>169.19</v>
      </c>
      <c r="AE9">
        <v>169.4</v>
      </c>
      <c r="AF9">
        <v>169.79</v>
      </c>
      <c r="AG9">
        <v>170.18</v>
      </c>
    </row>
    <row r="10" spans="1:40" x14ac:dyDescent="0.3">
      <c r="A10" s="115" t="s">
        <v>897</v>
      </c>
      <c r="B10">
        <v>197.32</v>
      </c>
      <c r="C10">
        <v>188.75</v>
      </c>
      <c r="D10">
        <v>193.27</v>
      </c>
      <c r="E10">
        <v>196.31</v>
      </c>
      <c r="F10">
        <v>199.37</v>
      </c>
      <c r="G10">
        <v>202.51</v>
      </c>
      <c r="H10">
        <v>205.34</v>
      </c>
      <c r="I10">
        <v>207.91</v>
      </c>
      <c r="J10">
        <v>210.39</v>
      </c>
      <c r="K10">
        <v>216.65</v>
      </c>
      <c r="L10">
        <v>221.84</v>
      </c>
      <c r="M10">
        <v>224.93</v>
      </c>
      <c r="N10">
        <v>227.79</v>
      </c>
      <c r="O10">
        <v>230</v>
      </c>
      <c r="P10">
        <v>232.79</v>
      </c>
      <c r="Q10">
        <v>235.36</v>
      </c>
      <c r="R10">
        <v>242.48</v>
      </c>
      <c r="S10">
        <v>250.03</v>
      </c>
      <c r="T10">
        <v>252.13</v>
      </c>
      <c r="U10">
        <v>254.81</v>
      </c>
      <c r="V10">
        <v>254.84</v>
      </c>
      <c r="W10">
        <v>258.02</v>
      </c>
      <c r="X10">
        <v>260.3</v>
      </c>
      <c r="Y10">
        <v>261.68</v>
      </c>
      <c r="Z10">
        <v>262.60000000000002</v>
      </c>
      <c r="AA10">
        <v>263.49</v>
      </c>
      <c r="AB10">
        <v>264.62</v>
      </c>
      <c r="AC10">
        <v>266.10000000000002</v>
      </c>
      <c r="AD10">
        <v>265.45999999999998</v>
      </c>
      <c r="AE10">
        <v>264.17</v>
      </c>
      <c r="AF10">
        <v>263.06</v>
      </c>
      <c r="AG10">
        <v>261.68</v>
      </c>
    </row>
    <row r="11" spans="1:40" x14ac:dyDescent="0.3">
      <c r="A11" s="115" t="s">
        <v>894</v>
      </c>
      <c r="B11">
        <v>155.19999999999999</v>
      </c>
      <c r="C11">
        <v>154.51</v>
      </c>
      <c r="D11">
        <v>161.34</v>
      </c>
      <c r="E11">
        <v>167.36</v>
      </c>
      <c r="F11">
        <v>172.82</v>
      </c>
      <c r="G11">
        <v>178.36</v>
      </c>
      <c r="H11">
        <v>183.29</v>
      </c>
      <c r="I11">
        <v>187.41</v>
      </c>
      <c r="J11">
        <v>191.52</v>
      </c>
      <c r="K11">
        <v>198.84</v>
      </c>
      <c r="L11">
        <v>205.18</v>
      </c>
      <c r="M11">
        <v>209.75</v>
      </c>
      <c r="N11">
        <v>214.9</v>
      </c>
      <c r="O11">
        <v>219.47</v>
      </c>
      <c r="P11">
        <v>225.07</v>
      </c>
      <c r="Q11">
        <v>230.49</v>
      </c>
      <c r="R11">
        <v>241.08</v>
      </c>
      <c r="S11">
        <v>251.92</v>
      </c>
      <c r="T11">
        <v>255.45</v>
      </c>
      <c r="U11">
        <v>259.19</v>
      </c>
      <c r="V11">
        <v>261.45999999999998</v>
      </c>
      <c r="W11">
        <v>266.93</v>
      </c>
      <c r="X11">
        <v>272.95999999999998</v>
      </c>
      <c r="Y11">
        <v>277.56</v>
      </c>
      <c r="Z11">
        <v>281.05</v>
      </c>
      <c r="AA11">
        <v>284.37</v>
      </c>
      <c r="AB11">
        <v>287.97000000000003</v>
      </c>
      <c r="AC11">
        <v>291.79000000000002</v>
      </c>
      <c r="AD11">
        <v>292.86</v>
      </c>
      <c r="AE11">
        <v>293.20999999999998</v>
      </c>
      <c r="AF11">
        <v>293.61</v>
      </c>
      <c r="AG11">
        <v>293.94</v>
      </c>
    </row>
    <row r="12" spans="1:40" x14ac:dyDescent="0.3">
      <c r="A12" s="115" t="s">
        <v>900</v>
      </c>
      <c r="B12">
        <v>366.71</v>
      </c>
      <c r="C12">
        <v>339.03</v>
      </c>
      <c r="D12">
        <v>349.62</v>
      </c>
      <c r="E12">
        <v>356.97</v>
      </c>
      <c r="F12">
        <v>365</v>
      </c>
      <c r="G12">
        <v>374.06</v>
      </c>
      <c r="H12">
        <v>382.81</v>
      </c>
      <c r="I12">
        <v>391.7</v>
      </c>
      <c r="J12">
        <v>400.21</v>
      </c>
      <c r="K12">
        <v>413.95</v>
      </c>
      <c r="L12">
        <v>426.7</v>
      </c>
      <c r="M12">
        <v>436.52</v>
      </c>
      <c r="N12">
        <v>446.99</v>
      </c>
      <c r="O12">
        <v>457.85</v>
      </c>
      <c r="P12">
        <v>471.4</v>
      </c>
      <c r="Q12">
        <v>485.51</v>
      </c>
      <c r="R12">
        <v>505.43</v>
      </c>
      <c r="S12">
        <v>522.92999999999995</v>
      </c>
      <c r="T12">
        <v>530.27</v>
      </c>
      <c r="U12">
        <v>539.78</v>
      </c>
      <c r="V12">
        <v>550.91</v>
      </c>
      <c r="W12">
        <v>563.9</v>
      </c>
      <c r="X12">
        <v>571.30999999999995</v>
      </c>
      <c r="Y12">
        <v>581.63</v>
      </c>
      <c r="Z12">
        <v>595.29999999999995</v>
      </c>
      <c r="AA12">
        <v>610.46</v>
      </c>
      <c r="AB12">
        <v>626.64</v>
      </c>
      <c r="AC12">
        <v>644.64</v>
      </c>
      <c r="AD12">
        <v>650.41999999999996</v>
      </c>
      <c r="AE12">
        <v>656.26</v>
      </c>
      <c r="AF12">
        <v>663.56</v>
      </c>
      <c r="AG12">
        <v>670.82</v>
      </c>
    </row>
    <row r="13" spans="1:40" x14ac:dyDescent="0.3">
      <c r="A13" s="115" t="s">
        <v>902</v>
      </c>
      <c r="B13">
        <v>24.02</v>
      </c>
      <c r="C13">
        <v>22.83</v>
      </c>
      <c r="D13">
        <v>23.64</v>
      </c>
      <c r="E13">
        <v>24.06</v>
      </c>
      <c r="F13">
        <v>24.57</v>
      </c>
      <c r="G13">
        <v>25.29</v>
      </c>
      <c r="H13">
        <v>25.8</v>
      </c>
      <c r="I13">
        <v>26.15</v>
      </c>
      <c r="J13">
        <v>26.59</v>
      </c>
      <c r="K13">
        <v>27.06</v>
      </c>
      <c r="L13">
        <v>27.52</v>
      </c>
      <c r="M13">
        <v>27.94</v>
      </c>
      <c r="N13">
        <v>28.91</v>
      </c>
      <c r="O13">
        <v>29.53</v>
      </c>
      <c r="P13">
        <v>30.31</v>
      </c>
      <c r="Q13">
        <v>31.13</v>
      </c>
      <c r="R13">
        <v>31.92</v>
      </c>
      <c r="S13">
        <v>32.54</v>
      </c>
      <c r="T13">
        <v>32.880000000000003</v>
      </c>
      <c r="U13">
        <v>33.47</v>
      </c>
      <c r="V13">
        <v>33.89</v>
      </c>
      <c r="W13">
        <v>34.57</v>
      </c>
      <c r="X13">
        <v>35.28</v>
      </c>
      <c r="Y13">
        <v>35.96</v>
      </c>
      <c r="Z13">
        <v>36.619999999999997</v>
      </c>
      <c r="AA13">
        <v>37.33</v>
      </c>
      <c r="AB13">
        <v>38.1</v>
      </c>
      <c r="AC13">
        <v>38.950000000000003</v>
      </c>
      <c r="AD13">
        <v>39.33</v>
      </c>
      <c r="AE13">
        <v>39.630000000000003</v>
      </c>
      <c r="AF13">
        <v>39.950000000000003</v>
      </c>
      <c r="AG13">
        <v>40.26</v>
      </c>
    </row>
    <row r="14" spans="1:40" x14ac:dyDescent="0.3">
      <c r="A14" s="115" t="s">
        <v>892</v>
      </c>
      <c r="B14">
        <v>78.8</v>
      </c>
      <c r="C14">
        <v>77.650000000000006</v>
      </c>
      <c r="D14">
        <v>76.69</v>
      </c>
      <c r="E14">
        <v>77.209999999999994</v>
      </c>
      <c r="F14">
        <v>78.11</v>
      </c>
      <c r="G14">
        <v>78.900000000000006</v>
      </c>
      <c r="H14">
        <v>79.64</v>
      </c>
      <c r="I14">
        <v>80.319999999999993</v>
      </c>
      <c r="J14">
        <v>81</v>
      </c>
      <c r="K14">
        <v>82.01</v>
      </c>
      <c r="L14">
        <v>82.46</v>
      </c>
      <c r="M14">
        <v>83.04</v>
      </c>
      <c r="N14">
        <v>83.83</v>
      </c>
      <c r="O14">
        <v>84.67</v>
      </c>
      <c r="P14">
        <v>85.85</v>
      </c>
      <c r="Q14">
        <v>87.08</v>
      </c>
      <c r="R14">
        <v>68.459999999999994</v>
      </c>
      <c r="S14">
        <v>52.9</v>
      </c>
      <c r="T14">
        <v>50.58</v>
      </c>
      <c r="U14">
        <v>54.24</v>
      </c>
      <c r="V14">
        <v>56.85</v>
      </c>
      <c r="W14">
        <v>51.03</v>
      </c>
      <c r="X14">
        <v>50.88</v>
      </c>
      <c r="Y14">
        <v>51.46</v>
      </c>
      <c r="Z14">
        <v>52.38</v>
      </c>
      <c r="AA14">
        <v>53.51</v>
      </c>
      <c r="AB14">
        <v>54.78</v>
      </c>
      <c r="AC14">
        <v>56.14</v>
      </c>
      <c r="AD14">
        <v>57.05</v>
      </c>
      <c r="AE14">
        <v>57.61</v>
      </c>
      <c r="AF14">
        <v>58.16</v>
      </c>
      <c r="AG14">
        <v>58.71</v>
      </c>
    </row>
    <row r="15" spans="1:40" x14ac:dyDescent="0.3">
      <c r="A15" s="115" t="s">
        <v>899</v>
      </c>
      <c r="B15">
        <v>17.63</v>
      </c>
      <c r="C15">
        <v>16.38</v>
      </c>
      <c r="D15">
        <v>16.91</v>
      </c>
      <c r="E15">
        <v>17.3</v>
      </c>
      <c r="F15">
        <v>17.72</v>
      </c>
      <c r="G15">
        <v>18.170000000000002</v>
      </c>
      <c r="H15">
        <v>18.600000000000001</v>
      </c>
      <c r="I15">
        <v>19</v>
      </c>
      <c r="J15">
        <v>19.399999999999999</v>
      </c>
      <c r="K15">
        <v>19.97</v>
      </c>
      <c r="L15">
        <v>20.53</v>
      </c>
      <c r="M15">
        <v>20.99</v>
      </c>
      <c r="N15">
        <v>21.51</v>
      </c>
      <c r="O15">
        <v>22.03</v>
      </c>
      <c r="P15">
        <v>22.68</v>
      </c>
      <c r="Q15">
        <v>23.35</v>
      </c>
      <c r="R15">
        <v>24.11</v>
      </c>
      <c r="S15">
        <v>24.74</v>
      </c>
      <c r="T15">
        <v>25.06</v>
      </c>
      <c r="U15">
        <v>25.51</v>
      </c>
      <c r="V15">
        <v>26.07</v>
      </c>
      <c r="W15">
        <v>26.65</v>
      </c>
      <c r="X15">
        <v>27.19</v>
      </c>
      <c r="Y15">
        <v>27.76</v>
      </c>
      <c r="Z15">
        <v>28.37</v>
      </c>
      <c r="AA15">
        <v>29.02</v>
      </c>
      <c r="AB15">
        <v>29.72</v>
      </c>
      <c r="AC15">
        <v>30.49</v>
      </c>
      <c r="AD15">
        <v>30.81</v>
      </c>
      <c r="AE15">
        <v>31.08</v>
      </c>
      <c r="AF15">
        <v>31.37</v>
      </c>
      <c r="AG15">
        <v>31.64</v>
      </c>
    </row>
    <row r="16" spans="1:40" x14ac:dyDescent="0.3">
      <c r="A16" s="115" t="s">
        <v>896</v>
      </c>
      <c r="B16">
        <v>20.84</v>
      </c>
      <c r="C16">
        <v>19.72</v>
      </c>
      <c r="D16">
        <v>19.940000000000001</v>
      </c>
      <c r="E16">
        <v>20.03</v>
      </c>
      <c r="F16">
        <v>20.239999999999998</v>
      </c>
      <c r="G16">
        <v>20.52</v>
      </c>
      <c r="H16">
        <v>20.81</v>
      </c>
      <c r="I16">
        <v>21.19</v>
      </c>
      <c r="J16">
        <v>21.52</v>
      </c>
      <c r="K16">
        <v>22.23</v>
      </c>
      <c r="L16">
        <v>22.78</v>
      </c>
      <c r="M16">
        <v>23.14</v>
      </c>
      <c r="N16">
        <v>23.45</v>
      </c>
      <c r="O16">
        <v>23.78</v>
      </c>
      <c r="P16">
        <v>24.2</v>
      </c>
      <c r="Q16">
        <v>24.71</v>
      </c>
      <c r="R16">
        <v>25.82</v>
      </c>
      <c r="S16">
        <v>26.77</v>
      </c>
      <c r="T16">
        <v>27.15</v>
      </c>
      <c r="U16">
        <v>27.58</v>
      </c>
      <c r="V16">
        <v>27.84</v>
      </c>
      <c r="W16">
        <v>28.57</v>
      </c>
      <c r="X16">
        <v>28.41</v>
      </c>
      <c r="Y16">
        <v>28.67</v>
      </c>
      <c r="Z16">
        <v>29.23</v>
      </c>
      <c r="AA16">
        <v>29.91</v>
      </c>
      <c r="AB16">
        <v>30.63</v>
      </c>
      <c r="AC16">
        <v>31.33</v>
      </c>
      <c r="AD16">
        <v>31.4</v>
      </c>
      <c r="AE16">
        <v>31.65</v>
      </c>
      <c r="AF16">
        <v>31.93</v>
      </c>
      <c r="AG16">
        <v>32.22</v>
      </c>
    </row>
    <row r="17" spans="1:33" x14ac:dyDescent="0.3">
      <c r="A17" s="115" t="s">
        <v>898</v>
      </c>
      <c r="B17">
        <v>13.07</v>
      </c>
      <c r="C17">
        <v>12</v>
      </c>
      <c r="D17">
        <v>11.38</v>
      </c>
      <c r="E17">
        <v>10.67</v>
      </c>
      <c r="F17">
        <v>10.46</v>
      </c>
      <c r="G17">
        <v>10.46</v>
      </c>
      <c r="H17">
        <v>10.61</v>
      </c>
      <c r="I17">
        <v>11.26</v>
      </c>
      <c r="J17">
        <v>11.73</v>
      </c>
      <c r="K17">
        <v>13.44</v>
      </c>
      <c r="L17">
        <v>14.48</v>
      </c>
      <c r="M17">
        <v>14.77</v>
      </c>
      <c r="N17">
        <v>14.73</v>
      </c>
      <c r="O17">
        <v>14.66</v>
      </c>
      <c r="P17">
        <v>14.74</v>
      </c>
      <c r="Q17">
        <v>15.04</v>
      </c>
      <c r="R17">
        <v>17.91</v>
      </c>
      <c r="S17">
        <v>20.67</v>
      </c>
      <c r="T17">
        <v>20.25</v>
      </c>
      <c r="U17">
        <v>20.36</v>
      </c>
      <c r="V17">
        <v>19.59</v>
      </c>
      <c r="W17">
        <v>20.77</v>
      </c>
      <c r="X17">
        <v>17.77</v>
      </c>
      <c r="Y17">
        <v>16.77</v>
      </c>
      <c r="Z17">
        <v>16.95</v>
      </c>
      <c r="AA17">
        <v>17.420000000000002</v>
      </c>
      <c r="AB17">
        <v>17.989999999999998</v>
      </c>
      <c r="AC17">
        <v>18.420000000000002</v>
      </c>
      <c r="AD17">
        <v>17.350000000000001</v>
      </c>
      <c r="AE17">
        <v>16.91</v>
      </c>
      <c r="AF17">
        <v>16.760000000000002</v>
      </c>
      <c r="AG17">
        <v>16.690000000000001</v>
      </c>
    </row>
    <row r="18" spans="1:33" x14ac:dyDescent="0.3">
      <c r="A18" s="115" t="s">
        <v>895</v>
      </c>
      <c r="B18">
        <v>0.12</v>
      </c>
      <c r="C18">
        <v>0.13</v>
      </c>
      <c r="D18">
        <v>0.31</v>
      </c>
      <c r="E18">
        <v>0.73</v>
      </c>
      <c r="F18">
        <v>0.73</v>
      </c>
      <c r="G18">
        <v>0.73</v>
      </c>
      <c r="H18">
        <v>0.73</v>
      </c>
      <c r="I18">
        <v>0.73</v>
      </c>
      <c r="J18">
        <v>0.73</v>
      </c>
      <c r="K18">
        <v>0.73</v>
      </c>
      <c r="L18">
        <v>0.73</v>
      </c>
      <c r="M18">
        <v>0.73</v>
      </c>
      <c r="N18">
        <v>0.97</v>
      </c>
      <c r="O18">
        <v>2.31</v>
      </c>
      <c r="P18">
        <v>3.55</v>
      </c>
      <c r="Q18">
        <v>5</v>
      </c>
      <c r="R18">
        <v>6.69</v>
      </c>
      <c r="S18">
        <v>8.19</v>
      </c>
      <c r="T18">
        <v>20.63</v>
      </c>
      <c r="U18">
        <v>25.37</v>
      </c>
      <c r="V18">
        <v>30.06</v>
      </c>
      <c r="W18">
        <v>34.76</v>
      </c>
      <c r="X18">
        <v>37.130000000000003</v>
      </c>
      <c r="Y18">
        <v>39.5</v>
      </c>
      <c r="Z18">
        <v>41.85</v>
      </c>
      <c r="AA18">
        <v>44.2</v>
      </c>
      <c r="AB18">
        <v>46.55</v>
      </c>
      <c r="AC18">
        <v>49.02</v>
      </c>
      <c r="AD18">
        <v>51.48</v>
      </c>
      <c r="AE18">
        <v>53.95</v>
      </c>
      <c r="AF18">
        <v>56.41</v>
      </c>
      <c r="AG18">
        <v>58.88</v>
      </c>
    </row>
    <row r="19" spans="1:33" x14ac:dyDescent="0.3">
      <c r="A19" s="115" t="s">
        <v>893</v>
      </c>
      <c r="B19">
        <v>142.19999999999999</v>
      </c>
      <c r="C19">
        <v>137.66999999999999</v>
      </c>
      <c r="D19">
        <v>143.4</v>
      </c>
      <c r="E19">
        <v>144.38999999999999</v>
      </c>
      <c r="F19">
        <v>144.57</v>
      </c>
      <c r="G19">
        <v>145.81</v>
      </c>
      <c r="H19">
        <v>147.94999999999999</v>
      </c>
      <c r="I19">
        <v>149.13</v>
      </c>
      <c r="J19">
        <v>150.59</v>
      </c>
      <c r="K19">
        <v>152.97</v>
      </c>
      <c r="L19">
        <v>156.79</v>
      </c>
      <c r="M19">
        <v>158.83000000000001</v>
      </c>
      <c r="N19">
        <v>165.7</v>
      </c>
      <c r="O19">
        <v>174.21</v>
      </c>
      <c r="P19">
        <v>181.55</v>
      </c>
      <c r="Q19">
        <v>191.62</v>
      </c>
      <c r="R19">
        <v>191.16</v>
      </c>
      <c r="S19">
        <v>195.15</v>
      </c>
      <c r="T19">
        <v>233.38</v>
      </c>
      <c r="U19">
        <v>246.79</v>
      </c>
      <c r="V19">
        <v>262.18</v>
      </c>
      <c r="W19">
        <v>276.33</v>
      </c>
      <c r="X19">
        <v>285.33999999999997</v>
      </c>
      <c r="Y19">
        <v>294.49</v>
      </c>
      <c r="Z19">
        <v>304.62</v>
      </c>
      <c r="AA19">
        <v>314.81</v>
      </c>
      <c r="AB19">
        <v>325.05</v>
      </c>
      <c r="AC19">
        <v>341.29</v>
      </c>
      <c r="AD19">
        <v>356.6</v>
      </c>
      <c r="AE19">
        <v>371.17</v>
      </c>
      <c r="AF19">
        <v>386.66</v>
      </c>
      <c r="AG19">
        <v>402.21</v>
      </c>
    </row>
    <row r="20" spans="1:33" x14ac:dyDescent="0.3">
      <c r="A20" s="115" t="s">
        <v>904</v>
      </c>
      <c r="B20">
        <v>60.68</v>
      </c>
      <c r="C20">
        <v>58.58</v>
      </c>
      <c r="D20">
        <v>60.09</v>
      </c>
      <c r="E20">
        <v>61.48</v>
      </c>
      <c r="F20">
        <v>62.68</v>
      </c>
      <c r="G20">
        <v>64.05</v>
      </c>
      <c r="H20">
        <v>65.23</v>
      </c>
      <c r="I20">
        <v>66.2</v>
      </c>
      <c r="J20">
        <v>67.41</v>
      </c>
      <c r="K20">
        <v>69.67</v>
      </c>
      <c r="L20">
        <v>72.37</v>
      </c>
      <c r="M20">
        <v>74.66</v>
      </c>
      <c r="N20">
        <v>77.239999999999995</v>
      </c>
      <c r="O20">
        <v>79.61</v>
      </c>
      <c r="P20">
        <v>82.52</v>
      </c>
      <c r="Q20">
        <v>85.37</v>
      </c>
      <c r="R20">
        <v>89.15</v>
      </c>
      <c r="S20">
        <v>93.56</v>
      </c>
      <c r="T20">
        <v>96.22</v>
      </c>
      <c r="U20">
        <v>99.16</v>
      </c>
      <c r="V20">
        <v>101.85</v>
      </c>
      <c r="W20">
        <v>104.7</v>
      </c>
      <c r="X20">
        <v>107.63</v>
      </c>
      <c r="Y20">
        <v>110.21</v>
      </c>
      <c r="Z20">
        <v>112.46</v>
      </c>
      <c r="AA20">
        <v>114.47</v>
      </c>
      <c r="AB20">
        <v>116.38</v>
      </c>
      <c r="AC20">
        <v>118.34</v>
      </c>
      <c r="AD20">
        <v>118.47</v>
      </c>
      <c r="AE20">
        <v>118.4</v>
      </c>
      <c r="AF20">
        <v>118.4</v>
      </c>
      <c r="AG20">
        <v>118.36</v>
      </c>
    </row>
    <row r="21" spans="1:33" x14ac:dyDescent="0.3">
      <c r="A21" s="115" t="s">
        <v>903</v>
      </c>
      <c r="B21">
        <v>247.43</v>
      </c>
      <c r="C21">
        <v>235.95</v>
      </c>
      <c r="D21">
        <v>242.5</v>
      </c>
      <c r="E21">
        <v>248.63</v>
      </c>
      <c r="F21">
        <v>253.33</v>
      </c>
      <c r="G21">
        <v>258.23</v>
      </c>
      <c r="H21">
        <v>263.17</v>
      </c>
      <c r="I21">
        <v>268.76</v>
      </c>
      <c r="J21">
        <v>274.67</v>
      </c>
      <c r="K21">
        <v>282.06</v>
      </c>
      <c r="L21">
        <v>291.58999999999997</v>
      </c>
      <c r="M21">
        <v>299.91000000000003</v>
      </c>
      <c r="N21">
        <v>308.88</v>
      </c>
      <c r="O21">
        <v>317.89</v>
      </c>
      <c r="P21">
        <v>330.19</v>
      </c>
      <c r="Q21">
        <v>343.29</v>
      </c>
      <c r="R21">
        <v>353.76</v>
      </c>
      <c r="S21">
        <v>364</v>
      </c>
      <c r="T21">
        <v>373.36</v>
      </c>
      <c r="U21">
        <v>384.36</v>
      </c>
      <c r="V21">
        <v>395.7</v>
      </c>
      <c r="W21">
        <v>407.99</v>
      </c>
      <c r="X21">
        <v>420.62</v>
      </c>
      <c r="Y21">
        <v>432.8</v>
      </c>
      <c r="Z21">
        <v>445.63</v>
      </c>
      <c r="AA21">
        <v>458.11</v>
      </c>
      <c r="AB21">
        <v>470.64</v>
      </c>
      <c r="AC21">
        <v>482.18</v>
      </c>
      <c r="AD21">
        <v>485.3</v>
      </c>
      <c r="AE21">
        <v>488.87</v>
      </c>
      <c r="AF21">
        <v>493.16</v>
      </c>
      <c r="AG21">
        <v>497.65</v>
      </c>
    </row>
    <row r="22" spans="1:33" x14ac:dyDescent="0.3">
      <c r="A22" s="115" t="s">
        <v>905</v>
      </c>
      <c r="B22">
        <v>7.29</v>
      </c>
      <c r="C22">
        <v>7.02</v>
      </c>
      <c r="D22">
        <v>7.35</v>
      </c>
      <c r="E22">
        <v>7.62</v>
      </c>
      <c r="F22">
        <v>7.82</v>
      </c>
      <c r="G22">
        <v>8.02</v>
      </c>
      <c r="H22">
        <v>8.2200000000000006</v>
      </c>
      <c r="I22">
        <v>8.42</v>
      </c>
      <c r="J22">
        <v>8.6199999999999992</v>
      </c>
      <c r="K22">
        <v>8.77</v>
      </c>
      <c r="L22">
        <v>9</v>
      </c>
      <c r="M22">
        <v>9.2200000000000006</v>
      </c>
      <c r="N22">
        <v>9.42</v>
      </c>
      <c r="O22">
        <v>9.61</v>
      </c>
      <c r="P22">
        <v>9.89</v>
      </c>
      <c r="Q22">
        <v>10.19</v>
      </c>
      <c r="R22">
        <v>10.35</v>
      </c>
      <c r="S22">
        <v>10.48</v>
      </c>
      <c r="T22">
        <v>10.64</v>
      </c>
      <c r="U22">
        <v>10.89</v>
      </c>
      <c r="V22">
        <v>11.16</v>
      </c>
      <c r="W22">
        <v>11.43</v>
      </c>
      <c r="X22">
        <v>11.7</v>
      </c>
      <c r="Y22">
        <v>11.97</v>
      </c>
      <c r="Z22">
        <v>12.28</v>
      </c>
      <c r="AA22">
        <v>12.58</v>
      </c>
      <c r="AB22">
        <v>12.88</v>
      </c>
      <c r="AC22">
        <v>13.16</v>
      </c>
      <c r="AD22">
        <v>13.25</v>
      </c>
      <c r="AE22">
        <v>13.36</v>
      </c>
      <c r="AF22">
        <v>13.48</v>
      </c>
      <c r="AG22">
        <v>13.61</v>
      </c>
    </row>
    <row r="23" spans="1:33" x14ac:dyDescent="0.3">
      <c r="A23" s="115" t="s">
        <v>901</v>
      </c>
      <c r="B23">
        <v>46.32</v>
      </c>
      <c r="C23">
        <v>29.08</v>
      </c>
      <c r="D23">
        <v>33.340000000000003</v>
      </c>
      <c r="E23">
        <v>38.270000000000003</v>
      </c>
      <c r="F23">
        <v>38.229999999999997</v>
      </c>
      <c r="G23">
        <v>38.19</v>
      </c>
      <c r="H23">
        <v>38.159999999999997</v>
      </c>
      <c r="I23">
        <v>38.119999999999997</v>
      </c>
      <c r="J23">
        <v>38.08</v>
      </c>
      <c r="K23">
        <v>16.8</v>
      </c>
      <c r="L23">
        <v>10.85</v>
      </c>
      <c r="M23">
        <v>10.81</v>
      </c>
      <c r="N23">
        <v>10.81</v>
      </c>
      <c r="O23">
        <v>10.81</v>
      </c>
      <c r="P23">
        <v>10.81</v>
      </c>
      <c r="Q23">
        <v>10.79</v>
      </c>
      <c r="R23">
        <v>6.07</v>
      </c>
      <c r="S23">
        <v>1.4</v>
      </c>
      <c r="T23">
        <v>1.38</v>
      </c>
      <c r="U23">
        <v>1.28</v>
      </c>
      <c r="V23">
        <v>1.17</v>
      </c>
      <c r="W23">
        <v>1.06</v>
      </c>
      <c r="X23">
        <v>0.97</v>
      </c>
      <c r="Y23">
        <v>0.88</v>
      </c>
      <c r="Z23">
        <v>0.79</v>
      </c>
      <c r="AA23">
        <v>0.7</v>
      </c>
      <c r="AB23">
        <v>0.61</v>
      </c>
      <c r="AC23">
        <v>0.62</v>
      </c>
      <c r="AD23">
        <v>0.63</v>
      </c>
      <c r="AE23">
        <v>0.63</v>
      </c>
      <c r="AF23">
        <v>0.64</v>
      </c>
      <c r="AG23">
        <v>0.65</v>
      </c>
    </row>
    <row r="24" spans="1:33" x14ac:dyDescent="0.3">
      <c r="A24" s="115" t="s">
        <v>890</v>
      </c>
      <c r="B24">
        <v>112.99</v>
      </c>
      <c r="C24">
        <v>109.03</v>
      </c>
      <c r="D24">
        <v>107.81</v>
      </c>
      <c r="E24">
        <v>106.54</v>
      </c>
      <c r="F24">
        <v>104.86</v>
      </c>
      <c r="G24">
        <v>103.71</v>
      </c>
      <c r="H24">
        <v>102.26</v>
      </c>
      <c r="I24">
        <v>99.81</v>
      </c>
      <c r="J24">
        <v>96.7</v>
      </c>
      <c r="K24">
        <v>94.63</v>
      </c>
      <c r="L24">
        <v>92.91</v>
      </c>
      <c r="M24">
        <v>88.38</v>
      </c>
      <c r="N24">
        <v>84.01</v>
      </c>
      <c r="O24">
        <v>81.599999999999994</v>
      </c>
      <c r="P24">
        <v>77.55</v>
      </c>
      <c r="Q24">
        <v>77.3</v>
      </c>
      <c r="R24">
        <v>63.1</v>
      </c>
      <c r="S24">
        <v>49.91</v>
      </c>
      <c r="T24">
        <v>42.41</v>
      </c>
      <c r="U24">
        <v>38.44</v>
      </c>
      <c r="V24">
        <v>34.46</v>
      </c>
      <c r="W24">
        <v>30.51</v>
      </c>
      <c r="X24">
        <v>29.19</v>
      </c>
      <c r="Y24">
        <v>27.86</v>
      </c>
      <c r="Z24">
        <v>26.53</v>
      </c>
      <c r="AA24">
        <v>25.19</v>
      </c>
      <c r="AB24">
        <v>23.86</v>
      </c>
      <c r="AC24">
        <v>21.82</v>
      </c>
      <c r="AD24">
        <v>19.77</v>
      </c>
      <c r="AE24">
        <v>17.73</v>
      </c>
      <c r="AF24">
        <v>15.68</v>
      </c>
      <c r="AG24">
        <v>13.64</v>
      </c>
    </row>
    <row r="25" spans="1:33" x14ac:dyDescent="0.3">
      <c r="A25" s="115" t="s">
        <v>1444</v>
      </c>
      <c r="B25">
        <v>97.82</v>
      </c>
      <c r="C25">
        <v>74.11</v>
      </c>
      <c r="D25">
        <v>78.11</v>
      </c>
      <c r="E25">
        <v>82.05</v>
      </c>
      <c r="F25">
        <v>86.08</v>
      </c>
      <c r="G25">
        <v>90.14</v>
      </c>
      <c r="H25">
        <v>94.22</v>
      </c>
      <c r="I25">
        <v>94.74</v>
      </c>
      <c r="J25">
        <v>95.24</v>
      </c>
      <c r="K25">
        <v>95.95</v>
      </c>
      <c r="L25">
        <v>96.56</v>
      </c>
      <c r="M25">
        <v>97.04</v>
      </c>
      <c r="N25">
        <v>98.98</v>
      </c>
      <c r="O25">
        <v>100.95</v>
      </c>
      <c r="P25">
        <v>102.96</v>
      </c>
      <c r="Q25">
        <v>105</v>
      </c>
      <c r="R25">
        <v>107.44</v>
      </c>
      <c r="S25">
        <v>109.83</v>
      </c>
      <c r="T25">
        <v>111.69</v>
      </c>
      <c r="U25">
        <v>113.62</v>
      </c>
      <c r="V25">
        <v>115.47</v>
      </c>
      <c r="W25">
        <v>117.58</v>
      </c>
      <c r="X25">
        <v>140.30000000000001</v>
      </c>
      <c r="Y25">
        <v>163.32</v>
      </c>
      <c r="Z25">
        <v>186.53</v>
      </c>
      <c r="AA25">
        <v>209.81</v>
      </c>
      <c r="AB25">
        <v>233.11</v>
      </c>
      <c r="AC25">
        <v>256.42</v>
      </c>
      <c r="AD25">
        <v>279.41000000000003</v>
      </c>
      <c r="AE25">
        <v>302.49</v>
      </c>
      <c r="AF25">
        <v>325.62</v>
      </c>
      <c r="AG25">
        <v>348.76</v>
      </c>
    </row>
    <row r="26" spans="1:33" x14ac:dyDescent="0.3">
      <c r="A26" s="115" t="s">
        <v>1445</v>
      </c>
      <c r="B26">
        <v>2.4900000000000002</v>
      </c>
      <c r="C26">
        <v>2.35</v>
      </c>
      <c r="D26">
        <v>2.35</v>
      </c>
      <c r="E26">
        <v>2.39</v>
      </c>
      <c r="F26">
        <v>2.42</v>
      </c>
      <c r="G26">
        <v>2.4500000000000002</v>
      </c>
      <c r="H26">
        <v>2.4700000000000002</v>
      </c>
      <c r="I26">
        <v>2.5099999999999998</v>
      </c>
      <c r="J26">
        <v>2.54</v>
      </c>
      <c r="K26">
        <v>2.5</v>
      </c>
      <c r="L26">
        <v>2.5</v>
      </c>
      <c r="M26">
        <v>2.5299999999999998</v>
      </c>
      <c r="N26">
        <v>2.56</v>
      </c>
      <c r="O26">
        <v>2.59</v>
      </c>
      <c r="P26">
        <v>2.64</v>
      </c>
      <c r="Q26">
        <v>2.68</v>
      </c>
      <c r="R26">
        <v>2.23</v>
      </c>
      <c r="S26">
        <v>1.86</v>
      </c>
      <c r="T26">
        <v>1.8</v>
      </c>
      <c r="U26">
        <v>1.9</v>
      </c>
      <c r="V26">
        <v>1.97</v>
      </c>
      <c r="W26">
        <v>1.85</v>
      </c>
      <c r="X26">
        <v>1.82</v>
      </c>
      <c r="Y26">
        <v>1.84</v>
      </c>
      <c r="Z26">
        <v>1.88</v>
      </c>
      <c r="AA26">
        <v>1.93</v>
      </c>
      <c r="AB26">
        <v>1.98</v>
      </c>
      <c r="AC26">
        <v>2.0299999999999998</v>
      </c>
      <c r="AD26">
        <v>2.0499999999999998</v>
      </c>
      <c r="AE26">
        <v>2.0699999999999998</v>
      </c>
      <c r="AF26">
        <v>2.09</v>
      </c>
      <c r="AG26">
        <v>2.11</v>
      </c>
    </row>
    <row r="27" spans="1:33" x14ac:dyDescent="0.3">
      <c r="A27" s="115" t="s">
        <v>1446</v>
      </c>
      <c r="B27">
        <v>0.28999999999999998</v>
      </c>
      <c r="C27">
        <v>0.28999999999999998</v>
      </c>
      <c r="D27">
        <v>0.28999999999999998</v>
      </c>
      <c r="E27">
        <v>0.28999999999999998</v>
      </c>
      <c r="F27">
        <v>0.28999999999999998</v>
      </c>
      <c r="G27">
        <v>0.28999999999999998</v>
      </c>
      <c r="H27">
        <v>0.28999999999999998</v>
      </c>
      <c r="I27">
        <v>0.28999999999999998</v>
      </c>
      <c r="J27">
        <v>0.28999999999999998</v>
      </c>
      <c r="K27">
        <v>0.28999999999999998</v>
      </c>
      <c r="L27">
        <v>0.28999999999999998</v>
      </c>
      <c r="M27">
        <v>0.28999999999999998</v>
      </c>
      <c r="N27">
        <v>1.63</v>
      </c>
      <c r="O27">
        <v>1.77</v>
      </c>
      <c r="P27">
        <v>1.5</v>
      </c>
      <c r="Q27">
        <v>1.96</v>
      </c>
      <c r="R27">
        <v>2.0499999999999998</v>
      </c>
      <c r="S27">
        <v>2.16</v>
      </c>
      <c r="T27">
        <v>5.39</v>
      </c>
      <c r="U27">
        <v>11.2</v>
      </c>
      <c r="V27">
        <v>16.98</v>
      </c>
      <c r="W27">
        <v>22.75</v>
      </c>
      <c r="X27">
        <v>25.18</v>
      </c>
      <c r="Y27">
        <v>27.62</v>
      </c>
      <c r="Z27">
        <v>30.04</v>
      </c>
      <c r="AA27">
        <v>32.450000000000003</v>
      </c>
      <c r="AB27">
        <v>34.869999999999997</v>
      </c>
      <c r="AC27">
        <v>34.19</v>
      </c>
      <c r="AD27">
        <v>33.5</v>
      </c>
      <c r="AE27">
        <v>32.82</v>
      </c>
      <c r="AF27">
        <v>32.14</v>
      </c>
      <c r="AG27">
        <v>31.46</v>
      </c>
    </row>
    <row r="28" spans="1:33" x14ac:dyDescent="0.3">
      <c r="A28" s="115" t="s">
        <v>1447</v>
      </c>
      <c r="B28">
        <v>0.08</v>
      </c>
      <c r="C28">
        <v>0.08</v>
      </c>
      <c r="D28">
        <v>0.08</v>
      </c>
      <c r="E28">
        <v>0.08</v>
      </c>
      <c r="F28">
        <v>0.12</v>
      </c>
      <c r="G28">
        <v>0.16</v>
      </c>
      <c r="H28">
        <v>0.2</v>
      </c>
      <c r="I28">
        <v>0.23</v>
      </c>
      <c r="J28">
        <v>0.27</v>
      </c>
      <c r="K28">
        <v>0.31</v>
      </c>
      <c r="L28">
        <v>0.35</v>
      </c>
      <c r="M28">
        <v>1.99</v>
      </c>
      <c r="N28">
        <v>1.01</v>
      </c>
      <c r="O28">
        <v>1.4</v>
      </c>
      <c r="P28">
        <v>1.29</v>
      </c>
      <c r="Q28">
        <v>1.66</v>
      </c>
      <c r="R28">
        <v>2.08</v>
      </c>
      <c r="S28">
        <v>1.84</v>
      </c>
      <c r="T28">
        <v>8.24</v>
      </c>
      <c r="U28">
        <v>8.2200000000000006</v>
      </c>
      <c r="V28">
        <v>4.18</v>
      </c>
      <c r="W28">
        <v>4.18</v>
      </c>
      <c r="X28">
        <v>4.18</v>
      </c>
      <c r="Y28">
        <v>4.17</v>
      </c>
      <c r="Z28">
        <v>3.29</v>
      </c>
      <c r="AA28">
        <v>3.29</v>
      </c>
      <c r="AB28">
        <v>3.29</v>
      </c>
      <c r="AC28">
        <v>3.29</v>
      </c>
      <c r="AD28">
        <v>3.29</v>
      </c>
      <c r="AE28">
        <v>6.49</v>
      </c>
      <c r="AF28">
        <v>6.49</v>
      </c>
      <c r="AG28">
        <v>6.49</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60158.036186957921</v>
      </c>
      <c r="D35">
        <v>60963.559588769531</v>
      </c>
      <c r="E35">
        <v>61723.133308607779</v>
      </c>
      <c r="F35">
        <v>62434.728280060037</v>
      </c>
      <c r="G35">
        <v>63096.422221537941</v>
      </c>
      <c r="H35">
        <v>63744.102485123491</v>
      </c>
      <c r="I35">
        <v>64377.188881988601</v>
      </c>
      <c r="J35">
        <v>64995.109664264295</v>
      </c>
      <c r="K35">
        <v>65597.302376622756</v>
      </c>
      <c r="L35">
        <v>66183.214701401099</v>
      </c>
      <c r="M35">
        <v>66757.007289602305</v>
      </c>
      <c r="N35">
        <v>67318.27099416386</v>
      </c>
      <c r="O35">
        <v>67866.602868669026</v>
      </c>
      <c r="P35">
        <v>68401.606645337117</v>
      </c>
      <c r="Q35">
        <v>68922.893208527457</v>
      </c>
      <c r="R35">
        <v>69431.445341664759</v>
      </c>
      <c r="S35">
        <v>69926.919446580025</v>
      </c>
      <c r="T35">
        <v>70408.978817025956</v>
      </c>
      <c r="U35">
        <v>70877.294017675013</v>
      </c>
      <c r="V35">
        <v>71331.543257193218</v>
      </c>
      <c r="W35">
        <v>71772.879261991126</v>
      </c>
      <c r="X35">
        <v>72201.023455996197</v>
      </c>
      <c r="Y35">
        <v>72615.704257339326</v>
      </c>
      <c r="Z35">
        <v>73016.657364175844</v>
      </c>
      <c r="AA35">
        <v>73403.626034263347</v>
      </c>
      <c r="AB35">
        <v>73776.422042674065</v>
      </c>
      <c r="AC35">
        <v>74134.805489166116</v>
      </c>
      <c r="AD35">
        <v>74478.544758379343</v>
      </c>
      <c r="AE35">
        <v>74807.416768507304</v>
      </c>
      <c r="AF35">
        <v>75121.207211856716</v>
      </c>
    </row>
    <row r="86" spans="1:5" x14ac:dyDescent="0.3">
      <c r="A86" s="115" t="s">
        <v>1406</v>
      </c>
      <c r="B86" s="115" t="s">
        <v>891</v>
      </c>
      <c r="C86" s="115" t="s">
        <v>1407</v>
      </c>
      <c r="D86" s="115" t="s">
        <v>1408</v>
      </c>
      <c r="E86" s="115" t="s">
        <v>1409</v>
      </c>
    </row>
    <row r="87" spans="1:5" x14ac:dyDescent="0.3">
      <c r="A87">
        <v>-1</v>
      </c>
      <c r="B87">
        <v>-1</v>
      </c>
      <c r="C87">
        <v>-1</v>
      </c>
      <c r="D87">
        <v>1</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886718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977.48324710494308</v>
      </c>
      <c r="E7" s="85">
        <f>'Net zero emission summary'!AF5</f>
        <v>972.58505850583742</v>
      </c>
      <c r="F7" s="85">
        <f>'Net zero emission summary'!AG5</f>
        <v>972.49373775284243</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817.43785544587172</v>
      </c>
      <c r="M7" s="85">
        <f>'Net zero emission summary'!AN5</f>
        <v>833.21297653828833</v>
      </c>
      <c r="N7" s="85">
        <f>'Net zero emission summary'!AO5</f>
        <v>842.57568379152985</v>
      </c>
      <c r="O7" s="85">
        <f>'Net zero emission summary'!AP5</f>
        <v>849.80108510029265</v>
      </c>
      <c r="P7" s="85">
        <f>'Net zero emission summary'!AQ5</f>
        <v>858.35367808747947</v>
      </c>
      <c r="Q7" s="85">
        <f>'Net zero emission summary'!AR5</f>
        <v>865.41771738855198</v>
      </c>
      <c r="R7" s="85">
        <f>'Net zero emission summary'!AS5</f>
        <v>869.4813045882961</v>
      </c>
      <c r="S7" s="85">
        <f>'Net zero emission summary'!AT5</f>
        <v>873.24598532011601</v>
      </c>
      <c r="T7" s="85">
        <f>'Net zero emission summary'!AU5</f>
        <v>877.230783530042</v>
      </c>
      <c r="U7" s="85">
        <f>'Net zero emission summary'!AV5</f>
        <v>886.78958884818246</v>
      </c>
      <c r="V7" s="85">
        <f>'Net zero emission summary'!AW5</f>
        <v>893.38581235547906</v>
      </c>
      <c r="W7" s="85">
        <f>'Net zero emission summary'!AX5</f>
        <v>898.05412890273863</v>
      </c>
      <c r="X7" s="85">
        <f>'Net zero emission summary'!AY5</f>
        <v>903.16905714394647</v>
      </c>
      <c r="Y7" s="85">
        <f>'Net zero emission summary'!AZ5</f>
        <v>911.9898909033825</v>
      </c>
      <c r="Z7" s="85">
        <f>'Net zero emission summary'!BA5</f>
        <v>922.25339246405861</v>
      </c>
      <c r="AA7" s="85">
        <f>'Net zero emission summary'!BB5</f>
        <v>925.7907349420949</v>
      </c>
      <c r="AB7" s="85">
        <f>'Net zero emission summary'!BC5</f>
        <v>928.84828537261114</v>
      </c>
      <c r="AC7" s="85">
        <f>'Net zero emission summary'!BD5</f>
        <v>933.52771370448875</v>
      </c>
      <c r="AD7" s="85">
        <f>'Net zero emission summary'!BE5</f>
        <v>937.5106708967636</v>
      </c>
      <c r="AE7" s="85">
        <f>'Net zero emission summary'!BF5</f>
        <v>943.15849833844709</v>
      </c>
      <c r="AF7" s="85">
        <f>'Net zero emission summary'!BG5</f>
        <v>947.52561769769613</v>
      </c>
      <c r="AG7" s="85">
        <f>'Net zero emission summary'!BH5</f>
        <v>958.16775018442627</v>
      </c>
      <c r="AH7" s="85">
        <f>'Net zero emission summary'!BI5</f>
        <v>968.51383580859419</v>
      </c>
      <c r="AI7" s="85">
        <f>'Net zero emission summary'!BJ5</f>
        <v>978.96087901341264</v>
      </c>
      <c r="AJ7" s="85">
        <f>'Net zero emission summary'!BK5</f>
        <v>989.61330843036012</v>
      </c>
      <c r="AK7" s="85">
        <f>'Net zero emission summary'!BL5</f>
        <v>1000.6832282994806</v>
      </c>
      <c r="AL7" s="85">
        <f>'Net zero emission summary'!BM5</f>
        <v>1013.3479516101864</v>
      </c>
      <c r="AM7" s="85">
        <f>'Net zero emission summary'!BN5</f>
        <v>1013.8014169605862</v>
      </c>
      <c r="AN7" s="85">
        <f>'Net zero emission summary'!BO5</f>
        <v>1012.2080704661088</v>
      </c>
      <c r="AO7" s="85">
        <f>'Net zero emission summary'!BP5</f>
        <v>1010.6235291538443</v>
      </c>
      <c r="AP7" s="85">
        <f>'Net zero emission summary'!BQ5</f>
        <v>1008.3449998405022</v>
      </c>
    </row>
    <row r="8" spans="1:42" x14ac:dyDescent="0.3">
      <c r="A8" t="str">
        <f>'Emissions summary'!C6</f>
        <v>3A1c Sheep</v>
      </c>
      <c r="B8" t="str">
        <f t="shared" ref="B8:B36" si="1">"A"&amp;LEFT(A8,4)</f>
        <v>A3A1c</v>
      </c>
      <c r="C8" t="str">
        <f>'Emissions summary'!D6</f>
        <v>CH4</v>
      </c>
      <c r="D8" s="85">
        <f>'Net zero emission summary'!AE6</f>
        <v>146.95966438340821</v>
      </c>
      <c r="E8" s="85">
        <f>'Net zero emission summary'!AF6</f>
        <v>147.03912500631182</v>
      </c>
      <c r="F8" s="85">
        <f>'Net zero emission summary'!AG6</f>
        <v>147.22911237458149</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149.92189001733954</v>
      </c>
      <c r="M8" s="85">
        <f>'Net zero emission summary'!AN6</f>
        <v>150.42309242853753</v>
      </c>
      <c r="N8" s="85">
        <f>'Net zero emission summary'!AO6</f>
        <v>150.86654472261506</v>
      </c>
      <c r="O8" s="85">
        <f>'Net zero emission summary'!AP6</f>
        <v>151.2531623724594</v>
      </c>
      <c r="P8" s="85">
        <f>'Net zero emission summary'!AQ6</f>
        <v>151.58346928776692</v>
      </c>
      <c r="Q8" s="85">
        <f>'Net zero emission summary'!AR6</f>
        <v>151.8504592843436</v>
      </c>
      <c r="R8" s="85">
        <f>'Net zero emission summary'!AS6</f>
        <v>152.10894783264186</v>
      </c>
      <c r="S8" s="85">
        <f>'Net zero emission summary'!AT6</f>
        <v>152.36042355108722</v>
      </c>
      <c r="T8" s="85">
        <f>'Net zero emission summary'!AU6</f>
        <v>152.60377627076349</v>
      </c>
      <c r="U8" s="85">
        <f>'Net zero emission summary'!AV6</f>
        <v>152.84461000819374</v>
      </c>
      <c r="V8" s="85">
        <f>'Net zero emission summary'!AW6</f>
        <v>153.06996132232047</v>
      </c>
      <c r="W8" s="85">
        <f>'Net zero emission summary'!AX6</f>
        <v>153.29476947925866</v>
      </c>
      <c r="X8" s="85">
        <f>'Net zero emission summary'!AY6</f>
        <v>153.51374684927299</v>
      </c>
      <c r="Y8" s="85">
        <f>'Net zero emission summary'!AZ6</f>
        <v>153.73052770961061</v>
      </c>
      <c r="Z8" s="85">
        <f>'Net zero emission summary'!BA6</f>
        <v>153.94102356179081</v>
      </c>
      <c r="AA8" s="85">
        <f>'Net zero emission summary'!BB6</f>
        <v>154.13206311715513</v>
      </c>
      <c r="AB8" s="85">
        <f>'Net zero emission summary'!BC6</f>
        <v>154.31382133252262</v>
      </c>
      <c r="AC8" s="85">
        <f>'Net zero emission summary'!BD6</f>
        <v>154.48871080793086</v>
      </c>
      <c r="AD8" s="85">
        <f>'Net zero emission summary'!BE6</f>
        <v>154.65238839592729</v>
      </c>
      <c r="AE8" s="85">
        <f>'Net zero emission summary'!BF6</f>
        <v>154.80790946004436</v>
      </c>
      <c r="AF8" s="85">
        <f>'Net zero emission summary'!BG6</f>
        <v>154.94984971379574</v>
      </c>
      <c r="AG8" s="85">
        <f>'Net zero emission summary'!BH6</f>
        <v>155.08661343069008</v>
      </c>
      <c r="AH8" s="85">
        <f>'Net zero emission summary'!BI6</f>
        <v>155.21222369163019</v>
      </c>
      <c r="AI8" s="85">
        <f>'Net zero emission summary'!BJ6</f>
        <v>155.3267920112647</v>
      </c>
      <c r="AJ8" s="85">
        <f>'Net zero emission summary'!BK6</f>
        <v>155.42999065571055</v>
      </c>
      <c r="AK8" s="85">
        <f>'Net zero emission summary'!BL6</f>
        <v>155.52173333582158</v>
      </c>
      <c r="AL8" s="85">
        <f>'Net zero emission summary'!BM6</f>
        <v>155.60385463146986</v>
      </c>
      <c r="AM8" s="85">
        <f>'Net zero emission summary'!BN6</f>
        <v>155.65029702150551</v>
      </c>
      <c r="AN8" s="85">
        <f>'Net zero emission summary'!BO6</f>
        <v>155.67882126345148</v>
      </c>
      <c r="AO8" s="85">
        <f>'Net zero emission summary'!BP6</f>
        <v>155.69281464758177</v>
      </c>
      <c r="AP8" s="85">
        <f>'Net zero emission summary'!BQ6</f>
        <v>155.69053562239108</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38.314214869749947</v>
      </c>
      <c r="J9" s="85">
        <f>'Net zero emission summary'!AK7</f>
        <v>38.551961103128548</v>
      </c>
      <c r="K9" s="85">
        <f>'Net zero emission summary'!AL7</f>
        <v>38.805602883426992</v>
      </c>
      <c r="L9" s="85">
        <f>'Net zero emission summary'!AM7</f>
        <v>39.038687358485554</v>
      </c>
      <c r="M9" s="85">
        <f>'Net zero emission summary'!AN7</f>
        <v>39.259802500369943</v>
      </c>
      <c r="N9" s="85">
        <f>'Net zero emission summary'!AO7</f>
        <v>39.454428346543992</v>
      </c>
      <c r="O9" s="85">
        <f>'Net zero emission summary'!AP7</f>
        <v>39.623389975374806</v>
      </c>
      <c r="P9" s="85">
        <f>'Net zero emission summary'!AQ7</f>
        <v>39.767311480384038</v>
      </c>
      <c r="Q9" s="85">
        <f>'Net zero emission summary'!AR7</f>
        <v>39.883834800344509</v>
      </c>
      <c r="R9" s="85">
        <f>'Net zero emission summary'!AS7</f>
        <v>39.994696387115567</v>
      </c>
      <c r="S9" s="85">
        <f>'Net zero emission summary'!AT7</f>
        <v>40.100668154595716</v>
      </c>
      <c r="T9" s="85">
        <f>'Net zero emission summary'!AU7</f>
        <v>40.201489354493631</v>
      </c>
      <c r="U9" s="85">
        <f>'Net zero emission summary'!AV7</f>
        <v>40.299487070413207</v>
      </c>
      <c r="V9" s="85">
        <f>'Net zero emission summary'!AW7</f>
        <v>40.389779807264958</v>
      </c>
      <c r="W9" s="85">
        <f>'Net zero emission summary'!AX7</f>
        <v>40.478277062962853</v>
      </c>
      <c r="X9" s="85">
        <f>'Net zero emission summary'!AY7</f>
        <v>40.563044452757609</v>
      </c>
      <c r="Y9" s="85">
        <f>'Net zero emission summary'!AZ7</f>
        <v>40.645581897839449</v>
      </c>
      <c r="Z9" s="85">
        <f>'Net zero emission summary'!BA7</f>
        <v>40.724409174670001</v>
      </c>
      <c r="AA9" s="85">
        <f>'Net zero emission summary'!BB7</f>
        <v>40.794575585619519</v>
      </c>
      <c r="AB9" s="85">
        <f>'Net zero emission summary'!BC7</f>
        <v>40.86007790108571</v>
      </c>
      <c r="AC9" s="85">
        <f>'Net zero emission summary'!BD7</f>
        <v>40.921917803406288</v>
      </c>
      <c r="AD9" s="85">
        <f>'Net zero emission summary'!BE7</f>
        <v>40.978514086488858</v>
      </c>
      <c r="AE9" s="85">
        <f>'Net zero emission summary'!BF7</f>
        <v>41.031102502593043</v>
      </c>
      <c r="AF9" s="85">
        <f>'Net zero emission summary'!BG7</f>
        <v>41.077691009010472</v>
      </c>
      <c r="AG9" s="85">
        <f>'Net zero emission summary'!BH7</f>
        <v>41.121531277206557</v>
      </c>
      <c r="AH9" s="85">
        <f>'Net zero emission summary'!BI7</f>
        <v>41.160415779552785</v>
      </c>
      <c r="AI9" s="85">
        <f>'Net zero emission summary'!BJ7</f>
        <v>41.194445442966881</v>
      </c>
      <c r="AJ9" s="85">
        <f>'Net zero emission summary'!BK7</f>
        <v>41.223552259853406</v>
      </c>
      <c r="AK9" s="85">
        <f>'Net zero emission summary'!BL7</f>
        <v>41.247756806858774</v>
      </c>
      <c r="AL9" s="85">
        <f>'Net zero emission summary'!BM7</f>
        <v>41.26779790243549</v>
      </c>
      <c r="AM9" s="85">
        <f>'Net zero emission summary'!BN7</f>
        <v>41.273958138992683</v>
      </c>
      <c r="AN9" s="85">
        <f>'Net zero emission summary'!BO7</f>
        <v>41.272969987811557</v>
      </c>
      <c r="AO9" s="85">
        <f>'Net zero emission summary'!BP7</f>
        <v>41.266152748357548</v>
      </c>
      <c r="AP9" s="85">
        <f>'Net zero emission summary'!BQ7</f>
        <v>41.252903236748452</v>
      </c>
    </row>
    <row r="10" spans="1:42" x14ac:dyDescent="0.3">
      <c r="A10" t="str">
        <f>'Emissions summary'!C8</f>
        <v>3A1f Horses</v>
      </c>
      <c r="B10" t="str">
        <f t="shared" si="1"/>
        <v>A3A1f</v>
      </c>
      <c r="C10" t="str">
        <f>'Emissions summary'!D8</f>
        <v>CH4</v>
      </c>
      <c r="D10" s="85">
        <f>'Net zero emission summary'!AE8</f>
        <v>5.5526214800767892</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5.5483103177944022</v>
      </c>
      <c r="L10" s="85">
        <f>'Net zero emission summary'!AM8</f>
        <v>5.2550820044011797</v>
      </c>
      <c r="M10" s="85">
        <f>'Net zero emission summary'!AN8</f>
        <v>5.3207883834981304</v>
      </c>
      <c r="N10" s="85">
        <f>'Net zero emission summary'!AO8</f>
        <v>5.3649444095768528</v>
      </c>
      <c r="O10" s="85">
        <f>'Net zero emission summary'!AP8</f>
        <v>5.4036434239586688</v>
      </c>
      <c r="P10" s="85">
        <f>'Net zero emission summary'!AQ8</f>
        <v>5.4501981324727682</v>
      </c>
      <c r="Q10" s="85">
        <f>'Net zero emission summary'!AR8</f>
        <v>5.4939852410150891</v>
      </c>
      <c r="R10" s="85">
        <f>'Net zero emission summary'!AS8</f>
        <v>5.5270400930163612</v>
      </c>
      <c r="S10" s="85">
        <f>'Net zero emission summary'!AT8</f>
        <v>5.5597780351335215</v>
      </c>
      <c r="T10" s="85">
        <f>'Net zero emission summary'!AU8</f>
        <v>5.5942900570774974</v>
      </c>
      <c r="U10" s="85">
        <f>'Net zero emission summary'!AV8</f>
        <v>5.6519871155600807</v>
      </c>
      <c r="V10" s="85">
        <f>'Net zero emission summary'!AW8</f>
        <v>5.6991792889287209</v>
      </c>
      <c r="W10" s="85">
        <f>'Net zero emission summary'!AX8</f>
        <v>5.7622664019921865</v>
      </c>
      <c r="X10" s="85">
        <f>'Net zero emission summary'!AY8</f>
        <v>5.8293690844327148</v>
      </c>
      <c r="Y10" s="85">
        <f>'Net zero emission summary'!AZ8</f>
        <v>5.9143899551195664</v>
      </c>
      <c r="Z10" s="85">
        <f>'Net zero emission summary'!BA8</f>
        <v>6.0085386938238461</v>
      </c>
      <c r="AA10" s="85">
        <f>'Net zero emission summary'!BB8</f>
        <v>6.076850693725504</v>
      </c>
      <c r="AB10" s="85">
        <f>'Net zero emission summary'!BC8</f>
        <v>6.1455213125116535</v>
      </c>
      <c r="AC10" s="85">
        <f>'Net zero emission summary'!BD8</f>
        <v>6.2239971837700079</v>
      </c>
      <c r="AD10" s="85">
        <f>'Net zero emission summary'!BE8</f>
        <v>6.3022222159413728</v>
      </c>
      <c r="AE10" s="85">
        <f>'Net zero emission summary'!BF8</f>
        <v>6.3911360828353496</v>
      </c>
      <c r="AF10" s="85">
        <f>'Net zero emission summary'!BG8</f>
        <v>6.4774137483375664</v>
      </c>
      <c r="AG10" s="85">
        <f>'Net zero emission summary'!BH8</f>
        <v>6.5805521088998695</v>
      </c>
      <c r="AH10" s="85">
        <f>'Net zero emission summary'!BI8</f>
        <v>6.6854159894362937</v>
      </c>
      <c r="AI10" s="85">
        <f>'Net zero emission summary'!BJ8</f>
        <v>6.7940415592295365</v>
      </c>
      <c r="AJ10" s="85">
        <f>'Net zero emission summary'!BK8</f>
        <v>6.9071213948222621</v>
      </c>
      <c r="AK10" s="85">
        <f>'Net zero emission summary'!BL8</f>
        <v>7.0259322726678732</v>
      </c>
      <c r="AL10" s="85">
        <f>'Net zero emission summary'!BM8</f>
        <v>7.1567799298396482</v>
      </c>
      <c r="AM10" s="85">
        <f>'Net zero emission summary'!BN8</f>
        <v>7.2282129468300438</v>
      </c>
      <c r="AN10" s="85">
        <f>'Net zero emission summary'!BO8</f>
        <v>7.2913081994872639</v>
      </c>
      <c r="AO10" s="85">
        <f>'Net zero emission summary'!BP8</f>
        <v>7.356723959653114</v>
      </c>
      <c r="AP10" s="85">
        <f>'Net zero emission summary'!BQ8</f>
        <v>7.4207215244062379</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2.0836791108466932</v>
      </c>
      <c r="F12" s="85">
        <f>'Net zero emission summary'!AG10</f>
        <v>2.0846138094278075</v>
      </c>
      <c r="G12" s="85">
        <f>'Net zero emission summary'!AH10</f>
        <v>2.0654754572205229</v>
      </c>
      <c r="H12" s="85">
        <f>'Net zero emission summary'!AI10</f>
        <v>2.0342181138558564</v>
      </c>
      <c r="I12" s="85">
        <f>'Net zero emission summary'!AJ10</f>
        <v>1.9913414611083862</v>
      </c>
      <c r="J12" s="85">
        <f>'Net zero emission summary'!AK10</f>
        <v>1.9602082563146459</v>
      </c>
      <c r="K12" s="85">
        <f>'Net zero emission summary'!AL10</f>
        <v>1.9318299226197024</v>
      </c>
      <c r="L12" s="85">
        <f>'Net zero emission summary'!AM10</f>
        <v>1.7215779622281209</v>
      </c>
      <c r="M12" s="85">
        <f>'Net zero emission summary'!AN10</f>
        <v>1.748124925881994</v>
      </c>
      <c r="N12" s="85">
        <f>'Net zero emission summary'!AO10</f>
        <v>1.7593045140231984</v>
      </c>
      <c r="O12" s="85">
        <f>'Net zero emission summary'!AP10</f>
        <v>1.7657913888757224</v>
      </c>
      <c r="P12" s="85">
        <f>'Net zero emission summary'!AQ10</f>
        <v>1.7761039081416683</v>
      </c>
      <c r="Q12" s="85">
        <f>'Net zero emission summary'!AR10</f>
        <v>1.7833190986657441</v>
      </c>
      <c r="R12" s="85">
        <f>'Net zero emission summary'!AS10</f>
        <v>1.78347286378763</v>
      </c>
      <c r="S12" s="85">
        <f>'Net zero emission summary'!AT10</f>
        <v>1.783168981203479</v>
      </c>
      <c r="T12" s="85">
        <f>'Net zero emission summary'!AU10</f>
        <v>1.7836522291871237</v>
      </c>
      <c r="U12" s="85">
        <f>'Net zero emission summary'!AV10</f>
        <v>1.7977633198815894</v>
      </c>
      <c r="V12" s="85">
        <f>'Net zero emission summary'!AW10</f>
        <v>1.8049144826598122</v>
      </c>
      <c r="W12" s="85">
        <f>'Net zero emission summary'!AX10</f>
        <v>1.8209748084225812</v>
      </c>
      <c r="X12" s="85">
        <f>'Net zero emission summary'!AY10</f>
        <v>1.8386782399372108</v>
      </c>
      <c r="Y12" s="85">
        <f>'Net zero emission summary'!AZ10</f>
        <v>1.8659323710126583</v>
      </c>
      <c r="Z12" s="85">
        <f>'Net zero emission summary'!BA10</f>
        <v>1.8973547880505475</v>
      </c>
      <c r="AA12" s="85">
        <f>'Net zero emission summary'!BB10</f>
        <v>1.9130697339717084</v>
      </c>
      <c r="AB12" s="85">
        <f>'Net zero emission summary'!BC10</f>
        <v>1.9281791470976852</v>
      </c>
      <c r="AC12" s="85">
        <f>'Net zero emission summary'!BD10</f>
        <v>1.9478515498416198</v>
      </c>
      <c r="AD12" s="85">
        <f>'Net zero emission summary'!BE10</f>
        <v>1.9664187439000895</v>
      </c>
      <c r="AE12" s="85">
        <f>'Net zero emission summary'!BF10</f>
        <v>1.98973939072068</v>
      </c>
      <c r="AF12" s="85">
        <f>'Net zero emission summary'!BG10</f>
        <v>2.0105309868089294</v>
      </c>
      <c r="AG12" s="85">
        <f>'Net zero emission summary'!BH10</f>
        <v>2.0390734009389004</v>
      </c>
      <c r="AH12" s="85">
        <f>'Net zero emission summary'!BI10</f>
        <v>2.0672060565722723</v>
      </c>
      <c r="AI12" s="85">
        <f>'Net zero emission summary'!BJ10</f>
        <v>2.095924472542944</v>
      </c>
      <c r="AJ12" s="85">
        <f>'Net zero emission summary'!BK10</f>
        <v>2.1254948624497674</v>
      </c>
      <c r="AK12" s="85">
        <f>'Net zero emission summary'!BL10</f>
        <v>2.1564561194489889</v>
      </c>
      <c r="AL12" s="85">
        <f>'Net zero emission summary'!BM10</f>
        <v>2.1917815204478273</v>
      </c>
      <c r="AM12" s="85">
        <f>'Net zero emission summary'!BN10</f>
        <v>2.1966662527759451</v>
      </c>
      <c r="AN12" s="85">
        <f>'Net zero emission summary'!BO10</f>
        <v>2.1966463993009699</v>
      </c>
      <c r="AO12" s="85">
        <f>'Net zero emission summary'!BP10</f>
        <v>2.1968972627400287</v>
      </c>
      <c r="AP12" s="85">
        <f>'Net zero emission summary'!BQ10</f>
        <v>2.1956349017485826</v>
      </c>
    </row>
    <row r="13" spans="1:42" x14ac:dyDescent="0.3">
      <c r="A13" t="str">
        <f>'Emissions summary'!C12</f>
        <v>3A2a Cattle</v>
      </c>
      <c r="B13" t="str">
        <f t="shared" si="1"/>
        <v>A3A2a</v>
      </c>
      <c r="C13" t="str">
        <f>'Emissions summary'!D12</f>
        <v>CH4</v>
      </c>
      <c r="D13" s="85">
        <f>'Net zero emission summary'!AE12</f>
        <v>10.513994827787096</v>
      </c>
      <c r="E13" s="85">
        <f>'Net zero emission summary'!AF12</f>
        <v>10.583676395984554</v>
      </c>
      <c r="F13" s="85">
        <f>'Net zero emission summary'!AG12</f>
        <v>10.680340304941296</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10.895047418651059</v>
      </c>
      <c r="L13" s="85">
        <f>'Net zero emission summary'!AM12</f>
        <v>10.557461701899092</v>
      </c>
      <c r="M13" s="85">
        <f>'Net zero emission summary'!AN12</f>
        <v>10.709252649927237</v>
      </c>
      <c r="N13" s="85">
        <f>'Net zero emission summary'!AO12</f>
        <v>10.826869683401428</v>
      </c>
      <c r="O13" s="85">
        <f>'Net zero emission summary'!AP12</f>
        <v>10.932337832856383</v>
      </c>
      <c r="P13" s="85">
        <f>'Net zero emission summary'!AQ12</f>
        <v>11.044417499176562</v>
      </c>
      <c r="Q13" s="85">
        <f>'Net zero emission summary'!AR12</f>
        <v>11.147392488093768</v>
      </c>
      <c r="R13" s="85">
        <f>'Net zero emission summary'!AS12</f>
        <v>11.234446616007506</v>
      </c>
      <c r="S13" s="85">
        <f>'Net zero emission summary'!AT12</f>
        <v>11.320545205258171</v>
      </c>
      <c r="T13" s="85">
        <f>'Net zero emission summary'!AU12</f>
        <v>11.408634156387558</v>
      </c>
      <c r="U13" s="85">
        <f>'Net zero emission summary'!AV12</f>
        <v>11.530612121302708</v>
      </c>
      <c r="V13" s="85">
        <f>'Net zero emission summary'!AW12</f>
        <v>11.636243762532406</v>
      </c>
      <c r="W13" s="85">
        <f>'Net zero emission summary'!AX12</f>
        <v>11.766371516582355</v>
      </c>
      <c r="X13" s="85">
        <f>'Net zero emission summary'!AY12</f>
        <v>11.902564295296198</v>
      </c>
      <c r="Y13" s="85">
        <f>'Net zero emission summary'!AZ12</f>
        <v>12.065975609052051</v>
      </c>
      <c r="Z13" s="85">
        <f>'Net zero emission summary'!BA12</f>
        <v>12.243390295180934</v>
      </c>
      <c r="AA13" s="85">
        <f>'Net zero emission summary'!BB12</f>
        <v>12.381073162961773</v>
      </c>
      <c r="AB13" s="85">
        <f>'Net zero emission summary'!BC12</f>
        <v>12.519045646247367</v>
      </c>
      <c r="AC13" s="85">
        <f>'Net zero emission summary'!BD12</f>
        <v>12.671851819905534</v>
      </c>
      <c r="AD13" s="85">
        <f>'Net zero emission summary'!BE12</f>
        <v>12.823898488094789</v>
      </c>
      <c r="AE13" s="85">
        <f>'Net zero emission summary'!BF12</f>
        <v>12.992161047557605</v>
      </c>
      <c r="AF13" s="85">
        <f>'Net zero emission summary'!BG12</f>
        <v>13.155799341585963</v>
      </c>
      <c r="AG13" s="85">
        <f>'Net zero emission summary'!BH12</f>
        <v>13.345017821415356</v>
      </c>
      <c r="AH13" s="85">
        <f>'Net zero emission summary'!BI12</f>
        <v>13.536563496239044</v>
      </c>
      <c r="AI13" s="85">
        <f>'Net zero emission summary'!BJ12</f>
        <v>13.733562298912396</v>
      </c>
      <c r="AJ13" s="85">
        <f>'Net zero emission summary'!BK12</f>
        <v>13.937041036439991</v>
      </c>
      <c r="AK13" s="85">
        <f>'Net zero emission summary'!BL12</f>
        <v>14.148963775778503</v>
      </c>
      <c r="AL13" s="85">
        <f>'Net zero emission summary'!BM12</f>
        <v>14.379350235290644</v>
      </c>
      <c r="AM13" s="85">
        <f>'Net zero emission summary'!BN12</f>
        <v>14.513824093019412</v>
      </c>
      <c r="AN13" s="85">
        <f>'Net zero emission summary'!BO12</f>
        <v>14.633548052653811</v>
      </c>
      <c r="AO13" s="85">
        <f>'Net zero emission summary'!BP12</f>
        <v>14.755477065016908</v>
      </c>
      <c r="AP13" s="85">
        <f>'Net zero emission summary'!BQ12</f>
        <v>14.873520390844414</v>
      </c>
    </row>
    <row r="14" spans="1:42" x14ac:dyDescent="0.3">
      <c r="A14" t="str">
        <f>'Emissions summary'!C13</f>
        <v>3A2c Sheep</v>
      </c>
      <c r="B14" t="str">
        <f t="shared" si="1"/>
        <v>A3A2c</v>
      </c>
      <c r="C14" t="str">
        <f>'Emissions summary'!D13</f>
        <v>CH4</v>
      </c>
      <c r="D14" s="85">
        <f>'Net zero emission summary'!AE13</f>
        <v>4.0172291132253617E-2</v>
      </c>
      <c r="E14" s="85">
        <f>'Net zero emission summary'!AF13</f>
        <v>4.019401216223982E-2</v>
      </c>
      <c r="F14" s="85">
        <f>'Net zero emission summary'!AG13</f>
        <v>4.0245946330037502E-2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4.0982032982610953E-2</v>
      </c>
      <c r="M14" s="85">
        <f>'Net zero emission summary'!AN13</f>
        <v>4.1119039618161678E-2</v>
      </c>
      <c r="N14" s="85">
        <f>'Net zero emission summary'!AO13</f>
        <v>4.1240259918546081E-2</v>
      </c>
      <c r="O14" s="85">
        <f>'Net zero emission summary'!AP13</f>
        <v>4.1345944133678016E-2</v>
      </c>
      <c r="P14" s="85">
        <f>'Net zero emission summary'!AQ13</f>
        <v>4.1436235477363401E-2</v>
      </c>
      <c r="Q14" s="85">
        <f>'Net zero emission summary'!AR13</f>
        <v>4.1509218767825297E-2</v>
      </c>
      <c r="R14" s="85">
        <f>'Net zero emission summary'!AS13</f>
        <v>4.1579878137252682E-2</v>
      </c>
      <c r="S14" s="85">
        <f>'Net zero emission summary'!AT13</f>
        <v>4.1648620508273101E-2</v>
      </c>
      <c r="T14" s="85">
        <f>'Net zero emission summary'!AU13</f>
        <v>4.1715142409664736E-2</v>
      </c>
      <c r="U14" s="85">
        <f>'Net zero emission summary'!AV13</f>
        <v>4.1780975732400659E-2</v>
      </c>
      <c r="V14" s="85">
        <f>'Net zero emission summary'!AW13</f>
        <v>4.1842576843400182E-2</v>
      </c>
      <c r="W14" s="85">
        <f>'Net zero emission summary'!AX13</f>
        <v>4.1904029479178283E-2</v>
      </c>
      <c r="X14" s="85">
        <f>'Net zero emission summary'!AY13</f>
        <v>4.1963888234956614E-2</v>
      </c>
      <c r="Y14" s="85">
        <f>'Net zero emission summary'!AZ13</f>
        <v>4.2023146561858231E-2</v>
      </c>
      <c r="Z14" s="85">
        <f>'Net zero emission summary'!BA13</f>
        <v>4.208068684470654E-2</v>
      </c>
      <c r="AA14" s="85">
        <f>'Net zero emission summary'!BB13</f>
        <v>4.2132908634053098E-2</v>
      </c>
      <c r="AB14" s="85">
        <f>'Net zero emission summary'!BC13</f>
        <v>4.2182593314363553E-2</v>
      </c>
      <c r="AC14" s="85">
        <f>'Net zero emission summary'!BD13</f>
        <v>4.2230400384089414E-2</v>
      </c>
      <c r="AD14" s="85">
        <f>'Net zero emission summary'!BE13</f>
        <v>4.2275142618255553E-2</v>
      </c>
      <c r="AE14" s="85">
        <f>'Net zero emission summary'!BF13</f>
        <v>4.2317655218506237E-2</v>
      </c>
      <c r="AF14" s="85">
        <f>'Net zero emission summary'!BG13</f>
        <v>4.2356455424134173E-2</v>
      </c>
      <c r="AG14" s="85">
        <f>'Net zero emission summary'!BH13</f>
        <v>4.2393840592877305E-2</v>
      </c>
      <c r="AH14" s="85">
        <f>'Net zero emission summary'!BI13</f>
        <v>4.242817689864431E-2</v>
      </c>
      <c r="AI14" s="85">
        <f>'Net zero emission summary'!BJ13</f>
        <v>4.245949482462217E-2</v>
      </c>
      <c r="AJ14" s="85">
        <f>'Net zero emission summary'!BK13</f>
        <v>4.248770478282074E-2</v>
      </c>
      <c r="AK14" s="85">
        <f>'Net zero emission summary'!BL13</f>
        <v>4.2512783185592928E-2</v>
      </c>
      <c r="AL14" s="85">
        <f>'Net zero emission summary'!BM13</f>
        <v>4.2535231526168435E-2</v>
      </c>
      <c r="AM14" s="85">
        <f>'Net zero emission summary'!BN13</f>
        <v>4.2547926827435065E-2</v>
      </c>
      <c r="AN14" s="85">
        <f>'Net zero emission summary'!BO13</f>
        <v>4.2555724097227347E-2</v>
      </c>
      <c r="AO14" s="85">
        <f>'Net zero emission summary'!BP13</f>
        <v>4.2559549271322335E-2</v>
      </c>
      <c r="AP14" s="85">
        <f>'Net zero emission summary'!BQ13</f>
        <v>4.2558926286343148E-2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4.4115578493708077E-2</v>
      </c>
      <c r="M15" s="85">
        <f>'Net zero emission summary'!AN14</f>
        <v>4.4365449149152331E-2</v>
      </c>
      <c r="N15" s="85">
        <f>'Net zero emission summary'!AO14</f>
        <v>4.4585385637153377E-2</v>
      </c>
      <c r="O15" s="85">
        <f>'Net zero emission summary'!AP14</f>
        <v>4.4776320335614489E-2</v>
      </c>
      <c r="P15" s="85">
        <f>'Net zero emission summary'!AQ14</f>
        <v>4.4938958499978574E-2</v>
      </c>
      <c r="Q15" s="85">
        <f>'Net zero emission summary'!AR14</f>
        <v>4.5070635408601539E-2</v>
      </c>
      <c r="R15" s="85">
        <f>'Net zero emission summary'!AS14</f>
        <v>4.5195914288708977E-2</v>
      </c>
      <c r="S15" s="85">
        <f>'Net zero emission summary'!AT14</f>
        <v>4.5315667439819254E-2</v>
      </c>
      <c r="T15" s="85">
        <f>'Net zero emission summary'!AU14</f>
        <v>4.5429600203927917E-2</v>
      </c>
      <c r="U15" s="85">
        <f>'Net zero emission summary'!AV14</f>
        <v>4.5540342296487402E-2</v>
      </c>
      <c r="V15" s="85">
        <f>'Net zero emission summary'!AW14</f>
        <v>4.5642377395245133E-2</v>
      </c>
      <c r="W15" s="85">
        <f>'Net zero emission summary'!AX14</f>
        <v>4.5742383514671428E-2</v>
      </c>
      <c r="X15" s="85">
        <f>'Net zero emission summary'!AY14</f>
        <v>4.5838174707747599E-2</v>
      </c>
      <c r="Y15" s="85">
        <f>'Net zero emission summary'!AZ14</f>
        <v>4.593144595695077E-2</v>
      </c>
      <c r="Z15" s="85">
        <f>'Net zero emission summary'!BA14</f>
        <v>4.6020524539089822E-2</v>
      </c>
      <c r="AA15" s="85">
        <f>'Net zero emission summary'!BB14</f>
        <v>4.609981592974137E-2</v>
      </c>
      <c r="AB15" s="85">
        <f>'Net zero emission summary'!BC14</f>
        <v>4.6173836670063223E-2</v>
      </c>
      <c r="AC15" s="85">
        <f>'Net zero emission summary'!BD14</f>
        <v>4.6243718708867822E-2</v>
      </c>
      <c r="AD15" s="85">
        <f>'Net zero emission summary'!BE14</f>
        <v>4.6307675207862109E-2</v>
      </c>
      <c r="AE15" s="85">
        <f>'Net zero emission summary'!BF14</f>
        <v>4.6367102626033219E-2</v>
      </c>
      <c r="AF15" s="85">
        <f>'Net zero emission summary'!BG14</f>
        <v>4.6419749860118972E-2</v>
      </c>
      <c r="AG15" s="85">
        <f>'Net zero emission summary'!BH14</f>
        <v>4.6469291453949471E-2</v>
      </c>
      <c r="AH15" s="85">
        <f>'Net zero emission summary'!BI14</f>
        <v>4.6513232796026149E-2</v>
      </c>
      <c r="AI15" s="85">
        <f>'Net zero emission summary'!BJ14</f>
        <v>4.6551687938579313E-2</v>
      </c>
      <c r="AJ15" s="85">
        <f>'Net zero emission summary'!BK14</f>
        <v>4.6584580029782802E-2</v>
      </c>
      <c r="AK15" s="85">
        <f>'Net zero emission summary'!BL14</f>
        <v>4.661193232222835E-2</v>
      </c>
      <c r="AL15" s="85">
        <f>'Net zero emission summary'!BM14</f>
        <v>4.663457971600201E-2</v>
      </c>
      <c r="AM15" s="85">
        <f>'Net zero emission summary'!BN14</f>
        <v>4.6641541077097046E-2</v>
      </c>
      <c r="AN15" s="85">
        <f>'Net zero emission summary'!BO14</f>
        <v>4.664042441913685E-2</v>
      </c>
      <c r="AO15" s="85">
        <f>'Net zero emission summary'!BP14</f>
        <v>4.6632720613435541E-2</v>
      </c>
      <c r="AP15" s="85">
        <f>'Net zero emission summary'!BQ14</f>
        <v>4.6617748033440043E-2</v>
      </c>
    </row>
    <row r="16" spans="1:42" x14ac:dyDescent="0.3">
      <c r="A16" t="str">
        <f>'Emissions summary'!C15</f>
        <v>3A2f Horses</v>
      </c>
      <c r="B16" t="str">
        <f t="shared" si="1"/>
        <v>A3A2f</v>
      </c>
      <c r="C16" t="str">
        <f>'Emissions summary'!D15</f>
        <v>CH4</v>
      </c>
      <c r="D16" s="85">
        <f>'Net zero emission summary'!AE15</f>
        <v>4.1336182129460544E-3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3.9121166032764342E-3</v>
      </c>
      <c r="M16" s="85">
        <f>'Net zero emission summary'!AN15</f>
        <v>3.9610313521597192E-3</v>
      </c>
      <c r="N16" s="85">
        <f>'Net zero emission summary'!AO15</f>
        <v>3.9939030604627685E-3</v>
      </c>
      <c r="O16" s="85">
        <f>'Net zero emission summary'!AP15</f>
        <v>4.0227123267247873E-3</v>
      </c>
      <c r="P16" s="85">
        <f>'Net zero emission summary'!AQ15</f>
        <v>4.0573697208408392E-3</v>
      </c>
      <c r="Q16" s="85">
        <f>'Net zero emission summary'!AR15</f>
        <v>4.089966790533456E-3</v>
      </c>
      <c r="R16" s="85">
        <f>'Net zero emission summary'!AS15</f>
        <v>4.1145742914677355E-3</v>
      </c>
      <c r="S16" s="85">
        <f>'Net zero emission summary'!AT15</f>
        <v>4.1389458705993988E-3</v>
      </c>
      <c r="T16" s="85">
        <f>'Net zero emission summary'!AU15</f>
        <v>4.1646381536021371E-3</v>
      </c>
      <c r="U16" s="85">
        <f>'Net zero emission summary'!AV15</f>
        <v>4.2075904082502832E-3</v>
      </c>
      <c r="V16" s="85">
        <f>'Net zero emission summary'!AW15</f>
        <v>4.2427223595358264E-3</v>
      </c>
      <c r="W16" s="85">
        <f>'Net zero emission summary'!AX15</f>
        <v>4.2896872103719615E-3</v>
      </c>
      <c r="X16" s="85">
        <f>'Net zero emission summary'!AY15</f>
        <v>4.3396414295221331E-3</v>
      </c>
      <c r="Y16" s="85">
        <f>'Net zero emission summary'!AZ15</f>
        <v>4.4029347443667894E-3</v>
      </c>
      <c r="Z16" s="85">
        <f>'Net zero emission summary'!BA15</f>
        <v>4.4730232498466412E-3</v>
      </c>
      <c r="AA16" s="85">
        <f>'Net zero emission summary'!BB15</f>
        <v>4.5238777386623196E-3</v>
      </c>
      <c r="AB16" s="85">
        <f>'Net zero emission summary'!BC15</f>
        <v>4.5749991993142307E-3</v>
      </c>
      <c r="AC16" s="85">
        <f>'Net zero emission summary'!BD15</f>
        <v>4.6334201256954506E-3</v>
      </c>
      <c r="AD16" s="85">
        <f>'Net zero emission summary'!BE15</f>
        <v>4.6916543163119115E-3</v>
      </c>
      <c r="AE16" s="85">
        <f>'Net zero emission summary'!BF15</f>
        <v>4.7578457505552058E-3</v>
      </c>
      <c r="AF16" s="85">
        <f>'Net zero emission summary'!BG15</f>
        <v>4.8220746793179664E-3</v>
      </c>
      <c r="AG16" s="85">
        <f>'Net zero emission summary'!BH15</f>
        <v>4.8988554588476809E-3</v>
      </c>
      <c r="AH16" s="85">
        <f>'Net zero emission summary'!BI15</f>
        <v>4.9769207921359073E-3</v>
      </c>
      <c r="AI16" s="85">
        <f>'Net zero emission summary'!BJ15</f>
        <v>5.0577864940930996E-3</v>
      </c>
      <c r="AJ16" s="85">
        <f>'Net zero emission summary'!BK15</f>
        <v>5.1419681494787942E-3</v>
      </c>
      <c r="AK16" s="85">
        <f>'Net zero emission summary'!BL15</f>
        <v>5.2304162474305273E-3</v>
      </c>
      <c r="AL16" s="85">
        <f>'Net zero emission summary'!BM15</f>
        <v>5.3278250588806265E-3</v>
      </c>
      <c r="AM16" s="85">
        <f>'Net zero emission summary'!BN15</f>
        <v>5.3810029715290328E-3</v>
      </c>
      <c r="AN16" s="85">
        <f>'Net zero emission summary'!BO15</f>
        <v>5.427973881840519E-3</v>
      </c>
      <c r="AO16" s="85">
        <f>'Net zero emission summary'!BP15</f>
        <v>5.4766722810750956E-3</v>
      </c>
      <c r="AP16" s="85">
        <f>'Net zero emission summary'!BQ15</f>
        <v>5.5243149126135331E-3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23.356999930110067</v>
      </c>
      <c r="E18" s="85">
        <f>'Net zero emission summary'!AF17</f>
        <v>23.230039099944452</v>
      </c>
      <c r="F18" s="85">
        <f>'Net zero emission summary'!AG17</f>
        <v>23.240459651013442</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21.53713803785411</v>
      </c>
      <c r="L18" s="85">
        <f>'Net zero emission summary'!AM17</f>
        <v>19.193129675284432</v>
      </c>
      <c r="M18" s="85">
        <f>'Net zero emission summary'!AN17</f>
        <v>19.489090315506854</v>
      </c>
      <c r="N18" s="85">
        <f>'Net zero emission summary'!AO17</f>
        <v>19.613726718631288</v>
      </c>
      <c r="O18" s="85">
        <f>'Net zero emission summary'!AP17</f>
        <v>19.686046086654972</v>
      </c>
      <c r="P18" s="85">
        <f>'Net zero emission summary'!AQ17</f>
        <v>19.801015913112327</v>
      </c>
      <c r="Q18" s="85">
        <f>'Net zero emission summary'!AR17</f>
        <v>19.881454958220242</v>
      </c>
      <c r="R18" s="85">
        <f>'Net zero emission summary'!AS17</f>
        <v>19.88316921919979</v>
      </c>
      <c r="S18" s="85">
        <f>'Net zero emission summary'!AT17</f>
        <v>19.879781363423493</v>
      </c>
      <c r="T18" s="85">
        <f>'Net zero emission summary'!AU17</f>
        <v>19.885168886625411</v>
      </c>
      <c r="U18" s="85">
        <f>'Net zero emission summary'!AV17</f>
        <v>20.042487346492347</v>
      </c>
      <c r="V18" s="85">
        <f>'Net zero emission summary'!AW17</f>
        <v>20.122212573895851</v>
      </c>
      <c r="W18" s="85">
        <f>'Net zero emission summary'!AX17</f>
        <v>20.301262214257878</v>
      </c>
      <c r="X18" s="85">
        <f>'Net zero emission summary'!AY17</f>
        <v>20.498630131490071</v>
      </c>
      <c r="Y18" s="85">
        <f>'Net zero emission summary'!AZ17</f>
        <v>20.802474676085225</v>
      </c>
      <c r="Z18" s="85">
        <f>'Net zero emission summary'!BA17</f>
        <v>21.15278964186146</v>
      </c>
      <c r="AA18" s="85">
        <f>'Net zero emission summary'!BB17</f>
        <v>21.327988791433846</v>
      </c>
      <c r="AB18" s="85">
        <f>'Net zero emission summary'!BC17</f>
        <v>21.496437117218061</v>
      </c>
      <c r="AC18" s="85">
        <f>'Net zero emission summary'!BD17</f>
        <v>21.715756244886311</v>
      </c>
      <c r="AD18" s="85">
        <f>'Net zero emission summary'!BE17</f>
        <v>21.922753877923601</v>
      </c>
      <c r="AE18" s="85">
        <f>'Net zero emission summary'!BF17</f>
        <v>22.182745704236133</v>
      </c>
      <c r="AF18" s="85">
        <f>'Net zero emission summary'!BG17</f>
        <v>22.414542235461148</v>
      </c>
      <c r="AG18" s="85">
        <f>'Net zero emission summary'!BH17</f>
        <v>22.732749291813796</v>
      </c>
      <c r="AH18" s="85">
        <f>'Net zero emission summary'!BI17</f>
        <v>23.04638812753786</v>
      </c>
      <c r="AI18" s="85">
        <f>'Net zero emission summary'!BJ17</f>
        <v>23.366557352450844</v>
      </c>
      <c r="AJ18" s="85">
        <f>'Net zero emission summary'!BK17</f>
        <v>23.696224867069731</v>
      </c>
      <c r="AK18" s="85">
        <f>'Net zero emission summary'!BL17</f>
        <v>24.041398558609544</v>
      </c>
      <c r="AL18" s="85">
        <f>'Net zero emission summary'!BM17</f>
        <v>24.435226208055415</v>
      </c>
      <c r="AM18" s="85">
        <f>'Net zero emission summary'!BN17</f>
        <v>24.489683980552279</v>
      </c>
      <c r="AN18" s="85">
        <f>'Net zero emission summary'!BO17</f>
        <v>24.489462642728451</v>
      </c>
      <c r="AO18" s="85">
        <f>'Net zero emission summary'!BP17</f>
        <v>24.492259410938946</v>
      </c>
      <c r="AP18" s="85">
        <f>'Net zero emission summary'!BQ17</f>
        <v>24.478185893074851</v>
      </c>
    </row>
    <row r="19" spans="1:42" x14ac:dyDescent="0.3">
      <c r="A19" t="str">
        <f>'Emissions summary'!C18</f>
        <v>3A2i Poultry</v>
      </c>
      <c r="B19" t="str">
        <f t="shared" si="1"/>
        <v>A3A2i</v>
      </c>
      <c r="C19" t="str">
        <f>'Emissions summary'!D18</f>
        <v>CH4</v>
      </c>
      <c r="D19" s="85">
        <f>'Net zero emission summary'!AE18</f>
        <v>2.8811301877986586</v>
      </c>
      <c r="E19" s="85">
        <f>'Net zero emission summary'!AF18</f>
        <v>2.9232175341370534</v>
      </c>
      <c r="F19" s="85">
        <f>'Net zero emission summary'!AG18</f>
        <v>2.9856726990921132</v>
      </c>
      <c r="G19" s="85">
        <f>'Net zero emission summary'!AH18</f>
        <v>3.0102189866459588</v>
      </c>
      <c r="H19" s="85">
        <f>'Net zero emission summary'!AI18</f>
        <v>3.010126579070374</v>
      </c>
      <c r="I19" s="85">
        <f>'Net zero emission summary'!AJ18</f>
        <v>2.9854362546719675</v>
      </c>
      <c r="J19" s="85">
        <f>'Net zero emission summary'!AK18</f>
        <v>2.9805084686213328</v>
      </c>
      <c r="K19" s="85">
        <f>'Net zero emission summary'!AL18</f>
        <v>2.978868166437934</v>
      </c>
      <c r="L19" s="85">
        <f>'Net zero emission summary'!AM18</f>
        <v>2.6152211125737583</v>
      </c>
      <c r="M19" s="85">
        <f>'Net zero emission summary'!AN18</f>
        <v>2.7166028551536616</v>
      </c>
      <c r="N19" s="85">
        <f>'Net zero emission summary'!AO18</f>
        <v>2.7888777064840831</v>
      </c>
      <c r="O19" s="85">
        <f>'Net zero emission summary'!AP18</f>
        <v>2.8528477257479339</v>
      </c>
      <c r="P19" s="85">
        <f>'Net zero emission summary'!AQ18</f>
        <v>2.926022156388016</v>
      </c>
      <c r="Q19" s="85">
        <f>'Net zero emission summary'!AR18</f>
        <v>2.9940828650875067</v>
      </c>
      <c r="R19" s="85">
        <f>'Net zero emission summary'!AS18</f>
        <v>3.0477778986059105</v>
      </c>
      <c r="S19" s="85">
        <f>'Net zero emission summary'!AT18</f>
        <v>3.1009582107244649</v>
      </c>
      <c r="T19" s="85">
        <f>'Net zero emission summary'!AU18</f>
        <v>3.1563869503863713</v>
      </c>
      <c r="U19" s="85">
        <f>'Net zero emission summary'!AV18</f>
        <v>3.2430074420948265</v>
      </c>
      <c r="V19" s="85">
        <f>'Net zero emission summary'!AW18</f>
        <v>3.3152658290722594</v>
      </c>
      <c r="W19" s="85">
        <f>'Net zero emission summary'!AX18</f>
        <v>3.4091145855850611</v>
      </c>
      <c r="X19" s="85">
        <f>'Net zero emission summary'!AY18</f>
        <v>3.5084509885844484</v>
      </c>
      <c r="Y19" s="85">
        <f>'Net zero emission summary'!AZ18</f>
        <v>3.6322216704411283</v>
      </c>
      <c r="Z19" s="85">
        <f>'Net zero emission summary'!BA18</f>
        <v>3.7684766387566682</v>
      </c>
      <c r="AA19" s="85">
        <f>'Net zero emission summary'!BB18</f>
        <v>3.869326888321992</v>
      </c>
      <c r="AB19" s="85">
        <f>'Net zero emission summary'!BC18</f>
        <v>3.9705350338873875</v>
      </c>
      <c r="AC19" s="85">
        <f>'Net zero emission summary'!BD18</f>
        <v>4.0850174294243855</v>
      </c>
      <c r="AD19" s="85">
        <f>'Net zero emission summary'!BE18</f>
        <v>4.1989381869658171</v>
      </c>
      <c r="AE19" s="85">
        <f>'Net zero emission summary'!BF18</f>
        <v>4.327288924520583</v>
      </c>
      <c r="AF19" s="85">
        <f>'Net zero emission summary'!BG18</f>
        <v>4.45168700595078</v>
      </c>
      <c r="AG19" s="85">
        <f>'Net zero emission summary'!BH18</f>
        <v>4.5990245149205329</v>
      </c>
      <c r="AH19" s="85">
        <f>'Net zero emission summary'!BI18</f>
        <v>4.7484009618474179</v>
      </c>
      <c r="AI19" s="85">
        <f>'Net zero emission summary'!BJ18</f>
        <v>4.9025571988342342</v>
      </c>
      <c r="AJ19" s="85">
        <f>'Net zero emission summary'!BK18</f>
        <v>5.0623801567301143</v>
      </c>
      <c r="AK19" s="85">
        <f>'Net zero emission summary'!BL18</f>
        <v>5.229559874759107</v>
      </c>
      <c r="AL19" s="85">
        <f>'Net zero emission summary'!BM18</f>
        <v>5.4127354044572122</v>
      </c>
      <c r="AM19" s="85">
        <f>'Net zero emission summary'!BN18</f>
        <v>5.5130776080083503</v>
      </c>
      <c r="AN19" s="85">
        <f>'Net zero emission summary'!BO18</f>
        <v>5.6011009262409326</v>
      </c>
      <c r="AO19" s="85">
        <f>'Net zero emission summary'!BP18</f>
        <v>5.6914793470490945</v>
      </c>
      <c r="AP19" s="85">
        <f>'Net zero emission summary'!BQ18</f>
        <v>5.7789928084635758</v>
      </c>
    </row>
    <row r="20" spans="1:42" x14ac:dyDescent="0.3">
      <c r="A20" t="str">
        <f>'Emissions summary'!C20</f>
        <v>3A2a Cattle</v>
      </c>
      <c r="B20" t="str">
        <f t="shared" si="1"/>
        <v>A3A2a</v>
      </c>
      <c r="C20" t="str">
        <f>'Emissions summary'!D20</f>
        <v>N2O</v>
      </c>
      <c r="D20" s="85">
        <f>'Net zero emission summary'!AE20</f>
        <v>2.6405154397771433</v>
      </c>
      <c r="E20" s="85">
        <f>'Net zero emission summary'!AF20</f>
        <v>2.663854765875719</v>
      </c>
      <c r="F20" s="85">
        <f>'Net zero emission summary'!AG20</f>
        <v>2.7012838960025096</v>
      </c>
      <c r="G20" s="85">
        <f>'Net zero emission summary'!AH20</f>
        <v>2.7146557268578313</v>
      </c>
      <c r="H20" s="85">
        <f>'Net zero emission summary'!AI20</f>
        <v>2.7128512798971709</v>
      </c>
      <c r="I20" s="85">
        <f>'Net zero emission summary'!AJ20</f>
        <v>2.6960639868509828</v>
      </c>
      <c r="J20" s="85">
        <f>'Net zero emission summary'!AK20</f>
        <v>2.6925532758612407</v>
      </c>
      <c r="K20" s="85">
        <f>'Net zero emission summary'!AL20</f>
        <v>2.6916404315629792</v>
      </c>
      <c r="L20" s="85">
        <f>'Net zero emission summary'!AM20</f>
        <v>2.4600904959813619</v>
      </c>
      <c r="M20" s="85">
        <f>'Net zero emission summary'!AN20</f>
        <v>2.5322907210045051</v>
      </c>
      <c r="N20" s="85">
        <f>'Net zero emission summary'!AO20</f>
        <v>2.5850671293369203</v>
      </c>
      <c r="O20" s="85">
        <f>'Net zero emission summary'!AP20</f>
        <v>2.6316845310943053</v>
      </c>
      <c r="P20" s="85">
        <f>'Net zero emission summary'!AQ20</f>
        <v>2.683297569727046</v>
      </c>
      <c r="Q20" s="85">
        <f>'Net zero emission summary'!AR20</f>
        <v>2.7307592401480436</v>
      </c>
      <c r="R20" s="85">
        <f>'Net zero emission summary'!AS20</f>
        <v>2.7688592275879378</v>
      </c>
      <c r="S20" s="85">
        <f>'Net zero emission summary'!AT20</f>
        <v>2.8064241597492989</v>
      </c>
      <c r="T20" s="85">
        <f>'Net zero emission summary'!AU20</f>
        <v>2.845208521724671</v>
      </c>
      <c r="U20" s="85">
        <f>'Net zero emission summary'!AV20</f>
        <v>2.9036474245046984</v>
      </c>
      <c r="V20" s="85">
        <f>'Net zero emission summary'!AW20</f>
        <v>2.952705571414</v>
      </c>
      <c r="W20" s="85">
        <f>'Net zero emission summary'!AX20</f>
        <v>3.0096435296799524</v>
      </c>
      <c r="X20" s="85">
        <f>'Net zero emission summary'!AY20</f>
        <v>3.0697788849772731</v>
      </c>
      <c r="Y20" s="85">
        <f>'Net zero emission summary'!AZ20</f>
        <v>3.1450869293619652</v>
      </c>
      <c r="Z20" s="85">
        <f>'Net zero emission summary'!BA20</f>
        <v>3.2279296922619243</v>
      </c>
      <c r="AA20" s="85">
        <f>'Net zero emission summary'!BB20</f>
        <v>3.2880766947787943</v>
      </c>
      <c r="AB20" s="85">
        <f>'Net zero emission summary'!BC20</f>
        <v>3.3481927303885062</v>
      </c>
      <c r="AC20" s="85">
        <f>'Net zero emission summary'!BD20</f>
        <v>3.4163948818359313</v>
      </c>
      <c r="AD20" s="85">
        <f>'Net zero emission summary'!BE20</f>
        <v>3.4839699237937487</v>
      </c>
      <c r="AE20" s="85">
        <f>'Net zero emission summary'!BF20</f>
        <v>3.5603097673034467</v>
      </c>
      <c r="AF20" s="85">
        <f>'Net zero emission summary'!BG20</f>
        <v>3.6338914769430444</v>
      </c>
      <c r="AG20" s="85">
        <f>'Net zero emission summary'!BH20</f>
        <v>3.7248149288888284</v>
      </c>
      <c r="AH20" s="85">
        <f>'Net zero emission summary'!BI20</f>
        <v>3.816829063854879</v>
      </c>
      <c r="AI20" s="85">
        <f>'Net zero emission summary'!BJ20</f>
        <v>3.9116472927537331</v>
      </c>
      <c r="AJ20" s="85">
        <f>'Net zero emission summary'!BK20</f>
        <v>4.0098241015128249</v>
      </c>
      <c r="AK20" s="85">
        <f>'Net zero emission summary'!BL20</f>
        <v>4.1124136258029775</v>
      </c>
      <c r="AL20" s="85">
        <f>'Net zero emission summary'!BM20</f>
        <v>4.2247947453752595</v>
      </c>
      <c r="AM20" s="85">
        <f>'Net zero emission summary'!BN20</f>
        <v>4.2854794110279517</v>
      </c>
      <c r="AN20" s="85">
        <f>'Net zero emission summary'!BO20</f>
        <v>4.3383968449605241</v>
      </c>
      <c r="AO20" s="85">
        <f>'Net zero emission summary'!BP20</f>
        <v>4.3926822651834252</v>
      </c>
      <c r="AP20" s="85">
        <f>'Net zero emission summary'!BQ20</f>
        <v>4.4450948223853661</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0.18018352824459793</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0.18347903256860612</v>
      </c>
      <c r="M21" s="85">
        <f>'Net zero emission summary'!AN21</f>
        <v>0.18409241953642672</v>
      </c>
      <c r="N21" s="85">
        <f>'Net zero emission summary'!AO21</f>
        <v>0.18463513012991153</v>
      </c>
      <c r="O21" s="85">
        <f>'Net zero emission summary'!AP21</f>
        <v>0.18510828473301302</v>
      </c>
      <c r="P21" s="85">
        <f>'Net zero emission summary'!AQ21</f>
        <v>0.185512524522575</v>
      </c>
      <c r="Q21" s="85">
        <f>'Net zero emission summary'!AR21</f>
        <v>0.18583927511431125</v>
      </c>
      <c r="R21" s="85">
        <f>'Net zero emission summary'!AS21</f>
        <v>0.18615562137146124</v>
      </c>
      <c r="S21" s="85">
        <f>'Net zero emission summary'!AT21</f>
        <v>0.18646338511116267</v>
      </c>
      <c r="T21" s="85">
        <f>'Net zero emission summary'!AU21</f>
        <v>0.18676120767445864</v>
      </c>
      <c r="U21" s="85">
        <f>'Net zero emission summary'!AV21</f>
        <v>0.18705594742959694</v>
      </c>
      <c r="V21" s="85">
        <f>'Net zero emission summary'!AW21</f>
        <v>0.18733173931762115</v>
      </c>
      <c r="W21" s="85">
        <f>'Net zero emission summary'!AX21</f>
        <v>0.18760686647312713</v>
      </c>
      <c r="X21" s="85">
        <f>'Net zero emission summary'!AY21</f>
        <v>0.18787485773177523</v>
      </c>
      <c r="Y21" s="85">
        <f>'Net zero emission summary'!AZ21</f>
        <v>0.18814016083414098</v>
      </c>
      <c r="Z21" s="85">
        <f>'Net zero emission summary'!BA21</f>
        <v>0.18839777214969511</v>
      </c>
      <c r="AA21" s="85">
        <f>'Net zero emission summary'!BB21</f>
        <v>0.18863157224917709</v>
      </c>
      <c r="AB21" s="85">
        <f>'Net zero emission summary'!BC21</f>
        <v>0.18885401355853598</v>
      </c>
      <c r="AC21" s="85">
        <f>'Net zero emission summary'!BD21</f>
        <v>0.18906804869210209</v>
      </c>
      <c r="AD21" s="85">
        <f>'Net zero emission summary'!BE21</f>
        <v>0.18926836237208083</v>
      </c>
      <c r="AE21" s="85">
        <f>'Net zero emission summary'!BF21</f>
        <v>0.18945869384659025</v>
      </c>
      <c r="AF21" s="85">
        <f>'Net zero emission summary'!BG21</f>
        <v>0.1896324047065443</v>
      </c>
      <c r="AG21" s="85">
        <f>'Net zero emission summary'!BH21</f>
        <v>0.18979978036104916</v>
      </c>
      <c r="AH21" s="85">
        <f>'Net zero emission summary'!BI21</f>
        <v>0.18995350607218664</v>
      </c>
      <c r="AI21" s="85">
        <f>'Net zero emission summary'!BJ21</f>
        <v>0.19009371831502267</v>
      </c>
      <c r="AJ21" s="85">
        <f>'Net zero emission summary'!BK21</f>
        <v>0.19022001599872398</v>
      </c>
      <c r="AK21" s="85">
        <f>'Net zero emission summary'!BL21</f>
        <v>0.19033229351997236</v>
      </c>
      <c r="AL21" s="85">
        <f>'Net zero emission summary'!BM21</f>
        <v>0.19043279609419345</v>
      </c>
      <c r="AM21" s="85">
        <f>'Net zero emission summary'!BN21</f>
        <v>0.19048963372339439</v>
      </c>
      <c r="AN21" s="85">
        <f>'Net zero emission summary'!BO21</f>
        <v>0.1905245425703706</v>
      </c>
      <c r="AO21" s="85">
        <f>'Net zero emission summary'!BP21</f>
        <v>0.19054166810542283</v>
      </c>
      <c r="AP21" s="85">
        <f>'Net zero emission summary'!BQ21</f>
        <v>0.19053887896410976</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0.13212269035728821</v>
      </c>
      <c r="J22" s="85">
        <f>'Net zero emission summary'!AK22</f>
        <v>0.13294253416938454</v>
      </c>
      <c r="K22" s="85">
        <f>'Net zero emission summary'!AL22</f>
        <v>0.13381719216548246</v>
      </c>
      <c r="L22" s="85">
        <f>'Net zero emission summary'!AM22</f>
        <v>0.13462096037605245</v>
      </c>
      <c r="M22" s="85">
        <f>'Net zero emission summary'!AN22</f>
        <v>0.13538345355316217</v>
      </c>
      <c r="N22" s="85">
        <f>'Net zero emission summary'!AO22</f>
        <v>0.13605460107626804</v>
      </c>
      <c r="O22" s="85">
        <f>'Net zero emission summary'!AP22</f>
        <v>0.13663724814457326</v>
      </c>
      <c r="P22" s="85">
        <f>'Net zero emission summary'!AQ22</f>
        <v>0.13713354688139284</v>
      </c>
      <c r="Q22" s="85">
        <f>'Net zero emission summary'!AR22</f>
        <v>0.13753536575135736</v>
      </c>
      <c r="R22" s="85">
        <f>'Net zero emission summary'!AS22</f>
        <v>0.137917660707714</v>
      </c>
      <c r="S22" s="85">
        <f>'Net zero emission summary'!AT22</f>
        <v>0.13828309361737931</v>
      </c>
      <c r="T22" s="85">
        <f>'Net zero emission summary'!AU22</f>
        <v>0.13863076531627347</v>
      </c>
      <c r="U22" s="85">
        <f>'Net zero emission summary'!AV22</f>
        <v>0.13896870051656868</v>
      </c>
      <c r="V22" s="85">
        <f>'Net zero emission summary'!AW22</f>
        <v>0.13928006587673938</v>
      </c>
      <c r="W22" s="85">
        <f>'Net zero emission summary'!AX22</f>
        <v>0.13958523970195783</v>
      </c>
      <c r="X22" s="85">
        <f>'Net zero emission summary'!AY22</f>
        <v>0.13987755146228806</v>
      </c>
      <c r="Y22" s="85">
        <f>'Net zero emission summary'!AZ22</f>
        <v>0.14016217348407556</v>
      </c>
      <c r="Z22" s="85">
        <f>'Net zero emission summary'!BA22</f>
        <v>0.14043400136633277</v>
      </c>
      <c r="AA22" s="85">
        <f>'Net zero emission summary'!BB22</f>
        <v>0.14067596312958125</v>
      </c>
      <c r="AB22" s="85">
        <f>'Net zero emission summary'!BC22</f>
        <v>0.14090184123183247</v>
      </c>
      <c r="AC22" s="85">
        <f>'Net zero emission summary'!BD22</f>
        <v>0.14111508987319971</v>
      </c>
      <c r="AD22" s="85">
        <f>'Net zero emission summary'!BE22</f>
        <v>0.14131025642458309</v>
      </c>
      <c r="AE22" s="85">
        <f>'Net zero emission summary'!BF22</f>
        <v>0.14149160225252017</v>
      </c>
      <c r="AF22" s="85">
        <f>'Net zero emission summary'!BG22</f>
        <v>0.14165225799944137</v>
      </c>
      <c r="AG22" s="85">
        <f>'Net zero emission summary'!BH22</f>
        <v>0.14180343672513737</v>
      </c>
      <c r="AH22" s="85">
        <f>'Net zero emission summary'!BI22</f>
        <v>0.14193752599411111</v>
      </c>
      <c r="AI22" s="85">
        <f>'Net zero emission summary'!BJ22</f>
        <v>0.14205487384261872</v>
      </c>
      <c r="AJ22" s="85">
        <f>'Net zero emission summary'!BK22</f>
        <v>0.14215524575335367</v>
      </c>
      <c r="AK22" s="85">
        <f>'Net zero emission summary'!BL22</f>
        <v>0.14223871268279745</v>
      </c>
      <c r="AL22" s="85">
        <f>'Net zero emission summary'!BM22</f>
        <v>0.14230782237157236</v>
      </c>
      <c r="AM22" s="85">
        <f>'Net zero emission summary'!BN22</f>
        <v>0.14232906532356654</v>
      </c>
      <c r="AN22" s="85">
        <f>'Net zero emission summary'!BO22</f>
        <v>0.14232565778427667</v>
      </c>
      <c r="AO22" s="85">
        <f>'Net zero emission summary'!BP22</f>
        <v>0.14230214922431961</v>
      </c>
      <c r="AP22" s="85">
        <f>'Net zero emission summary'!BQ22</f>
        <v>0.14225645962515476</v>
      </c>
    </row>
    <row r="23" spans="1:42" x14ac:dyDescent="0.3">
      <c r="A23" t="str">
        <f>'Emissions summary'!C25</f>
        <v>3A2h Swine</v>
      </c>
      <c r="B23" t="str">
        <f t="shared" si="1"/>
        <v>A3A2h</v>
      </c>
      <c r="C23" t="str">
        <f>'Emissions summary'!D25</f>
        <v>N2O</v>
      </c>
      <c r="D23" s="85">
        <f>'Net zero emission summary'!AE25</f>
        <v>0.13559803489000394</v>
      </c>
      <c r="E23" s="85">
        <f>'Net zero emission summary'!AF25</f>
        <v>0.13486096937945144</v>
      </c>
      <c r="F23" s="85">
        <f>'Net zero emission summary'!AG25</f>
        <v>0.13492146542995681</v>
      </c>
      <c r="G23" s="85">
        <f>'Net zero emission summary'!AH25</f>
        <v>0.13368278298717362</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0.11142486942437234</v>
      </c>
      <c r="M23" s="85">
        <f>'Net zero emission summary'!AN25</f>
        <v>0.11314305589262733</v>
      </c>
      <c r="N23" s="85">
        <f>'Net zero emission summary'!AO25</f>
        <v>0.11386662704431642</v>
      </c>
      <c r="O23" s="85">
        <f>'Net zero emission summary'!AP25</f>
        <v>0.11428647395178917</v>
      </c>
      <c r="P23" s="85">
        <f>'Net zero emission summary'!AQ25</f>
        <v>0.1149539262181723</v>
      </c>
      <c r="Q23" s="85">
        <f>'Net zero emission summary'!AR25</f>
        <v>0.1154209115535193</v>
      </c>
      <c r="R23" s="85">
        <f>'Net zero emission summary'!AS25</f>
        <v>0.11543086362017213</v>
      </c>
      <c r="S23" s="85">
        <f>'Net zero emission summary'!AT25</f>
        <v>0.11541119557260049</v>
      </c>
      <c r="T23" s="85">
        <f>'Net zero emission summary'!AU25</f>
        <v>0.11544247260138374</v>
      </c>
      <c r="U23" s="85">
        <f>'Net zero emission summary'!AV25</f>
        <v>0.11635577799478652</v>
      </c>
      <c r="V23" s="85">
        <f>'Net zero emission summary'!AW25</f>
        <v>0.11681861929287368</v>
      </c>
      <c r="W23" s="85">
        <f>'Net zero emission summary'!AX25</f>
        <v>0.11785808409800708</v>
      </c>
      <c r="X23" s="85">
        <f>'Net zero emission summary'!AY25</f>
        <v>0.11900389485311685</v>
      </c>
      <c r="Y23" s="85">
        <f>'Net zero emission summary'!AZ25</f>
        <v>0.12076785098114846</v>
      </c>
      <c r="Z23" s="85">
        <f>'Net zero emission summary'!BA25</f>
        <v>0.12280158909366098</v>
      </c>
      <c r="AA23" s="85">
        <f>'Net zero emission summary'!BB25</f>
        <v>0.12381870004401849</v>
      </c>
      <c r="AB23" s="85">
        <f>'Net zero emission summary'!BC25</f>
        <v>0.12479661938405348</v>
      </c>
      <c r="AC23" s="85">
        <f>'Net zero emission summary'!BD25</f>
        <v>0.12606986692503017</v>
      </c>
      <c r="AD23" s="85">
        <f>'Net zero emission summary'!BE25</f>
        <v>0.12727158257133431</v>
      </c>
      <c r="AE23" s="85">
        <f>'Net zero emission summary'!BF25</f>
        <v>0.12878095367382747</v>
      </c>
      <c r="AF23" s="85">
        <f>'Net zero emission summary'!BG25</f>
        <v>0.13012663823188206</v>
      </c>
      <c r="AG23" s="85">
        <f>'Net zero emission summary'!BH25</f>
        <v>0.13197397528966615</v>
      </c>
      <c r="AH23" s="85">
        <f>'Net zero emission summary'!BI25</f>
        <v>0.13379479174368969</v>
      </c>
      <c r="AI23" s="85">
        <f>'Net zero emission summary'!BJ25</f>
        <v>0.13565352008467368</v>
      </c>
      <c r="AJ23" s="85">
        <f>'Net zero emission summary'!BK25</f>
        <v>0.13756739032841872</v>
      </c>
      <c r="AK23" s="85">
        <f>'Net zero emission summary'!BL25</f>
        <v>0.13957128099967694</v>
      </c>
      <c r="AL23" s="85">
        <f>'Net zero emission summary'!BM25</f>
        <v>0.14185763008175098</v>
      </c>
      <c r="AM23" s="85">
        <f>'Net zero emission summary'!BN25</f>
        <v>0.14217378228268246</v>
      </c>
      <c r="AN23" s="85">
        <f>'Net zero emission summary'!BO25</f>
        <v>0.14217249731568982</v>
      </c>
      <c r="AO23" s="85">
        <f>'Net zero emission summary'!BP25</f>
        <v>0.14218873383041858</v>
      </c>
      <c r="AP23" s="85">
        <f>'Net zero emission summary'!BQ25</f>
        <v>0.14210703064199237</v>
      </c>
    </row>
    <row r="24" spans="1:42" x14ac:dyDescent="0.3">
      <c r="A24" t="str">
        <f>'Emissions summary'!C26</f>
        <v>3A2i Poultry</v>
      </c>
      <c r="B24" t="str">
        <f t="shared" si="1"/>
        <v>A3A2i</v>
      </c>
      <c r="C24" t="str">
        <f>'Emissions summary'!D26</f>
        <v>N2O</v>
      </c>
      <c r="D24" s="85">
        <f>'Net zero emission summary'!AE26</f>
        <v>2.1141223071087341</v>
      </c>
      <c r="E24" s="85">
        <f>'Net zero emission summary'!AF26</f>
        <v>2.144407963353022</v>
      </c>
      <c r="F24" s="85">
        <f>'Net zero emission summary'!AG26</f>
        <v>2.1900184905347508</v>
      </c>
      <c r="G24" s="85">
        <f>'Net zero emission summary'!AH26</f>
        <v>2.2070152134542438</v>
      </c>
      <c r="H24" s="85">
        <f>'Net zero emission summary'!AI26</f>
        <v>2.2054156910391569</v>
      </c>
      <c r="I24" s="85">
        <f>'Net zero emission summary'!AJ26</f>
        <v>2.1852604118945709</v>
      </c>
      <c r="J24" s="85">
        <f>'Net zero emission summary'!AK26</f>
        <v>2.1799994398925189</v>
      </c>
      <c r="K24" s="85">
        <f>'Net zero emission summary'!AL26</f>
        <v>2.1772115733745303</v>
      </c>
      <c r="L24" s="85">
        <f>'Net zero emission summary'!AM26</f>
        <v>1.9018529304191707</v>
      </c>
      <c r="M24" s="85">
        <f>'Net zero emission summary'!AN26</f>
        <v>1.9767960414957357</v>
      </c>
      <c r="N24" s="85">
        <f>'Net zero emission summary'!AO26</f>
        <v>2.0298666291996383</v>
      </c>
      <c r="O24" s="85">
        <f>'Net zero emission summary'!AP26</f>
        <v>2.0767333956500096</v>
      </c>
      <c r="P24" s="85">
        <f>'Net zero emission summary'!AQ26</f>
        <v>2.130575450372449</v>
      </c>
      <c r="Q24" s="85">
        <f>'Net zero emission summary'!AR26</f>
        <v>2.1806209079081205</v>
      </c>
      <c r="R24" s="85">
        <f>'Net zero emission summary'!AS26</f>
        <v>2.2198694883329084</v>
      </c>
      <c r="S24" s="85">
        <f>'Net zero emission summary'!AT26</f>
        <v>2.2587428924919561</v>
      </c>
      <c r="T24" s="85">
        <f>'Net zero emission summary'!AU26</f>
        <v>2.2993193743621796</v>
      </c>
      <c r="U24" s="85">
        <f>'Net zero emission summary'!AV26</f>
        <v>2.3633555663353167</v>
      </c>
      <c r="V24" s="85">
        <f>'Net zero emission summary'!AW26</f>
        <v>2.4166031177198075</v>
      </c>
      <c r="W24" s="85">
        <f>'Net zero emission summary'!AX26</f>
        <v>2.4860792066855741</v>
      </c>
      <c r="X24" s="85">
        <f>'Net zero emission summary'!AY26</f>
        <v>2.5596780453700476</v>
      </c>
      <c r="Y24" s="85">
        <f>'Net zero emission summary'!AZ26</f>
        <v>2.6516315736321543</v>
      </c>
      <c r="Z24" s="85">
        <f>'Net zero emission summary'!BA26</f>
        <v>2.7529562778377317</v>
      </c>
      <c r="AA24" s="85">
        <f>'Net zero emission summary'!BB26</f>
        <v>2.8276842572267329</v>
      </c>
      <c r="AB24" s="85">
        <f>'Net zero emission summary'!BC26</f>
        <v>2.9026801523313606</v>
      </c>
      <c r="AC24" s="85">
        <f>'Net zero emission summary'!BD26</f>
        <v>2.9876417023191082</v>
      </c>
      <c r="AD24" s="85">
        <f>'Net zero emission summary'!BE26</f>
        <v>3.0721790455112661</v>
      </c>
      <c r="AE24" s="85">
        <f>'Net zero emission summary'!BF26</f>
        <v>3.1675450495138286</v>
      </c>
      <c r="AF24" s="85">
        <f>'Net zero emission summary'!BG26</f>
        <v>3.2599404576700479</v>
      </c>
      <c r="AG24" s="85">
        <f>'Net zero emission summary'!BH26</f>
        <v>3.3695437339643353</v>
      </c>
      <c r="AH24" s="85">
        <f>'Net zero emission summary'!BI26</f>
        <v>3.4806678892741765</v>
      </c>
      <c r="AI24" s="85">
        <f>'Net zero emission summary'!BJ26</f>
        <v>3.5953689531586095</v>
      </c>
      <c r="AJ24" s="85">
        <f>'Net zero emission summary'!BK26</f>
        <v>3.7143113234758895</v>
      </c>
      <c r="AK24" s="85">
        <f>'Net zero emission summary'!BL26</f>
        <v>3.8387613338414166</v>
      </c>
      <c r="AL24" s="85">
        <f>'Net zero emission summary'!BM26</f>
        <v>3.9751952336785972</v>
      </c>
      <c r="AM24" s="85">
        <f>'Net zero emission summary'!BN26</f>
        <v>4.0495125955484257</v>
      </c>
      <c r="AN24" s="85">
        <f>'Net zero emission summary'!BO26</f>
        <v>4.1145989134390204</v>
      </c>
      <c r="AO24" s="85">
        <f>'Net zero emission summary'!BP26</f>
        <v>4.1814569605763996</v>
      </c>
      <c r="AP24" s="85">
        <f>'Net zero emission summary'!BQ26</f>
        <v>4.2461741767878989</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893.02080283100577</v>
      </c>
      <c r="N37" s="85">
        <f>'Net zero emission summary'!AO41</f>
        <v>897.75285452078901</v>
      </c>
      <c r="O37" s="85">
        <f>'Net zero emission summary'!AP41</f>
        <v>901.44720150656667</v>
      </c>
      <c r="P37" s="85">
        <f>'Net zero emission summary'!AQ41</f>
        <v>904.78917334091534</v>
      </c>
      <c r="Q37" s="85">
        <f>'Net zero emission summary'!AR41</f>
        <v>908.3320585963171</v>
      </c>
      <c r="R37" s="85">
        <f>'Net zero emission summary'!AS41</f>
        <v>911.62897626634526</v>
      </c>
      <c r="S37" s="85">
        <f>'Net zero emission summary'!AT41</f>
        <v>914.43698674296445</v>
      </c>
      <c r="T37" s="85">
        <f>'Net zero emission summary'!AU41</f>
        <v>917.18690409894339</v>
      </c>
      <c r="U37" s="85">
        <f>'Net zero emission summary'!AV41</f>
        <v>919.96313175781677</v>
      </c>
      <c r="V37" s="85">
        <f>'Net zero emission summary'!AW41</f>
        <v>923.62831618408711</v>
      </c>
      <c r="W37" s="85">
        <f>'Net zero emission summary'!AX41</f>
        <v>926.81227740548343</v>
      </c>
      <c r="X37" s="85">
        <f>'Net zero emission summary'!AY41</f>
        <v>930.58117433402219</v>
      </c>
      <c r="Y37" s="85">
        <f>'Net zero emission summary'!AZ41</f>
        <v>934.4502977841239</v>
      </c>
      <c r="Z37" s="85">
        <f>'Net zero emission summary'!BA41</f>
        <v>938.95025436510252</v>
      </c>
      <c r="AA37" s="85">
        <f>'Net zero emission summary'!BB41</f>
        <v>943.71736655395034</v>
      </c>
      <c r="AB37" s="85">
        <f>'Net zero emission summary'!BC41</f>
        <v>947.42965655318744</v>
      </c>
      <c r="AC37" s="85">
        <f>'Net zero emission summary'!BD41</f>
        <v>951.09603654448711</v>
      </c>
      <c r="AD37" s="85">
        <f>'Net zero emission summary'!BE41</f>
        <v>955.06145476903919</v>
      </c>
      <c r="AE37" s="85">
        <f>'Net zero emission summary'!BF41</f>
        <v>958.94938542959153</v>
      </c>
      <c r="AF37" s="85">
        <f>'Net zero emission summary'!BG41</f>
        <v>963.14946904373596</v>
      </c>
      <c r="AG37" s="85">
        <f>'Net zero emission summary'!BH41</f>
        <v>967.17892913427841</v>
      </c>
      <c r="AH37" s="85">
        <f>'Net zero emission summary'!BI41</f>
        <v>971.71789752028167</v>
      </c>
      <c r="AI37" s="85">
        <f>'Net zero emission summary'!BJ41</f>
        <v>976.2259927100805</v>
      </c>
      <c r="AJ37" s="85">
        <f>'Net zero emission summary'!BK41</f>
        <v>980.76920521611396</v>
      </c>
      <c r="AK37" s="85">
        <f>'Net zero emission summary'!BL41</f>
        <v>985.36495316758908</v>
      </c>
      <c r="AL37" s="85">
        <f>'Net zero emission summary'!BM41</f>
        <v>990.04785507182669</v>
      </c>
      <c r="AM37" s="85">
        <f>'Net zero emission summary'!BN41</f>
        <v>995.00767590091596</v>
      </c>
      <c r="AN37" s="85">
        <f>'Net zero emission summary'!BO41</f>
        <v>998.01595730450163</v>
      </c>
      <c r="AO37" s="85">
        <f>'Net zero emission summary'!BP41</f>
        <v>1000.7113984956475</v>
      </c>
      <c r="AP37" s="85">
        <f>'Net zero emission summary'!BQ41</f>
        <v>1003.4264229774296</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469.93037862526131</v>
      </c>
      <c r="N38" s="85">
        <f>'Net zero emission summary'!AO42</f>
        <v>469.81115063848193</v>
      </c>
      <c r="O38" s="85">
        <f>'Net zero emission summary'!AP42</f>
        <v>469.71806848671042</v>
      </c>
      <c r="P38" s="85">
        <f>'Net zero emission summary'!AQ42</f>
        <v>469.63386472060563</v>
      </c>
      <c r="Q38" s="85">
        <f>'Net zero emission summary'!AR42</f>
        <v>469.54459877338365</v>
      </c>
      <c r="R38" s="85">
        <f>'Net zero emission summary'!AS42</f>
        <v>469.46153018450423</v>
      </c>
      <c r="S38" s="85">
        <f>'Net zero emission summary'!AT42</f>
        <v>469.39078001989691</v>
      </c>
      <c r="T38" s="85">
        <f>'Net zero emission summary'!AU42</f>
        <v>469.32149355988821</v>
      </c>
      <c r="U38" s="85">
        <f>'Net zero emission summary'!AV42</f>
        <v>469.25154418986693</v>
      </c>
      <c r="V38" s="85">
        <f>'Net zero emission summary'!AW42</f>
        <v>469.15919681309106</v>
      </c>
      <c r="W38" s="85">
        <f>'Net zero emission summary'!AX42</f>
        <v>469.07897425609099</v>
      </c>
      <c r="X38" s="85">
        <f>'Net zero emission summary'!AY42</f>
        <v>468.98401375636973</v>
      </c>
      <c r="Y38" s="85">
        <f>'Net zero emission summary'!AZ42</f>
        <v>468.88652796589281</v>
      </c>
      <c r="Z38" s="85">
        <f>'Net zero emission summary'!BA42</f>
        <v>468.77314780884535</v>
      </c>
      <c r="AA38" s="85">
        <f>'Net zero emission summary'!BB42</f>
        <v>468.65303644356692</v>
      </c>
      <c r="AB38" s="85">
        <f>'Net zero emission summary'!BC42</f>
        <v>468.55950220261474</v>
      </c>
      <c r="AC38" s="85">
        <f>'Net zero emission summary'!BD42</f>
        <v>468.46712470258132</v>
      </c>
      <c r="AD38" s="85">
        <f>'Net zero emission summary'!BE42</f>
        <v>468.36721268499451</v>
      </c>
      <c r="AE38" s="85">
        <f>'Net zero emission summary'!BF42</f>
        <v>468.26925303117338</v>
      </c>
      <c r="AF38" s="85">
        <f>'Net zero emission summary'!BG42</f>
        <v>468.16342842348769</v>
      </c>
      <c r="AG38" s="85">
        <f>'Net zero emission summary'!BH42</f>
        <v>468.06190281770444</v>
      </c>
      <c r="AH38" s="85">
        <f>'Net zero emission summary'!BI42</f>
        <v>467.94753972571056</v>
      </c>
      <c r="AI38" s="85">
        <f>'Net zero emission summary'!BJ42</f>
        <v>467.83395450962973</v>
      </c>
      <c r="AJ38" s="85">
        <f>'Net zero emission summary'!BK42</f>
        <v>467.719484483494</v>
      </c>
      <c r="AK38" s="85">
        <f>'Net zero emission summary'!BL42</f>
        <v>467.60369078301881</v>
      </c>
      <c r="AL38" s="85">
        <f>'Net zero emission summary'!BM42</f>
        <v>467.48570116605572</v>
      </c>
      <c r="AM38" s="85">
        <f>'Net zero emission summary'!BN42</f>
        <v>467.36073434595187</v>
      </c>
      <c r="AN38" s="85">
        <f>'Net zero emission summary'!BO42</f>
        <v>467.28493818840155</v>
      </c>
      <c r="AO38" s="85">
        <f>'Net zero emission summary'!BP42</f>
        <v>467.21702430077511</v>
      </c>
      <c r="AP38" s="85">
        <f>'Net zero emission summary'!BQ42</f>
        <v>467.14861699581724</v>
      </c>
    </row>
    <row r="39" spans="1:42" x14ac:dyDescent="0.3">
      <c r="A39" t="str">
        <f>'Emissions summary'!B44</f>
        <v>3C4 Direct N2O from managed soils (N2O)</v>
      </c>
      <c r="B39" t="str">
        <f>"A"&amp;LEFT(A39,3)</f>
        <v>A3C4</v>
      </c>
      <c r="C39" t="str">
        <f>'Emissions summary'!D44</f>
        <v>N2O</v>
      </c>
      <c r="D39" s="85">
        <f>'Net zero emission summary'!AE43</f>
        <v>55.328082895998847</v>
      </c>
      <c r="E39" s="85">
        <f>'Net zero emission summary'!AF43</f>
        <v>55.141377146941771</v>
      </c>
      <c r="F39" s="85">
        <f>'Net zero emission summary'!AG43</f>
        <v>55.133536751110512</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49.686974223319119</v>
      </c>
      <c r="M39" s="85">
        <f>'Net zero emission summary'!AN43</f>
        <v>50.225982111090843</v>
      </c>
      <c r="N39" s="85">
        <f>'Net zero emission summary'!AO43</f>
        <v>50.573150828814093</v>
      </c>
      <c r="O39" s="85">
        <f>'Net zero emission summary'!AP43</f>
        <v>50.839178728584905</v>
      </c>
      <c r="P39" s="85">
        <f>'Net zero emission summary'!AQ43</f>
        <v>51.147742901941349</v>
      </c>
      <c r="Q39" s="85">
        <f>'Net zero emission summary'!AR43</f>
        <v>51.400934193936585</v>
      </c>
      <c r="R39" s="85">
        <f>'Net zero emission summary'!AS43</f>
        <v>51.547300308984049</v>
      </c>
      <c r="S39" s="85">
        <f>'Net zero emission summary'!AT43</f>
        <v>51.681238919908452</v>
      </c>
      <c r="T39" s="85">
        <f>'Net zero emission summary'!AU43</f>
        <v>51.822001521094542</v>
      </c>
      <c r="U39" s="85">
        <f>'Net zero emission summary'!AV43</f>
        <v>52.157542450782124</v>
      </c>
      <c r="V39" s="85">
        <f>'Net zero emission summary'!AW43</f>
        <v>52.390280149072858</v>
      </c>
      <c r="W39" s="85">
        <f>'Net zero emission summary'!AX43</f>
        <v>52.547359067538324</v>
      </c>
      <c r="X39" s="85">
        <f>'Net zero emission summary'!AY43</f>
        <v>52.720214120631113</v>
      </c>
      <c r="Y39" s="85">
        <f>'Net zero emission summary'!AZ43</f>
        <v>53.021410197869777</v>
      </c>
      <c r="Z39" s="85">
        <f>'Net zero emission summary'!BA43</f>
        <v>53.372771729959396</v>
      </c>
      <c r="AA39" s="85">
        <f>'Net zero emission summary'!BB43</f>
        <v>53.488073336766277</v>
      </c>
      <c r="AB39" s="85">
        <f>'Net zero emission summary'!BC43</f>
        <v>53.582370923504179</v>
      </c>
      <c r="AC39" s="85">
        <f>'Net zero emission summary'!BD43</f>
        <v>53.731388452320722</v>
      </c>
      <c r="AD39" s="85">
        <f>'Net zero emission summary'!BE43</f>
        <v>53.855100456866239</v>
      </c>
      <c r="AE39" s="85">
        <f>'Net zero emission summary'!BF43</f>
        <v>54.034555844575436</v>
      </c>
      <c r="AF39" s="85">
        <f>'Net zero emission summary'!BG43</f>
        <v>54.168247932694214</v>
      </c>
      <c r="AG39" s="85">
        <f>'Net zero emission summary'!BH43</f>
        <v>54.522198023114349</v>
      </c>
      <c r="AH39" s="85">
        <f>'Net zero emission summary'!BI43</f>
        <v>54.865130342890431</v>
      </c>
      <c r="AI39" s="85">
        <f>'Net zero emission summary'!BJ43</f>
        <v>55.209340335303644</v>
      </c>
      <c r="AJ39" s="85">
        <f>'Net zero emission summary'!BK43</f>
        <v>55.558510242194799</v>
      </c>
      <c r="AK39" s="85">
        <f>'Net zero emission summary'!BL43</f>
        <v>55.919894849731051</v>
      </c>
      <c r="AL39" s="85">
        <f>'Net zero emission summary'!BM43</f>
        <v>56.334025534819737</v>
      </c>
      <c r="AM39" s="85">
        <f>'Net zero emission summary'!BN43</f>
        <v>56.325861285482063</v>
      </c>
      <c r="AN39" s="85">
        <f>'Net zero emission summary'!BO43</f>
        <v>56.240615544258752</v>
      </c>
      <c r="AO39" s="85">
        <f>'Net zero emission summary'!BP43</f>
        <v>56.153284634062558</v>
      </c>
      <c r="AP39" s="85">
        <f>'Net zero emission summary'!BQ43</f>
        <v>56.040569618117146</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6.3913491075327151</v>
      </c>
      <c r="K40" s="85">
        <f>'Net zero emission summary'!AL49</f>
        <v>6.3428476696520812</v>
      </c>
      <c r="L40" s="85">
        <f>'Net zero emission summary'!AM49</f>
        <v>5.971938653736367</v>
      </c>
      <c r="M40" s="85">
        <f>'Net zero emission summary'!AN49</f>
        <v>6.0469699507619064</v>
      </c>
      <c r="N40" s="85">
        <f>'Net zero emission summary'!AO49</f>
        <v>6.0941521727700634</v>
      </c>
      <c r="O40" s="85">
        <f>'Net zero emission summary'!AP49</f>
        <v>6.1312977548885979</v>
      </c>
      <c r="P40" s="85">
        <f>'Net zero emission summary'!AQ49</f>
        <v>6.173686046556524</v>
      </c>
      <c r="Q40" s="85">
        <f>'Net zero emission summary'!AR49</f>
        <v>6.2088947083026476</v>
      </c>
      <c r="R40" s="85">
        <f>'Net zero emission summary'!AS49</f>
        <v>6.2308217040745069</v>
      </c>
      <c r="S40" s="85">
        <f>'Net zero emission summary'!AT49</f>
        <v>6.2513498575992221</v>
      </c>
      <c r="T40" s="85">
        <f>'Net zero emission summary'!AU49</f>
        <v>6.2727792349937559</v>
      </c>
      <c r="U40" s="85">
        <f>'Net zero emission summary'!AV49</f>
        <v>6.3187659721766885</v>
      </c>
      <c r="V40" s="85">
        <f>'Net zero emission summary'!AW49</f>
        <v>6.3516258688827039</v>
      </c>
      <c r="W40" s="85">
        <f>'Net zero emission summary'!AX49</f>
        <v>6.3776466933504219</v>
      </c>
      <c r="X40" s="85">
        <f>'Net zero emission summary'!AY49</f>
        <v>6.4057172319363218</v>
      </c>
      <c r="Y40" s="85">
        <f>'Net zero emission summary'!AZ49</f>
        <v>6.4502584504242675</v>
      </c>
      <c r="Z40" s="85">
        <f>'Net zero emission summary'!BA49</f>
        <v>6.5012983980001877</v>
      </c>
      <c r="AA40" s="85">
        <f>'Net zero emission summary'!BB49</f>
        <v>6.5225341975268751</v>
      </c>
      <c r="AB40" s="85">
        <f>'Net zero emission summary'!BC49</f>
        <v>6.5415937201506535</v>
      </c>
      <c r="AC40" s="85">
        <f>'Net zero emission summary'!BD49</f>
        <v>6.5678861527573744</v>
      </c>
      <c r="AD40" s="85">
        <f>'Net zero emission summary'!BE49</f>
        <v>6.5911199376042804</v>
      </c>
      <c r="AE40" s="85">
        <f>'Net zero emission summary'!BF49</f>
        <v>6.6217958500175715</v>
      </c>
      <c r="AF40" s="85">
        <f>'Net zero emission summary'!BG49</f>
        <v>6.6468044275471687</v>
      </c>
      <c r="AG40" s="85">
        <f>'Net zero emission summary'!BH49</f>
        <v>6.6986821186208898</v>
      </c>
      <c r="AH40" s="85">
        <f>'Net zero emission summary'!BI49</f>
        <v>6.7492862758533851</v>
      </c>
      <c r="AI40" s="85">
        <f>'Net zero emission summary'!BJ49</f>
        <v>6.8003564620866976</v>
      </c>
      <c r="AJ40" s="85">
        <f>'Net zero emission summary'!BK49</f>
        <v>6.8523651936549879</v>
      </c>
      <c r="AK40" s="85">
        <f>'Net zero emission summary'!BL49</f>
        <v>6.9062673696181109</v>
      </c>
      <c r="AL40" s="85">
        <f>'Net zero emission summary'!BM49</f>
        <v>6.9673583060201505</v>
      </c>
      <c r="AM40" s="85">
        <f>'Net zero emission summary'!BN49</f>
        <v>6.9736174202469119</v>
      </c>
      <c r="AN40" s="85">
        <f>'Net zero emission summary'!BO49</f>
        <v>6.9704799550842278</v>
      </c>
      <c r="AO40" s="85">
        <f>'Net zero emission summary'!BP49</f>
        <v>6.967276821693452</v>
      </c>
      <c r="AP40" s="85">
        <f>'Net zero emission summary'!BQ49</f>
        <v>6.9608595395783377</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1.5337636748745849</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1.5429841908916513</v>
      </c>
      <c r="L41" s="85">
        <f>'Net zero emission summary'!AM52</f>
        <v>1.4224746119651852</v>
      </c>
      <c r="M41" s="85">
        <f>'Net zero emission summary'!AN52</f>
        <v>1.4594186790755042</v>
      </c>
      <c r="N41" s="85">
        <f>'Net zero emission summary'!AO52</f>
        <v>1.4862012437231924</v>
      </c>
      <c r="O41" s="85">
        <f>'Net zero emission summary'!AP52</f>
        <v>1.5098825607853776</v>
      </c>
      <c r="P41" s="85">
        <f>'Net zero emission summary'!AQ52</f>
        <v>1.5364028472936422</v>
      </c>
      <c r="Q41" s="85">
        <f>'Net zero emission summary'!AR52</f>
        <v>1.5608801025677039</v>
      </c>
      <c r="R41" s="85">
        <f>'Net zero emission summary'!AS52</f>
        <v>1.580445045860978</v>
      </c>
      <c r="S41" s="85">
        <f>'Net zero emission summary'!AT52</f>
        <v>1.5998003249916006</v>
      </c>
      <c r="T41" s="85">
        <f>'Net zero emission summary'!AU52</f>
        <v>1.6198786759659383</v>
      </c>
      <c r="U41" s="85">
        <f>'Net zero emission summary'!AV52</f>
        <v>1.6505166060779963</v>
      </c>
      <c r="V41" s="85">
        <f>'Net zero emission summary'!AW52</f>
        <v>1.6762174523744664</v>
      </c>
      <c r="W41" s="85">
        <f>'Net zero emission summary'!AX52</f>
        <v>1.7093904422106354</v>
      </c>
      <c r="X41" s="85">
        <f>'Net zero emission summary'!AY52</f>
        <v>1.7444260805271881</v>
      </c>
      <c r="Y41" s="85">
        <f>'Net zero emission summary'!AZ52</f>
        <v>1.7877691419126833</v>
      </c>
      <c r="Z41" s="85">
        <f>'Net zero emission summary'!BA52</f>
        <v>1.835355126801772</v>
      </c>
      <c r="AA41" s="85">
        <f>'Net zero emission summary'!BB52</f>
        <v>1.8708822715101465</v>
      </c>
      <c r="AB41" s="85">
        <f>'Net zero emission summary'!BC52</f>
        <v>1.9065270211213363</v>
      </c>
      <c r="AC41" s="85">
        <f>'Net zero emission summary'!BD52</f>
        <v>1.9466868068721592</v>
      </c>
      <c r="AD41" s="85">
        <f>'Net zero emission summary'!BE52</f>
        <v>1.9866496980795607</v>
      </c>
      <c r="AE41" s="85">
        <f>'Net zero emission summary'!BF52</f>
        <v>2.0315234696398083</v>
      </c>
      <c r="AF41" s="85">
        <f>'Net zero emission summary'!BG52</f>
        <v>2.075044433245858</v>
      </c>
      <c r="AG41" s="85">
        <f>'Net zero emission summary'!BH52</f>
        <v>2.1262481281241556</v>
      </c>
      <c r="AH41" s="85">
        <f>'Net zero emission summary'!BI52</f>
        <v>2.1781390284994675</v>
      </c>
      <c r="AI41" s="85">
        <f>'Net zero emission summary'!BJ52</f>
        <v>2.2316522232368268</v>
      </c>
      <c r="AJ41" s="85">
        <f>'Net zero emission summary'!BK52</f>
        <v>2.2870913312030767</v>
      </c>
      <c r="AK41" s="85">
        <f>'Net zero emission summary'!BL52</f>
        <v>2.3450348199319864</v>
      </c>
      <c r="AL41" s="85">
        <f>'Net zero emission summary'!BM52</f>
        <v>2.4084361626211948</v>
      </c>
      <c r="AM41" s="85">
        <f>'Net zero emission summary'!BN52</f>
        <v>2.4435322527777306</v>
      </c>
      <c r="AN41" s="85">
        <f>'Net zero emission summary'!BO52</f>
        <v>2.4743950710799041</v>
      </c>
      <c r="AO41" s="85">
        <f>'Net zero emission summary'!BP52</f>
        <v>2.5060367479667733</v>
      </c>
      <c r="AP41" s="85">
        <f>'Net zero emission summary'!BQ52</f>
        <v>2.5366717696405821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886718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88671875" defaultRowHeight="14.4" outlineLevelCol="1" x14ac:dyDescent="0.3"/>
  <cols>
    <col min="1" max="1" width="19.109375" customWidth="1"/>
    <col min="2" max="2" width="12.88671875" customWidth="1"/>
    <col min="3" max="3" width="28.44140625" customWidth="1"/>
    <col min="4" max="23" width="12.6640625" customWidth="1" outlineLevel="1"/>
    <col min="24" max="30" width="12.6640625" customWidth="1"/>
    <col min="31" max="31" width="13.886718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60158036.186957918</v>
      </c>
      <c r="AJ4" s="22">
        <f>DriversCGE!D35*1000</f>
        <v>60963559.588769533</v>
      </c>
      <c r="AK4" s="22">
        <f>DriversCGE!E35*1000</f>
        <v>61723133.308607779</v>
      </c>
      <c r="AL4" s="22">
        <f>DriversCGE!F35*1000</f>
        <v>62434728.280060038</v>
      </c>
      <c r="AM4" s="22">
        <f>DriversCGE!G35*1000</f>
        <v>63096422.22153794</v>
      </c>
      <c r="AN4" s="22">
        <f>DriversCGE!H35*1000</f>
        <v>63744102.485123493</v>
      </c>
      <c r="AO4" s="22">
        <f>DriversCGE!I35*1000</f>
        <v>64377188.8819886</v>
      </c>
      <c r="AP4" s="22">
        <f>DriversCGE!J35*1000</f>
        <v>64995109.664264292</v>
      </c>
      <c r="AQ4" s="22">
        <f>DriversCGE!K35*1000</f>
        <v>65597302.376622759</v>
      </c>
      <c r="AR4" s="22">
        <f>DriversCGE!L35*1000</f>
        <v>66183214.7014011</v>
      </c>
      <c r="AS4" s="22">
        <f>DriversCGE!M35*1000</f>
        <v>66757007.289602302</v>
      </c>
      <c r="AT4" s="22">
        <f>DriversCGE!N35*1000</f>
        <v>67318270.994163856</v>
      </c>
      <c r="AU4" s="22">
        <f>DriversCGE!O35*1000</f>
        <v>67866602.868669033</v>
      </c>
      <c r="AV4" s="22">
        <f>DriversCGE!P35*1000</f>
        <v>68401606.64533712</v>
      </c>
      <c r="AW4" s="22">
        <f>DriversCGE!Q35*1000</f>
        <v>68922893.208527461</v>
      </c>
      <c r="AX4" s="22">
        <f>DriversCGE!R35*1000</f>
        <v>69431445.341664761</v>
      </c>
      <c r="AY4" s="22">
        <f>DriversCGE!S35*1000</f>
        <v>69926919.446580023</v>
      </c>
      <c r="AZ4" s="22">
        <f>DriversCGE!T35*1000</f>
        <v>70408978.817025959</v>
      </c>
      <c r="BA4" s="22">
        <f>DriversCGE!U35*1000</f>
        <v>70877294.017675012</v>
      </c>
      <c r="BB4" s="22">
        <f>DriversCGE!V35*1000</f>
        <v>71331543.257193223</v>
      </c>
      <c r="BC4" s="22">
        <f>DriversCGE!W35*1000</f>
        <v>71772879.261991128</v>
      </c>
      <c r="BD4" s="22">
        <f>DriversCGE!X35*1000</f>
        <v>72201023.4559962</v>
      </c>
      <c r="BE4" s="22">
        <f>DriversCGE!Y35*1000</f>
        <v>72615704.257339329</v>
      </c>
      <c r="BF4" s="22">
        <f>DriversCGE!Z35*1000</f>
        <v>73016657.364175841</v>
      </c>
      <c r="BG4" s="22">
        <f>DriversCGE!AA35*1000</f>
        <v>73403626.034263343</v>
      </c>
      <c r="BH4" s="22">
        <f>DriversCGE!AB35*1000</f>
        <v>73776422.042674065</v>
      </c>
      <c r="BI4" s="22">
        <f>DriversCGE!AC35*1000</f>
        <v>74134805.489166111</v>
      </c>
      <c r="BJ4" s="22">
        <f>DriversCGE!AD35*1000</f>
        <v>74478544.75837934</v>
      </c>
      <c r="BK4" s="22">
        <f>DriversCGE!AE35*1000</f>
        <v>74807416.768507302</v>
      </c>
      <c r="BL4" s="22">
        <f>DriversCGE!AF35*1000</f>
        <v>75121207.211856723</v>
      </c>
    </row>
    <row r="5" spans="1:68" x14ac:dyDescent="0.3">
      <c r="A5" t="s">
        <v>809</v>
      </c>
      <c r="B5" t="s">
        <v>747</v>
      </c>
      <c r="C5" t="s">
        <v>810</v>
      </c>
      <c r="D5" s="21">
        <f t="shared" ref="D5:Y5" si="0">E5/(1+E7)</f>
        <v>1973.3474900800998</v>
      </c>
      <c r="E5" s="21">
        <f t="shared" si="0"/>
        <v>2032.5479147825029</v>
      </c>
      <c r="F5" s="21">
        <f t="shared" si="0"/>
        <v>2093.524352225978</v>
      </c>
      <c r="G5" s="21">
        <f t="shared" si="0"/>
        <v>2156.3300827927574</v>
      </c>
      <c r="H5" s="21">
        <f t="shared" si="0"/>
        <v>2221.01998527654</v>
      </c>
      <c r="I5" s="21">
        <f t="shared" si="0"/>
        <v>2287.6505848348361</v>
      </c>
      <c r="J5" s="21">
        <f t="shared" si="0"/>
        <v>2383.7319093978995</v>
      </c>
      <c r="K5" s="21">
        <f t="shared" si="0"/>
        <v>2445.7089390422448</v>
      </c>
      <c r="L5" s="21">
        <f t="shared" si="0"/>
        <v>2462.8289016155404</v>
      </c>
      <c r="M5" s="21">
        <f t="shared" si="0"/>
        <v>2529.3252819591598</v>
      </c>
      <c r="N5" s="21">
        <f t="shared" si="0"/>
        <v>2640.615594365363</v>
      </c>
      <c r="O5" s="21">
        <f t="shared" si="0"/>
        <v>2717.1934466019584</v>
      </c>
      <c r="P5" s="21">
        <f t="shared" si="0"/>
        <v>2820.4582175530736</v>
      </c>
      <c r="Q5" s="21">
        <f t="shared" si="0"/>
        <v>2904.5493224007159</v>
      </c>
      <c r="R5" s="21">
        <f t="shared" si="0"/>
        <v>3035.1865814363005</v>
      </c>
      <c r="S5" s="21">
        <f t="shared" si="0"/>
        <v>3196.4287260597175</v>
      </c>
      <c r="T5" s="21">
        <f t="shared" si="0"/>
        <v>3373.068924997895</v>
      </c>
      <c r="U5" s="21">
        <f t="shared" si="0"/>
        <v>3561.4780611830051</v>
      </c>
      <c r="V5" s="21">
        <f t="shared" si="0"/>
        <v>3695.457478470953</v>
      </c>
      <c r="W5" s="21">
        <f t="shared" si="0"/>
        <v>3645.8547404821466</v>
      </c>
      <c r="X5" s="21">
        <f t="shared" si="0"/>
        <v>3758.1363307141014</v>
      </c>
      <c r="Y5" s="21">
        <f t="shared" si="0"/>
        <v>3887.0962541320359</v>
      </c>
      <c r="Z5" s="21">
        <f t="shared" ref="Z5" si="1">AA5/(1+AA7)</f>
        <v>3981.8923251427409</v>
      </c>
      <c r="AA5" s="21">
        <f t="shared" ref="AA5" si="2">AB5/(1+AB7)</f>
        <v>4070.0257303707494</v>
      </c>
      <c r="AB5" s="21">
        <f t="shared" ref="AB5" si="3">AC5/(1+AC7)</f>
        <v>4176.4070827588903</v>
      </c>
      <c r="AC5" s="21">
        <f t="shared" ref="AC5" si="4">AD5/(1+AD7)</f>
        <v>4250.9853523664096</v>
      </c>
      <c r="AD5" s="21">
        <f t="shared" ref="AD5" si="5">AE5/(1+AE7)</f>
        <v>4304.4554096726424</v>
      </c>
      <c r="AE5" s="21">
        <f t="shared" ref="AE5" si="6">AF5/(1+AF7)</f>
        <v>4336.2922664660382</v>
      </c>
      <c r="AF5" s="21">
        <f t="shared" ref="AF5" si="7">AG5/(1+AG7)</f>
        <v>4385.0240504286548</v>
      </c>
      <c r="AG5" s="22">
        <f>SUM(DriversCGE!B8:B26)</f>
        <v>4436.3999999999987</v>
      </c>
      <c r="AH5" s="22">
        <f>SUM(DriversCGE!C8:C26)</f>
        <v>4156.87</v>
      </c>
      <c r="AI5" s="22">
        <f>SUM(DriversCGE!D8:D26)</f>
        <v>4296.2400000000007</v>
      </c>
      <c r="AJ5" s="22">
        <f>SUM(DriversCGE!E8:E26)</f>
        <v>4408.1400000000012</v>
      </c>
      <c r="AK5" s="22">
        <f>SUM(DriversCGE!F8:F26)</f>
        <v>4511.3099999999986</v>
      </c>
      <c r="AL5" s="22">
        <f>SUM(DriversCGE!G8:G26)</f>
        <v>4622.0300000000007</v>
      </c>
      <c r="AM5" s="22">
        <f>SUM(DriversCGE!H8:H26)</f>
        <v>4726.8200000000006</v>
      </c>
      <c r="AN5" s="22">
        <f>SUM(DriversCGE!I8:I26)</f>
        <v>4817.9000000000005</v>
      </c>
      <c r="AO5" s="22">
        <f>SUM(DriversCGE!J8:J26)</f>
        <v>4908.3199999999988</v>
      </c>
      <c r="AP5" s="22">
        <f>SUM(DriversCGE!K8:K26)</f>
        <v>5000.7400000000007</v>
      </c>
      <c r="AQ5" s="22">
        <f>SUM(DriversCGE!L8:L26)</f>
        <v>5123.5199999999995</v>
      </c>
      <c r="AR5" s="22">
        <f>SUM(DriversCGE!M8:M26)</f>
        <v>5232.37</v>
      </c>
      <c r="AS5" s="22">
        <f>SUM(DriversCGE!N8:N26)</f>
        <v>5362.8</v>
      </c>
      <c r="AT5" s="22">
        <f>SUM(DriversCGE!O8:O26)</f>
        <v>5499.13</v>
      </c>
      <c r="AU5" s="22">
        <f>SUM(DriversCGE!P8:P26)</f>
        <v>5660.4700000000021</v>
      </c>
      <c r="AV5" s="22">
        <f>SUM(DriversCGE!Q8:Q26)</f>
        <v>5835.17</v>
      </c>
      <c r="AW5" s="22">
        <f>SUM(DriversCGE!R8:R26)</f>
        <v>5974.739999999998</v>
      </c>
      <c r="AX5" s="22">
        <f>SUM(DriversCGE!S8:S26)</f>
        <v>6115.1299999999983</v>
      </c>
      <c r="AY5" s="22">
        <f>SUM(DriversCGE!T8:T26)</f>
        <v>6269.6100000000006</v>
      </c>
      <c r="AZ5" s="22">
        <f>SUM(DriversCGE!U8:U26)</f>
        <v>6424.0799999999981</v>
      </c>
      <c r="BA5" s="22">
        <f>SUM(DriversCGE!V8:V26)</f>
        <v>6594.1000000000022</v>
      </c>
      <c r="BB5" s="22">
        <f>SUM(DriversCGE!W8:W26)</f>
        <v>6760.670000000001</v>
      </c>
      <c r="BC5" s="22">
        <f>SUM(DriversCGE!X8:X26)</f>
        <v>6952.0199999999986</v>
      </c>
      <c r="BD5" s="22">
        <f>SUM(DriversCGE!Y8:Y26)</f>
        <v>7146.4200000000019</v>
      </c>
      <c r="BE5" s="22">
        <f>SUM(DriversCGE!Z8:Z26)</f>
        <v>7346.79</v>
      </c>
      <c r="BF5" s="22">
        <f>SUM(DriversCGE!AA8:AA26)</f>
        <v>7554.13</v>
      </c>
      <c r="BG5" s="22">
        <f>SUM(DriversCGE!AB8:AB26)</f>
        <v>7770.3200000000006</v>
      </c>
      <c r="BH5" s="22">
        <f>SUM(DriversCGE!AC8:AC26)</f>
        <v>8004.77</v>
      </c>
      <c r="BI5" s="22">
        <f>SUM(DriversCGE!AD8:AD26)</f>
        <v>8150.6200000000008</v>
      </c>
      <c r="BJ5" s="22">
        <f>SUM(DriversCGE!AE8:AE26)</f>
        <v>8283.3299999999981</v>
      </c>
      <c r="BK5" s="22">
        <f>SUM(DriversCGE!AF8:AF26)</f>
        <v>8418.75</v>
      </c>
      <c r="BL5" s="22">
        <f>SUM(DriversCGE!AG8:AG26)</f>
        <v>8551.17</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88671875" defaultRowHeight="14.4" x14ac:dyDescent="0.3"/>
  <cols>
    <col min="1" max="1" width="21.33203125" customWidth="1"/>
    <col min="2" max="2" width="24.88671875" customWidth="1"/>
    <col min="3" max="3" width="16.88671875" customWidth="1"/>
    <col min="4" max="4" width="12.88671875" customWidth="1"/>
    <col min="5" max="5" width="42.44140625" customWidth="1"/>
    <col min="6" max="7" width="12.886718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88671875" defaultRowHeight="14.4" x14ac:dyDescent="0.3"/>
  <cols>
    <col min="1" max="1" width="21.33203125" customWidth="1"/>
    <col min="2" max="2" width="24.88671875" customWidth="1"/>
    <col min="3" max="3" width="16.88671875" customWidth="1"/>
    <col min="4" max="4" width="12.88671875" customWidth="1"/>
    <col min="5" max="5" width="42.44140625" customWidth="1"/>
    <col min="6" max="8" width="12.886718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88671875" defaultRowHeight="14.4" x14ac:dyDescent="0.3"/>
  <cols>
    <col min="1" max="1" width="29.44140625" customWidth="1"/>
    <col min="2" max="2" width="12.88671875" customWidth="1"/>
    <col min="3" max="29" width="12.6640625" customWidth="1"/>
    <col min="30" max="30" width="13.886718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53.622831414644288</v>
      </c>
      <c r="D4" s="22">
        <f>(Drivers!E5*1000000)/Drivers!E4</f>
        <v>53.886651531458405</v>
      </c>
      <c r="E4" s="22">
        <f>(Drivers!F5*1000000)/Drivers!F4</f>
        <v>54.134554523980704</v>
      </c>
      <c r="F4" s="22">
        <f>(Drivers!G5*1000000)/Drivers!G4</f>
        <v>54.40641076841726</v>
      </c>
      <c r="G4" s="22">
        <f>(Drivers!H5*1000000)/Drivers!H4</f>
        <v>54.753395987234406</v>
      </c>
      <c r="H4" s="22">
        <f>(Drivers!I5*1000000)/Drivers!I4</f>
        <v>55.209574899892893</v>
      </c>
      <c r="I4" s="22">
        <f>(Drivers!J5*1000000)/Drivers!J4</f>
        <v>56.431696424072321</v>
      </c>
      <c r="J4" s="22">
        <f>(Drivers!K5*1000000)/Drivers!K4</f>
        <v>56.893542492361782</v>
      </c>
      <c r="K4" s="22">
        <f>(Drivers!L5*1000000)/Drivers!L4</f>
        <v>56.380528425396044</v>
      </c>
      <c r="L4" s="22">
        <f>(Drivers!M5*1000000)/Drivers!M4</f>
        <v>57.045746450422598</v>
      </c>
      <c r="M4" s="22">
        <f>(Drivers!N5*1000000)/Drivers!N4</f>
        <v>58.722485797260632</v>
      </c>
      <c r="N4" s="22">
        <f>(Drivers!O5*1000000)/Drivers!O4</f>
        <v>59.625136804425487</v>
      </c>
      <c r="O4" s="22">
        <f>(Drivers!P5*1000000)/Drivers!P4</f>
        <v>61.113811931587861</v>
      </c>
      <c r="P4" s="22">
        <f>(Drivers!Q5*1000000)/Drivers!Q4</f>
        <v>62.170361887236155</v>
      </c>
      <c r="Q4" s="22">
        <f>(Drivers!R5*1000000)/Drivers!R4</f>
        <v>64.180233691267858</v>
      </c>
      <c r="R4" s="22">
        <f>(Drivers!S5*1000000)/Drivers!S4</f>
        <v>66.758325069054948</v>
      </c>
      <c r="S4" s="22">
        <f>(Drivers!T5*1000000)/Drivers!T4</f>
        <v>69.562931708474935</v>
      </c>
      <c r="T4" s="22">
        <f>(Drivers!U5*1000000)/Drivers!U4</f>
        <v>72.506016594727299</v>
      </c>
      <c r="U4" s="22">
        <f>(Drivers!V5*1000000)/Drivers!V4</f>
        <v>74.236575926468831</v>
      </c>
      <c r="V4" s="22">
        <f>(Drivers!W5*1000000)/Drivers!W4</f>
        <v>72.228023574576284</v>
      </c>
      <c r="W4" s="22">
        <f>(Drivers!X5*1000000)/Drivers!X4</f>
        <v>73.376788415535543</v>
      </c>
      <c r="X4" s="22">
        <f>(Drivers!Y5*1000000)/Drivers!Y4</f>
        <v>74.745854123627538</v>
      </c>
      <c r="Y4" s="22">
        <f>(Drivers!Z5*1000000)/Drivers!Z4</f>
        <v>76.09860264542948</v>
      </c>
      <c r="Z4" s="22">
        <f>(Drivers!AA5*1000000)/Drivers!AA4</f>
        <v>76.641987636129969</v>
      </c>
      <c r="AA4" s="22">
        <f>(Drivers!AB5*1000000)/Drivers!AB4</f>
        <v>77.466589143255405</v>
      </c>
      <c r="AB4" s="22">
        <f>(Drivers!AC5*1000000)/Drivers!AC4</f>
        <v>77.642871127104343</v>
      </c>
      <c r="AC4" s="22">
        <f>(Drivers!AD5*1000000)/Drivers!AD4</f>
        <v>77.390507312892836</v>
      </c>
      <c r="AD4" s="22">
        <f>(Drivers!AE5*1000000)/Drivers!AE4</f>
        <v>76.718733460333823</v>
      </c>
      <c r="AE4" s="22">
        <f>(Drivers!AF5*1000000)/Drivers!AF4</f>
        <v>76.346263724843865</v>
      </c>
      <c r="AF4" s="22">
        <f>(Drivers!AG5*1000000)/Drivers!AG4</f>
        <v>76.011523136193603</v>
      </c>
      <c r="AG4" s="22">
        <f>(Drivers!AH5*1000000)/Drivers!AH4</f>
        <v>70.088717184614936</v>
      </c>
      <c r="AH4" s="22">
        <f>(Drivers!AI5*1000000)/Drivers!AI4</f>
        <v>71.41589507091345</v>
      </c>
      <c r="AI4" s="22">
        <f>(Drivers!AJ5*1000000)/Drivers!AJ4</f>
        <v>72.307785663028298</v>
      </c>
      <c r="AJ4" s="22">
        <f>(Drivers!AK5*1000000)/Drivers!AK4</f>
        <v>73.089452174179584</v>
      </c>
      <c r="AK4" s="22">
        <f>(Drivers!AL5*1000000)/Drivers!AL4</f>
        <v>74.029792830477518</v>
      </c>
      <c r="AL4" s="22">
        <f>(Drivers!AM5*1000000)/Drivers!AM4</f>
        <v>74.914231799128899</v>
      </c>
      <c r="AM4" s="22">
        <f>(Drivers!AN5*1000000)/Drivers!AN4</f>
        <v>75.581894044619986</v>
      </c>
      <c r="AN4" s="22">
        <f>(Drivers!AO5*1000000)/Drivers!AO4</f>
        <v>76.243155149218467</v>
      </c>
      <c r="AO4" s="22">
        <f>(Drivers!AP5*1000000)/Drivers!AP4</f>
        <v>76.94025021007873</v>
      </c>
      <c r="AP4" s="22">
        <f>(Drivers!AQ5*1000000)/Drivers!AQ4</f>
        <v>78.105650908990654</v>
      </c>
      <c r="AQ4" s="22">
        <f>(Drivers!AR5*1000000)/Drivers!AR4</f>
        <v>79.058867472770714</v>
      </c>
      <c r="AR4" s="22">
        <f>(Drivers!AS5*1000000)/Drivers!AS4</f>
        <v>80.333139811605662</v>
      </c>
      <c r="AS4" s="22">
        <f>(Drivers!AT5*1000000)/Drivers!AT4</f>
        <v>81.688521092241743</v>
      </c>
      <c r="AT4" s="22">
        <f>(Drivers!AU5*1000000)/Drivers!AU4</f>
        <v>83.405824967455189</v>
      </c>
      <c r="AU4" s="22">
        <f>(Drivers!AV5*1000000)/Drivers!AV4</f>
        <v>85.30749913895157</v>
      </c>
      <c r="AV4" s="22">
        <f>(Drivers!AW5*1000000)/Drivers!AW4</f>
        <v>86.68730695798439</v>
      </c>
      <c r="AW4" s="22">
        <f>(Drivers!AX5*1000000)/Drivers!AX4</f>
        <v>88.074358381970782</v>
      </c>
      <c r="AX4" s="22">
        <f>(Drivers!AY5*1000000)/Drivers!AY4</f>
        <v>89.65946233037775</v>
      </c>
      <c r="AY4" s="22">
        <f>(Drivers!AZ5*1000000)/Drivers!AZ4</f>
        <v>91.239499676517937</v>
      </c>
      <c r="AZ4" s="22">
        <f>(Drivers!BA5*1000000)/Drivers!BA4</f>
        <v>93.035436685204147</v>
      </c>
      <c r="BA4" s="22">
        <f>(Drivers!BB5*1000000)/Drivers!BB4</f>
        <v>94.77812607563682</v>
      </c>
      <c r="BB4" s="22">
        <f>(Drivers!BC5*1000000)/Drivers!BC4</f>
        <v>96.861378162400001</v>
      </c>
      <c r="BC4" s="22">
        <f>(Drivers!BD5*1000000)/Drivers!BD4</f>
        <v>98.979483363632312</v>
      </c>
      <c r="BD4" s="22">
        <f>(Drivers!BE5*1000000)/Drivers!BE4</f>
        <v>101.17356947973762</v>
      </c>
      <c r="BE4" s="22">
        <f>(Drivers!BF5*1000000)/Drivers!BF4</f>
        <v>103.45762559799516</v>
      </c>
      <c r="BF4" s="22">
        <f>(Drivers!BG5*1000000)/Drivers!BG4</f>
        <v>105.85744083504773</v>
      </c>
      <c r="BG4" s="22">
        <f>(Drivers!BH5*1000000)/Drivers!BH4</f>
        <v>108.50038234938864</v>
      </c>
      <c r="BH4" s="22">
        <f>(Drivers!BI5*1000000)/Drivers!BI4</f>
        <v>109.9432303925194</v>
      </c>
      <c r="BI4" s="22">
        <f>(Drivers!BJ5*1000000)/Drivers!BJ4</f>
        <v>111.2176671398788</v>
      </c>
      <c r="BJ4" s="22">
        <f>(Drivers!BK5*1000000)/Drivers!BK4</f>
        <v>112.53897492613534</v>
      </c>
      <c r="BK4" s="22">
        <f>(Drivers!BL5*1000000)/Drivers!BL4</f>
        <v>113.83163712856746</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920446.26243808516</v>
      </c>
      <c r="Z5" s="27">
        <f>((Data!$AJ$5*'Intermediate calculations'!Z4)+Data!$AK$5)*Drivers!AA4</f>
        <v>941691.58339834877</v>
      </c>
      <c r="AA5" s="27">
        <f>((Data!$AJ$5*'Intermediate calculations'!AA4)+Data!$AK$5)*Drivers!AB4</f>
        <v>967640.07013586524</v>
      </c>
      <c r="AB5" s="27">
        <f>((Data!$AJ$5*'Intermediate calculations'!AB4)+Data!$AK$5)*Drivers!AC4</f>
        <v>985205.95615670993</v>
      </c>
      <c r="AC5" s="27">
        <f>((Data!$AJ$5*'Intermediate calculations'!AC4)+Data!$AK$5)*Drivers!AD4</f>
        <v>997182.14033234713</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950115.4228758713</v>
      </c>
      <c r="AH5" s="27">
        <f>((Data!$AJ$5*'Intermediate calculations'!AH4)+Data!$AK$5)*Drivers!AI4</f>
        <v>984591.85062595736</v>
      </c>
      <c r="AI5" s="27">
        <f>((Data!$AJ$5*'Intermediate calculations'!AI4)+Data!$AK$5)*Drivers!AJ4</f>
        <v>1011988.546304866</v>
      </c>
      <c r="AJ5" s="27">
        <f>((Data!$AJ$5*'Intermediate calculations'!AJ4)+Data!$AK$5)*Drivers!AK4</f>
        <v>1037208.9832837026</v>
      </c>
      <c r="AK5" s="27">
        <f>((Data!$AJ$5*'Intermediate calculations'!AK4)+Data!$AK$5)*Drivers!AL4</f>
        <v>1064513.3732840114</v>
      </c>
      <c r="AL5" s="27">
        <f>((Data!$AJ$5*'Intermediate calculations'!AL4)+Data!$AK$5)*Drivers!AM4</f>
        <v>1090382.5086955607</v>
      </c>
      <c r="AM5" s="27">
        <f>((Data!$AJ$5*'Intermediate calculations'!AM4)+Data!$AK$5)*Drivers!AN4</f>
        <v>1112700.1392258112</v>
      </c>
      <c r="AN5" s="27">
        <f>((Data!$AJ$5*'Intermediate calculations'!AN4)+Data!$AK$5)*Drivers!AO4</f>
        <v>1134878.8303330473</v>
      </c>
      <c r="AO5" s="27">
        <f>((Data!$AJ$5*'Intermediate calculations'!AO4)+Data!$AK$5)*Drivers!AP4</f>
        <v>1157615.2136111064</v>
      </c>
      <c r="AP5" s="27">
        <f>((Data!$AJ$5*'Intermediate calculations'!AP4)+Data!$AK$5)*Drivers!AQ4</f>
        <v>1188323.8012071564</v>
      </c>
      <c r="AQ5" s="27">
        <f>((Data!$AJ$5*'Intermediate calculations'!AQ4)+Data!$AK$5)*Drivers!AR4</f>
        <v>1215428.5926129741</v>
      </c>
      <c r="AR5" s="27">
        <f>((Data!$AJ$5*'Intermediate calculations'!AR4)+Data!$AK$5)*Drivers!AS4</f>
        <v>1248202.2197153324</v>
      </c>
      <c r="AS5" s="27">
        <f>((Data!$AJ$5*'Intermediate calculations'!AS4)+Data!$AK$5)*Drivers!AT4</f>
        <v>1282546.9196477381</v>
      </c>
      <c r="AT5" s="27">
        <f>((Data!$AJ$5*'Intermediate calculations'!AT4)+Data!$AK$5)*Drivers!AU4</f>
        <v>1323458.915601247</v>
      </c>
      <c r="AU5" s="27">
        <f>((Data!$AJ$5*'Intermediate calculations'!AU4)+Data!$AK$5)*Drivers!AV4</f>
        <v>1367893.8448312597</v>
      </c>
      <c r="AV5" s="27">
        <f>((Data!$AJ$5*'Intermediate calculations'!AV4)+Data!$AK$5)*Drivers!AW4</f>
        <v>1403177.4640357923</v>
      </c>
      <c r="AW5" s="27">
        <f>((Data!$AJ$5*'Intermediate calculations'!AW4)+Data!$AK$5)*Drivers!AX4</f>
        <v>1438704.7324924271</v>
      </c>
      <c r="AX5" s="27">
        <f>((Data!$AJ$5*'Intermediate calculations'!AX4)+Data!$AK$5)*Drivers!AY4</f>
        <v>1477945.1785622975</v>
      </c>
      <c r="AY5" s="27">
        <f>((Data!$AJ$5*'Intermediate calculations'!AY4)+Data!$AK$5)*Drivers!AZ4</f>
        <v>1517213.8798830272</v>
      </c>
      <c r="AZ5" s="27">
        <f>((Data!$AJ$5*'Intermediate calculations'!AZ4)+Data!$AK$5)*Drivers!BA4</f>
        <v>1560578.9312692052</v>
      </c>
      <c r="BA5" s="27">
        <f>((Data!$AJ$5*'Intermediate calculations'!BA4)+Data!$AK$5)*Drivers!BB4</f>
        <v>1603074.5309207535</v>
      </c>
      <c r="BB5" s="27">
        <f>((Data!$AJ$5*'Intermediate calculations'!BB4)+Data!$AK$5)*Drivers!BC4</f>
        <v>1652077.2625014998</v>
      </c>
      <c r="BC5" s="27">
        <f>((Data!$AJ$5*'Intermediate calculations'!BC4)+Data!$AK$5)*Drivers!BD4</f>
        <v>1701907.6110591968</v>
      </c>
      <c r="BD5" s="27">
        <f>((Data!$AJ$5*'Intermediate calculations'!BD4)+Data!$AK$5)*Drivers!BE4</f>
        <v>1753329.4806730833</v>
      </c>
      <c r="BE5" s="27">
        <f>((Data!$AJ$5*'Intermediate calculations'!BE4)+Data!$AK$5)*Drivers!BF4</f>
        <v>1806604.8765019879</v>
      </c>
      <c r="BF5" s="27">
        <f>((Data!$AJ$5*'Intermediate calculations'!BF4)+Data!$AK$5)*Drivers!BG4</f>
        <v>1862225.8156360274</v>
      </c>
      <c r="BG5" s="27">
        <f>((Data!$AJ$5*'Intermediate calculations'!BG4)+Data!$AK$5)*Drivers!BH4</f>
        <v>1922652.476624978</v>
      </c>
      <c r="BH5" s="27">
        <f>((Data!$AJ$5*'Intermediate calculations'!BH4)+Data!$AK$5)*Drivers!BI4</f>
        <v>1959952.5320985327</v>
      </c>
      <c r="BI5" s="27">
        <f>((Data!$AJ$5*'Intermediate calculations'!BI4)+Data!$AK$5)*Drivers!BJ4</f>
        <v>1993851.5298285882</v>
      </c>
      <c r="BJ5" s="27">
        <f>((Data!$AJ$5*'Intermediate calculations'!BJ4)+Data!$AK$5)*Drivers!BK4</f>
        <v>2028493.1250142176</v>
      </c>
      <c r="BK5" s="27">
        <f>((Data!$AJ$5*'Intermediate calculations'!BK4)+Data!$AK$5)*Drivers!BL4</f>
        <v>2062385.2341520409</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0.14156084475639535</v>
      </c>
      <c r="AP6" s="22"/>
      <c r="AQ6" s="22">
        <f>(AQ8-AD8)/AD8</f>
        <v>0.23870404910731893</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17.590800720417679</v>
      </c>
      <c r="Z7" s="45">
        <f>Z5*ttokg/Drivers!AA4</f>
        <v>17.732839906466506</v>
      </c>
      <c r="AA7" s="45">
        <f>AA5*ttokg/Drivers!AB4</f>
        <v>17.948388235719658</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16.019834915859231</v>
      </c>
      <c r="AH7" s="45">
        <f>AH5*ttokg/Drivers!AI4</f>
        <v>16.366755184063237</v>
      </c>
      <c r="AI7" s="45">
        <f>AI5*ttokg/Drivers!AJ4</f>
        <v>16.599892675743469</v>
      </c>
      <c r="AJ7" s="45">
        <f>AJ5*ttokg/Drivers!AK4</f>
        <v>16.804217927463114</v>
      </c>
      <c r="AK7" s="45">
        <f>AK5*ttokg/Drivers!AL4</f>
        <v>17.050020118754777</v>
      </c>
      <c r="AL7" s="45">
        <f>AL5*ttokg/Drivers!AM4</f>
        <v>17.281209778695803</v>
      </c>
      <c r="AM7" s="45">
        <f>AM5*ttokg/Drivers!AN4</f>
        <v>17.455734661657392</v>
      </c>
      <c r="AN7" s="45">
        <f>AN5*ttokg/Drivers!AO4</f>
        <v>17.628586305832979</v>
      </c>
      <c r="AO7" s="45">
        <f>AO5*ttokg/Drivers!AP4</f>
        <v>17.810804837330526</v>
      </c>
      <c r="AP7" s="45">
        <f>AP5*ttokg/Drivers!AQ4</f>
        <v>18.115437040146414</v>
      </c>
      <c r="AQ7" s="45">
        <f>AQ5*ttokg/Drivers!AR4</f>
        <v>18.364604954543612</v>
      </c>
      <c r="AR7" s="45">
        <f>AR5*ttokg/Drivers!AS4</f>
        <v>18.697695873340106</v>
      </c>
      <c r="AS7" s="45">
        <f>AS5*ttokg/Drivers!AT4</f>
        <v>19.051988423156743</v>
      </c>
      <c r="AT7" s="45">
        <f>AT5*ttokg/Drivers!AU4</f>
        <v>19.500886439863763</v>
      </c>
      <c r="AU7" s="45">
        <f>AU5*ttokg/Drivers!AV4</f>
        <v>19.997978291998319</v>
      </c>
      <c r="AV7" s="45">
        <f>AV5*ttokg/Drivers!AW4</f>
        <v>20.358655864756773</v>
      </c>
      <c r="AW7" s="45">
        <f>AW5*ttokg/Drivers!AX4</f>
        <v>20.721226893847795</v>
      </c>
      <c r="AX7" s="45">
        <f>AX5*ttokg/Drivers!AY4</f>
        <v>21.135568251242059</v>
      </c>
      <c r="AY7" s="45">
        <f>AY5*ttokg/Drivers!AZ4</f>
        <v>21.548585214193473</v>
      </c>
      <c r="AZ7" s="45">
        <f>AZ5*ttokg/Drivers!BA4</f>
        <v>22.018037693143814</v>
      </c>
      <c r="BA7" s="45">
        <f>BA5*ttokg/Drivers!BB4</f>
        <v>22.473571406421186</v>
      </c>
      <c r="BB7" s="45">
        <f>BB5*ttokg/Drivers!BC4</f>
        <v>23.018127174067448</v>
      </c>
      <c r="BC7" s="45">
        <f>BC5*ttokg/Drivers!BD4</f>
        <v>23.571793439970353</v>
      </c>
      <c r="BD7" s="45">
        <f>BD5*ttokg/Drivers!BE4</f>
        <v>24.14532088623065</v>
      </c>
      <c r="BE7" s="45">
        <f>BE5*ttokg/Drivers!BF4</f>
        <v>24.742366217771597</v>
      </c>
      <c r="BF7" s="45">
        <f>BF5*ttokg/Drivers!BG4</f>
        <v>25.369670631349706</v>
      </c>
      <c r="BG7" s="45">
        <f>BG5*ttokg/Drivers!BH4</f>
        <v>26.060527515320132</v>
      </c>
      <c r="BH7" s="45">
        <f>BH5*ttokg/Drivers!BI4</f>
        <v>26.437683611174453</v>
      </c>
      <c r="BI7" s="45">
        <f>BI5*ttokg/Drivers!BJ4</f>
        <v>26.770817505859853</v>
      </c>
      <c r="BJ7" s="45">
        <f>BJ5*ttokg/Drivers!BK4</f>
        <v>27.116203347743188</v>
      </c>
      <c r="BK7" s="45">
        <f>BK5*ttokg/Drivers!BL4</f>
        <v>27.454101321025167</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919934.15141939698</v>
      </c>
      <c r="Z8" s="22">
        <f>((Data!$AJ$14*'Intermediate calculations'!Z5)+Data!$AK$14)</f>
        <v>944208.34947610204</v>
      </c>
      <c r="AA8" s="22">
        <f>((Data!$AJ$14*'Intermediate calculations'!AA5)+Data!$AK$14)</f>
        <v>973856.22853221814</v>
      </c>
      <c r="AB8" s="22">
        <f>((Data!$AJ$14*'Intermediate calculations'!AB5)+Data!$AK$14)</f>
        <v>993926.42644116026</v>
      </c>
      <c r="AC8" s="22">
        <f>((Data!$AJ$14*'Intermediate calculations'!AC5)+Data!$AK$14)</f>
        <v>1007610.0166861245</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953833.1486616605</v>
      </c>
      <c r="AH8" s="22">
        <f>((Data!$AJ$14*'Intermediate calculations'!AH5)+Data!$AK$14)</f>
        <v>993224.76985950232</v>
      </c>
      <c r="AI8" s="22">
        <f>((Data!$AJ$14*'Intermediate calculations'!AI5)+Data!$AK$14)</f>
        <v>1024527.3243491687</v>
      </c>
      <c r="AJ8" s="22">
        <f>((Data!$AJ$14*'Intermediate calculations'!AJ5)+Data!$AK$14)</f>
        <v>1053343.3579335036</v>
      </c>
      <c r="AK8" s="22">
        <f>((Data!$AJ$14*'Intermediate calculations'!AK5)+Data!$AK$14)</f>
        <v>1084540.4470207747</v>
      </c>
      <c r="AL8" s="22">
        <f>((Data!$AJ$14*'Intermediate calculations'!AL5)+Data!$AK$14)</f>
        <v>1114097.6618875291</v>
      </c>
      <c r="AM8" s="22">
        <f>((Data!$AJ$14*'Intermediate calculations'!AM5)+Data!$AK$14)</f>
        <v>1139597.0452416767</v>
      </c>
      <c r="AN8" s="22">
        <f>((Data!$AJ$14*'Intermediate calculations'!AN5)+Data!$AK$14)</f>
        <v>1164937.6810260208</v>
      </c>
      <c r="AO8" s="22">
        <f>((Data!$AJ$14*'Intermediate calculations'!AO5)+Data!$AK$14)</f>
        <v>1190915.5173607615</v>
      </c>
      <c r="AP8" s="22">
        <f>((Data!$AJ$14*'Intermediate calculations'!AP5)+Data!$AK$14)</f>
        <v>1226002.1295490363</v>
      </c>
      <c r="AQ8" s="22">
        <f>((Data!$AJ$14*'Intermediate calculations'!AQ5)+Data!$AK$14)</f>
        <v>1256971.1639119952</v>
      </c>
      <c r="AR8" s="22">
        <f>((Data!$AJ$14*'Intermediate calculations'!AR5)+Data!$AK$14)</f>
        <v>1294417.2216490007</v>
      </c>
      <c r="AS8" s="22">
        <f>((Data!$AJ$14*'Intermediate calculations'!AS5)+Data!$AK$14)</f>
        <v>1333658.335017757</v>
      </c>
      <c r="AT8" s="22">
        <f>((Data!$AJ$14*'Intermediate calculations'!AT5)+Data!$AK$14)</f>
        <v>1380403.0226846582</v>
      </c>
      <c r="AU8" s="22">
        <f>((Data!$AJ$14*'Intermediate calculations'!AU5)+Data!$AK$14)</f>
        <v>1431172.8968975456</v>
      </c>
      <c r="AV8" s="22">
        <f>((Data!$AJ$14*'Intermediate calculations'!AV5)+Data!$AK$14)</f>
        <v>1471486.7882400258</v>
      </c>
      <c r="AW8" s="22">
        <f>((Data!$AJ$14*'Intermediate calculations'!AW5)+Data!$AK$14)</f>
        <v>1512079.0651250433</v>
      </c>
      <c r="AX8" s="22">
        <f>((Data!$AJ$14*'Intermediate calculations'!AX5)+Data!$AK$14)</f>
        <v>1556913.8954161489</v>
      </c>
      <c r="AY8" s="22">
        <f>((Data!$AJ$14*'Intermediate calculations'!AY5)+Data!$AK$14)</f>
        <v>1601781.0092183759</v>
      </c>
      <c r="AZ8" s="22">
        <f>((Data!$AJ$14*'Intermediate calculations'!AZ5)+Data!$AK$14)</f>
        <v>1651328.4765433515</v>
      </c>
      <c r="BA8" s="22">
        <f>((Data!$AJ$14*'Intermediate calculations'!BA5)+Data!$AK$14)</f>
        <v>1699882.5371955531</v>
      </c>
      <c r="BB8" s="22">
        <f>((Data!$AJ$14*'Intermediate calculations'!BB5)+Data!$AK$14)</f>
        <v>1755871.430652865</v>
      </c>
      <c r="BC8" s="22">
        <f>((Data!$AJ$14*'Intermediate calculations'!BC5)+Data!$AK$14)</f>
        <v>1812805.931778386</v>
      </c>
      <c r="BD8" s="22">
        <f>((Data!$AJ$14*'Intermediate calculations'!BD5)+Data!$AK$14)</f>
        <v>1871558.8519996514</v>
      </c>
      <c r="BE8" s="22">
        <f>((Data!$AJ$14*'Intermediate calculations'!BE5)+Data!$AK$14)</f>
        <v>1932429.5497085245</v>
      </c>
      <c r="BF8" s="22">
        <f>((Data!$AJ$14*'Intermediate calculations'!BF5)+Data!$AK$14)</f>
        <v>1995980.1872896128</v>
      </c>
      <c r="BG8" s="22">
        <f>((Data!$AJ$14*'Intermediate calculations'!BG5)+Data!$AK$14)</f>
        <v>2065021.683038</v>
      </c>
      <c r="BH8" s="22">
        <f>((Data!$AJ$14*'Intermediate calculations'!BH5)+Data!$AK$14)</f>
        <v>2107639.4874846651</v>
      </c>
      <c r="BI8" s="22">
        <f>((Data!$AJ$14*'Intermediate calculations'!BI5)+Data!$AK$14)</f>
        <v>2146371.3563212072</v>
      </c>
      <c r="BJ8" s="22">
        <f>((Data!$AJ$14*'Intermediate calculations'!BJ5)+Data!$AK$14)</f>
        <v>2185951.6923447931</v>
      </c>
      <c r="BK8" s="22">
        <f>((Data!$AJ$14*'Intermediate calculations'!BK5)+Data!$AK$14)</f>
        <v>2224675.690504658</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643953.90599357779</v>
      </c>
      <c r="Z9" s="22">
        <f t="shared" si="1"/>
        <v>665666.88638065185</v>
      </c>
      <c r="AA9" s="22">
        <f t="shared" si="1"/>
        <v>691437.92225787486</v>
      </c>
      <c r="AB9" s="22">
        <f t="shared" si="1"/>
        <v>710657.39490542957</v>
      </c>
      <c r="AC9" s="22">
        <f t="shared" si="1"/>
        <v>725479.21201400959</v>
      </c>
      <c r="AD9" s="22">
        <f t="shared" si="1"/>
        <v>735691.54350705037</v>
      </c>
      <c r="AE9" s="22">
        <f t="shared" si="1"/>
        <v>749635.6315856725</v>
      </c>
      <c r="AF9" s="22">
        <f t="shared" si="1"/>
        <v>764253.10717659467</v>
      </c>
      <c r="AG9" s="22">
        <f t="shared" si="1"/>
        <v>705836.53000962874</v>
      </c>
      <c r="AH9" s="22">
        <f t="shared" si="1"/>
        <v>736972.77923575067</v>
      </c>
      <c r="AI9" s="22">
        <f t="shared" si="1"/>
        <v>762248.32931578148</v>
      </c>
      <c r="AJ9" s="22">
        <f t="shared" si="1"/>
        <v>785794.14501839364</v>
      </c>
      <c r="AK9" s="22">
        <f t="shared" si="1"/>
        <v>811236.25437153946</v>
      </c>
      <c r="AL9" s="22">
        <f t="shared" si="1"/>
        <v>835573.24641564675</v>
      </c>
      <c r="AM9" s="22">
        <f t="shared" si="1"/>
        <v>856976.97802174091</v>
      </c>
      <c r="AN9" s="22">
        <f t="shared" si="1"/>
        <v>878363.01149361965</v>
      </c>
      <c r="AO9" s="22">
        <f t="shared" si="1"/>
        <v>900332.13112473569</v>
      </c>
      <c r="AP9" s="22">
        <f t="shared" si="1"/>
        <v>929309.61419816955</v>
      </c>
      <c r="AQ9" s="22">
        <f t="shared" si="1"/>
        <v>955298.08457311639</v>
      </c>
      <c r="AR9" s="22">
        <f t="shared" si="1"/>
        <v>988934.75733983656</v>
      </c>
      <c r="AS9" s="22">
        <f t="shared" si="1"/>
        <v>1024249.6012936374</v>
      </c>
      <c r="AT9" s="22">
        <f t="shared" si="1"/>
        <v>1065671.1335125561</v>
      </c>
      <c r="AU9" s="22">
        <f t="shared" si="1"/>
        <v>1110590.1679924955</v>
      </c>
      <c r="AV9" s="22">
        <f t="shared" si="1"/>
        <v>1147759.6948272202</v>
      </c>
      <c r="AW9" s="22">
        <f t="shared" si="1"/>
        <v>1185469.9870580339</v>
      </c>
      <c r="AX9" s="22">
        <f t="shared" si="1"/>
        <v>1226848.1495879255</v>
      </c>
      <c r="AY9" s="22">
        <f t="shared" si="1"/>
        <v>1268610.5593009538</v>
      </c>
      <c r="AZ9" s="22">
        <f t="shared" si="1"/>
        <v>1314457.4673285079</v>
      </c>
      <c r="BA9" s="22">
        <f t="shared" si="1"/>
        <v>1359906.0297564426</v>
      </c>
      <c r="BB9" s="22">
        <f t="shared" si="1"/>
        <v>1409964.7588142506</v>
      </c>
      <c r="BC9" s="22">
        <f t="shared" si="1"/>
        <v>1461121.5810133792</v>
      </c>
      <c r="BD9" s="22">
        <f t="shared" si="1"/>
        <v>1514091.111267718</v>
      </c>
      <c r="BE9" s="22">
        <f t="shared" si="1"/>
        <v>1569132.794363322</v>
      </c>
      <c r="BF9" s="22">
        <f t="shared" si="1"/>
        <v>1626723.8526410346</v>
      </c>
      <c r="BG9" s="22">
        <f t="shared" si="1"/>
        <v>1689187.7367250843</v>
      </c>
      <c r="BH9" s="22">
        <f t="shared" si="1"/>
        <v>1730372.0192249103</v>
      </c>
      <c r="BI9" s="22">
        <f t="shared" si="1"/>
        <v>1768609.9976086749</v>
      </c>
      <c r="BJ9" s="22">
        <f t="shared" si="1"/>
        <v>1807782.0495691441</v>
      </c>
      <c r="BK9" s="22">
        <f t="shared" si="1"/>
        <v>1846480.8231188662</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275980.24542581919</v>
      </c>
      <c r="Z10" s="22">
        <f t="shared" si="2"/>
        <v>278541.46309545019</v>
      </c>
      <c r="AA10" s="22">
        <f t="shared" si="2"/>
        <v>282418.30627434328</v>
      </c>
      <c r="AB10" s="22">
        <f t="shared" si="2"/>
        <v>283269.0315357307</v>
      </c>
      <c r="AC10" s="22">
        <f t="shared" si="2"/>
        <v>282130.8046721149</v>
      </c>
      <c r="AD10" s="22">
        <f t="shared" si="2"/>
        <v>279055.41305439838</v>
      </c>
      <c r="AE10" s="22">
        <f t="shared" si="2"/>
        <v>277262.49387415289</v>
      </c>
      <c r="AF10" s="22">
        <f t="shared" si="2"/>
        <v>275547.03864190145</v>
      </c>
      <c r="AG10" s="22">
        <f t="shared" si="2"/>
        <v>247996.61865203176</v>
      </c>
      <c r="AH10" s="22">
        <f t="shared" si="2"/>
        <v>256251.99062375166</v>
      </c>
      <c r="AI10" s="22">
        <f t="shared" ref="AI10:BK10" si="3">AI8-AI9</f>
        <v>262278.99503338721</v>
      </c>
      <c r="AJ10" s="22">
        <f t="shared" si="3"/>
        <v>267549.21291510994</v>
      </c>
      <c r="AK10" s="22">
        <f t="shared" si="3"/>
        <v>273304.19264923525</v>
      </c>
      <c r="AL10" s="22">
        <f t="shared" si="3"/>
        <v>278524.41547188233</v>
      </c>
      <c r="AM10" s="22">
        <f t="shared" si="3"/>
        <v>282620.06721993582</v>
      </c>
      <c r="AN10" s="22">
        <f t="shared" si="3"/>
        <v>286574.66953240114</v>
      </c>
      <c r="AO10" s="22">
        <f t="shared" si="3"/>
        <v>290583.38623602584</v>
      </c>
      <c r="AP10" s="22">
        <f t="shared" si="3"/>
        <v>296692.51535086671</v>
      </c>
      <c r="AQ10" s="22">
        <f t="shared" si="3"/>
        <v>301673.07933887886</v>
      </c>
      <c r="AR10" s="22">
        <f t="shared" si="3"/>
        <v>305482.46430916409</v>
      </c>
      <c r="AS10" s="22">
        <f t="shared" si="3"/>
        <v>309408.73372411961</v>
      </c>
      <c r="AT10" s="22">
        <f t="shared" si="3"/>
        <v>314731.88917210209</v>
      </c>
      <c r="AU10" s="22">
        <f t="shared" si="3"/>
        <v>320582.72890505008</v>
      </c>
      <c r="AV10" s="22">
        <f t="shared" si="3"/>
        <v>323727.09341280558</v>
      </c>
      <c r="AW10" s="22">
        <f t="shared" si="3"/>
        <v>326609.07806700934</v>
      </c>
      <c r="AX10" s="22">
        <f t="shared" si="3"/>
        <v>330065.74582822341</v>
      </c>
      <c r="AY10" s="22">
        <f t="shared" si="3"/>
        <v>333170.44991742214</v>
      </c>
      <c r="AZ10" s="22">
        <f t="shared" si="3"/>
        <v>336871.00921484362</v>
      </c>
      <c r="BA10" s="22">
        <f t="shared" si="3"/>
        <v>339976.50743911043</v>
      </c>
      <c r="BB10" s="22">
        <f t="shared" si="3"/>
        <v>345906.67183861439</v>
      </c>
      <c r="BC10" s="22">
        <f t="shared" si="3"/>
        <v>351684.35076500685</v>
      </c>
      <c r="BD10" s="22">
        <f t="shared" si="3"/>
        <v>357467.74073193339</v>
      </c>
      <c r="BE10" s="22">
        <f t="shared" si="3"/>
        <v>363296.75534520252</v>
      </c>
      <c r="BF10" s="22">
        <f t="shared" si="3"/>
        <v>369256.33464857819</v>
      </c>
      <c r="BG10" s="22">
        <f t="shared" si="3"/>
        <v>375833.94631291577</v>
      </c>
      <c r="BH10" s="22">
        <f t="shared" si="3"/>
        <v>377267.46825975482</v>
      </c>
      <c r="BI10" s="22">
        <f t="shared" si="3"/>
        <v>377761.35871253232</v>
      </c>
      <c r="BJ10" s="22">
        <f t="shared" si="3"/>
        <v>378169.64277564897</v>
      </c>
      <c r="BK10" s="22">
        <f t="shared" si="3"/>
        <v>378194.86738579185</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2031584.5891224521</v>
      </c>
      <c r="AB12" s="22">
        <f>((Data!$AJ$6*'Intermediate calculations'!AB4)+Data!$AK$6)*Drivers!AC4</f>
        <v>2065795.7253002254</v>
      </c>
      <c r="AC12" s="22">
        <f>((Data!$AJ$6*'Intermediate calculations'!AC4)+Data!$AK$6)*Drivers!AD4</f>
        <v>2094779.0652397447</v>
      </c>
      <c r="AD12" s="22">
        <f>((Data!$AJ$6*'Intermediate calculations'!AD4)+Data!$AK$6)*Drivers!AE4</f>
        <v>2118412.1564230551</v>
      </c>
      <c r="AE12" s="22">
        <f>((Data!$AJ$6*'Intermediate calculations'!AE4)+Data!$AK$6)*Drivers!AF4</f>
        <v>2146845.3123571589</v>
      </c>
      <c r="AF12" s="22">
        <f>((Data!$AJ$6*'Intermediate calculations'!AF4)+Data!$AK$6)*Drivers!AG4</f>
        <v>2176243.6654550009</v>
      </c>
      <c r="AG12" s="22">
        <f>((Data!$AJ$6*'Intermediate calculations'!AG4)+Data!$AK$6)*Drivers!AH4</f>
        <v>2115790.4533223123</v>
      </c>
      <c r="AH12" s="22">
        <f>((Data!$AJ$6*'Intermediate calculations'!AH4)+Data!$AK$6)*Drivers!AI4</f>
        <v>2167829.5604462009</v>
      </c>
      <c r="AI12" s="22">
        <f>((Data!$AJ$6*'Intermediate calculations'!AI4)+Data!$AK$6)*Drivers!AJ4</f>
        <v>2211661.9716623602</v>
      </c>
      <c r="AJ12" s="22">
        <f>((Data!$AJ$6*'Intermediate calculations'!AJ4)+Data!$AK$6)*Drivers!AK4</f>
        <v>2252355.0244248076</v>
      </c>
      <c r="AK12" s="22">
        <f>((Data!$AJ$6*'Intermediate calculations'!AK4)+Data!$AK$6)*Drivers!AL4</f>
        <v>2294307.857844654</v>
      </c>
      <c r="AL12" s="22">
        <f>((Data!$AJ$6*'Intermediate calculations'!AL4)+Data!$AK$6)*Drivers!AM4</f>
        <v>2333818.1778752254</v>
      </c>
      <c r="AM12" s="22">
        <f>((Data!$AJ$6*'Intermediate calculations'!AM4)+Data!$AK$6)*Drivers!AN4</f>
        <v>2369362.9808986918</v>
      </c>
      <c r="AN12" s="22">
        <f>((Data!$AJ$6*'Intermediate calculations'!AN4)+Data!$AK$6)*Drivers!AO4</f>
        <v>2404485.9621501956</v>
      </c>
      <c r="AO12" s="22">
        <f>((Data!$AJ$6*'Intermediate calculations'!AO4)+Data!$AK$6)*Drivers!AP4</f>
        <v>2439901.9146591383</v>
      </c>
      <c r="AP12" s="22">
        <f>((Data!$AJ$6*'Intermediate calculations'!AP4)+Data!$AK$6)*Drivers!AQ4</f>
        <v>2483323.5128202299</v>
      </c>
      <c r="AQ12" s="22">
        <f>((Data!$AJ$6*'Intermediate calculations'!AQ4)+Data!$AK$6)*Drivers!AR4</f>
        <v>2522682.0863271174</v>
      </c>
      <c r="AR12" s="22">
        <f>((Data!$AJ$6*'Intermediate calculations'!AR4)+Data!$AK$6)*Drivers!AS4</f>
        <v>2567715.5048481496</v>
      </c>
      <c r="AS12" s="22">
        <f>((Data!$AJ$6*'Intermediate calculations'!AS4)+Data!$AK$6)*Drivers!AT4</f>
        <v>2614147.5501475623</v>
      </c>
      <c r="AT12" s="22">
        <f>((Data!$AJ$6*'Intermediate calculations'!AT4)+Data!$AK$6)*Drivers!AU4</f>
        <v>2667174.9056654801</v>
      </c>
      <c r="AU12" s="22">
        <f>((Data!$AJ$6*'Intermediate calculations'!AU4)+Data!$AK$6)*Drivers!AV4</f>
        <v>2723618.8758081915</v>
      </c>
      <c r="AV12" s="22">
        <f>((Data!$AJ$6*'Intermediate calculations'!AV4)+Data!$AK$6)*Drivers!AW4</f>
        <v>2770269.9003645889</v>
      </c>
      <c r="AW12" s="22">
        <f>((Data!$AJ$6*'Intermediate calculations'!AW4)+Data!$AK$6)*Drivers!AX4</f>
        <v>2816932.9333313713</v>
      </c>
      <c r="AX12" s="22">
        <f>((Data!$AJ$6*'Intermediate calculations'!AX4)+Data!$AK$6)*Drivers!AY4</f>
        <v>2867215.4977277839</v>
      </c>
      <c r="AY12" s="22">
        <f>((Data!$AJ$6*'Intermediate calculations'!AY4)+Data!$AK$6)*Drivers!AZ4</f>
        <v>2917272.7875839723</v>
      </c>
      <c r="AZ12" s="22">
        <f>((Data!$AJ$6*'Intermediate calculations'!AZ4)+Data!$AK$6)*Drivers!BA4</f>
        <v>2971336.093772728</v>
      </c>
      <c r="BA12" s="22">
        <f>((Data!$AJ$6*'Intermediate calculations'!BA4)+Data!$AK$6)*Drivers!BB4</f>
        <v>3024226.6607489781</v>
      </c>
      <c r="BB12" s="22">
        <f>((Data!$AJ$6*'Intermediate calculations'!BB4)+Data!$AK$6)*Drivers!BC4</f>
        <v>3083650.220867909</v>
      </c>
      <c r="BC12" s="22">
        <f>((Data!$AJ$6*'Intermediate calculations'!BC4)+Data!$AK$6)*Drivers!BD4</f>
        <v>3143685.3971927091</v>
      </c>
      <c r="BD12" s="22">
        <f>((Data!$AJ$6*'Intermediate calculations'!BD4)+Data!$AK$6)*Drivers!BE4</f>
        <v>3205122.756661884</v>
      </c>
      <c r="BE12" s="22">
        <f>((Data!$AJ$6*'Intermediate calculations'!BE4)+Data!$AK$6)*Drivers!BF4</f>
        <v>3268230.1995884189</v>
      </c>
      <c r="BF12" s="22">
        <f>((Data!$AJ$6*'Intermediate calculations'!BF4)+Data!$AK$6)*Drivers!BG4</f>
        <v>3333515.3625922962</v>
      </c>
      <c r="BG12" s="22">
        <f>((Data!$AJ$6*'Intermediate calculations'!BG4)+Data!$AK$6)*Drivers!BH4</f>
        <v>3403537.32584354</v>
      </c>
      <c r="BH12" s="22">
        <f>((Data!$AJ$6*'Intermediate calculations'!BH4)+Data!$AK$6)*Drivers!BI4</f>
        <v>3449195.7230433784</v>
      </c>
      <c r="BI12" s="22">
        <f>((Data!$AJ$6*'Intermediate calculations'!BI4)+Data!$AK$6)*Drivers!BJ4</f>
        <v>3491033.3457027157</v>
      </c>
      <c r="BJ12" s="22">
        <f>((Data!$AJ$6*'Intermediate calculations'!BJ4)+Data!$AK$6)*Drivers!BK4</f>
        <v>3533362.2117896038</v>
      </c>
      <c r="BK12" s="22">
        <f>((Data!$AJ$6*'Intermediate calculations'!BK4)+Data!$AK$6)*Drivers!BL4</f>
        <v>3574624.0179693829</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37.683091125148373</v>
      </c>
      <c r="AB13" s="45">
        <f>AB12*ttokg/Drivers!AC4</f>
        <v>37.731090083648773</v>
      </c>
      <c r="AC13" s="45">
        <f>AC12*ttokg/Drivers!AD4</f>
        <v>37.662375175971526</v>
      </c>
      <c r="AD13" s="45">
        <f>AD12*ttokg/Drivers!AE4</f>
        <v>37.479461161920796</v>
      </c>
      <c r="AE13" s="45">
        <f>AE12*ttokg/Drivers!AF4</f>
        <v>37.378043200844516</v>
      </c>
      <c r="AF13" s="45">
        <f>AF12*ttokg/Drivers!AG4</f>
        <v>37.286898324481022</v>
      </c>
      <c r="AG13" s="45">
        <f>AG12*ttokg/Drivers!AH4</f>
        <v>35.674206483439647</v>
      </c>
      <c r="AH13" s="45">
        <f>AH12*ttokg/Drivers!AI4</f>
        <v>36.035577253703302</v>
      </c>
      <c r="AI13" s="45">
        <f>AI12*ttokg/Drivers!AJ4</f>
        <v>36.278425777319342</v>
      </c>
      <c r="AJ13" s="45">
        <f>AJ12*ttokg/Drivers!AK4</f>
        <v>36.491261925465132</v>
      </c>
      <c r="AK13" s="45">
        <f>AK12*ttokg/Drivers!AL4</f>
        <v>36.747302679899612</v>
      </c>
      <c r="AL13" s="45">
        <f>AL12*ttokg/Drivers!AM4</f>
        <v>36.9881222374377</v>
      </c>
      <c r="AM13" s="45">
        <f>AM12*ttokg/Drivers!AN4</f>
        <v>37.169916722125784</v>
      </c>
      <c r="AN13" s="45">
        <f>AN12*ttokg/Drivers!AO4</f>
        <v>37.349968271493147</v>
      </c>
      <c r="AO13" s="45">
        <f>AO12*ttokg/Drivers!AP4</f>
        <v>37.539776873407583</v>
      </c>
      <c r="AP13" s="45">
        <f>AP12*ttokg/Drivers!AQ4</f>
        <v>37.85709812520011</v>
      </c>
      <c r="AQ13" s="45">
        <f>AQ12*ttokg/Drivers!AR4</f>
        <v>38.116644797456658</v>
      </c>
      <c r="AR13" s="45">
        <f>AR12*ttokg/Drivers!AS4</f>
        <v>38.463610175168576</v>
      </c>
      <c r="AS13" s="45">
        <f>AS12*ttokg/Drivers!AT4</f>
        <v>38.832660309623748</v>
      </c>
      <c r="AT13" s="45">
        <f>AT12*ttokg/Drivers!AU4</f>
        <v>39.300256575783244</v>
      </c>
      <c r="AU13" s="45">
        <f>AU12*ttokg/Drivers!AV4</f>
        <v>39.818054127444363</v>
      </c>
      <c r="AV13" s="45">
        <f>AV12*ttokg/Drivers!AW4</f>
        <v>40.193755244474239</v>
      </c>
      <c r="AW13" s="45">
        <f>AW12*ttokg/Drivers!AX4</f>
        <v>40.57142868724025</v>
      </c>
      <c r="AX13" s="45">
        <f>AX12*ttokg/Drivers!AY4</f>
        <v>41.003028882434393</v>
      </c>
      <c r="AY13" s="45">
        <f>AY12*ttokg/Drivers!AZ4</f>
        <v>41.43324951729781</v>
      </c>
      <c r="AZ13" s="45">
        <f>AZ12*ttokg/Drivers!BA4</f>
        <v>41.922256414469658</v>
      </c>
      <c r="BA13" s="45">
        <f>BA12*ttokg/Drivers!BB4</f>
        <v>42.396764778308771</v>
      </c>
      <c r="BB13" s="45">
        <f>BB12*ttokg/Drivers!BC4</f>
        <v>42.964003291713034</v>
      </c>
      <c r="BC13" s="45">
        <f>BC12*ttokg/Drivers!BD4</f>
        <v>43.540731789053744</v>
      </c>
      <c r="BD13" s="45">
        <f>BD12*ttokg/Drivers!BE4</f>
        <v>44.138148757786638</v>
      </c>
      <c r="BE13" s="45">
        <f>BE12*ttokg/Drivers!BF4</f>
        <v>44.760063218011823</v>
      </c>
      <c r="BF13" s="45">
        <f>BF12*ttokg/Drivers!BG4</f>
        <v>45.413497162064964</v>
      </c>
      <c r="BG13" s="45">
        <f>BG12*ttokg/Drivers!BH4</f>
        <v>46.133130770083319</v>
      </c>
      <c r="BH13" s="45">
        <f>BH12*ttokg/Drivers!BI4</f>
        <v>46.525996801157532</v>
      </c>
      <c r="BI13" s="45">
        <f>BI12*ttokg/Drivers!BJ4</f>
        <v>46.873006944861807</v>
      </c>
      <c r="BJ13" s="45">
        <f>BJ12*ttokg/Drivers!BK4</f>
        <v>47.232779374318554</v>
      </c>
      <c r="BK13" s="45">
        <f>BK12*ttokg/Drivers!BL4</f>
        <v>47.584752037972891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1.7769639975511994E-2</v>
      </c>
      <c r="Z14" s="22">
        <f>((Data!$AJ$6*LN('Intermediate calculations'!Z4))+Data!$AK$6)</f>
        <v>1.7771577329076322E-2</v>
      </c>
      <c r="AA14" s="22">
        <f>((Data!$AJ$6*LN('Intermediate calculations'!AA4))+Data!$AK$6)</f>
        <v>1.7774491233747497E-2</v>
      </c>
      <c r="AB14" s="22">
        <f>((Data!$AJ$6*LN('Intermediate calculations'!AB4))+Data!$AK$6)</f>
        <v>1.777511013834664E-2</v>
      </c>
      <c r="AC14" s="22">
        <f>((Data!$AJ$6*LN('Intermediate calculations'!AC4))+Data!$AK$6)</f>
        <v>1.7774223684486692E-2</v>
      </c>
      <c r="AD14" s="22">
        <f>((Data!$AJ$6*LN('Intermediate calculations'!AD4))+Data!$AK$6)</f>
        <v>1.7771849846659762E-2</v>
      </c>
      <c r="AE14" s="22">
        <f>((Data!$AJ$6*LN('Intermediate calculations'!AE4))+Data!$AK$6)</f>
        <v>1.7770524682015676E-2</v>
      </c>
      <c r="AF14" s="22">
        <f>((Data!$AJ$6*LN('Intermediate calculations'!AF4))+Data!$AK$6)</f>
        <v>1.7769328221698192E-2</v>
      </c>
      <c r="AG14" s="22">
        <f>((Data!$AJ$6*LN('Intermediate calculations'!AG4))+Data!$AK$6)</f>
        <v>1.7747239604152875E-2</v>
      </c>
      <c r="AH14" s="22">
        <f>((Data!$AJ$6*LN('Intermediate calculations'!AH4))+Data!$AK$6)</f>
        <v>1.7752347301509604E-2</v>
      </c>
      <c r="AI14" s="22">
        <f>((Data!$AJ$6*LN('Intermediate calculations'!AI4))+Data!$AK$6)</f>
        <v>1.7755726725690271E-2</v>
      </c>
      <c r="AJ14" s="22">
        <f>((Data!$AJ$6*LN('Intermediate calculations'!AJ4))+Data!$AK$6)</f>
        <v>1.775865440439757E-2</v>
      </c>
      <c r="AK14" s="22">
        <f>((Data!$AJ$6*LN('Intermediate calculations'!AK4))+Data!$AK$6)</f>
        <v>1.7762135175947883E-2</v>
      </c>
      <c r="AL14" s="22">
        <f>((Data!$AJ$6*LN('Intermediate calculations'!AL4))+Data!$AK$6)</f>
        <v>1.776536890605121E-2</v>
      </c>
      <c r="AM14" s="22">
        <f>((Data!$AJ$6*LN('Intermediate calculations'!AM4))+Data!$AK$6)</f>
        <v>1.7767784857642771E-2</v>
      </c>
      <c r="AN14" s="22">
        <f>((Data!$AJ$6*LN('Intermediate calculations'!AN4))+Data!$AK$6)</f>
        <v>1.7770156701931192E-2</v>
      </c>
      <c r="AO14" s="22">
        <f>((Data!$AJ$6*LN('Intermediate calculations'!AO4))+Data!$AK$6)</f>
        <v>1.7772634906560978E-2</v>
      </c>
      <c r="AP14" s="22">
        <f>((Data!$AJ$6*LN('Intermediate calculations'!AP4))+Data!$AK$6)</f>
        <v>1.777672823925365E-2</v>
      </c>
      <c r="AQ14" s="22">
        <f>((Data!$AJ$6*LN('Intermediate calculations'!AQ4))+Data!$AK$6)</f>
        <v>1.7780031145755687E-2</v>
      </c>
      <c r="AR14" s="22">
        <f>((Data!$AJ$6*LN('Intermediate calculations'!AR4))+Data!$AK$6)</f>
        <v>1.7784384849254514E-2</v>
      </c>
      <c r="AS14" s="22">
        <f>((Data!$AJ$6*LN('Intermediate calculations'!AS4))+Data!$AK$6)</f>
        <v>1.7788940520903899E-2</v>
      </c>
      <c r="AT14" s="22">
        <f>((Data!$AJ$6*LN('Intermediate calculations'!AT4))+Data!$AK$6)</f>
        <v>1.7794605319767773E-2</v>
      </c>
      <c r="AU14" s="22">
        <f>((Data!$AJ$6*LN('Intermediate calculations'!AU4))+Data!$AK$6)</f>
        <v>1.7800743773677567E-2</v>
      </c>
      <c r="AV14" s="22">
        <f>((Data!$AJ$6*LN('Intermediate calculations'!AV4))+Data!$AK$6)</f>
        <v>1.7805112616966875E-2</v>
      </c>
      <c r="AW14" s="22">
        <f>((Data!$AJ$6*LN('Intermediate calculations'!AW4))+Data!$AK$6)</f>
        <v>1.7809434862038197E-2</v>
      </c>
      <c r="AX14" s="22">
        <f>((Data!$AJ$6*LN('Intermediate calculations'!AX4))+Data!$AK$6)</f>
        <v>1.7814291693865704E-2</v>
      </c>
      <c r="AY14" s="22">
        <f>((Data!$AJ$6*LN('Intermediate calculations'!AY4))+Data!$AK$6)</f>
        <v>1.7819048289160387E-2</v>
      </c>
      <c r="AZ14" s="22">
        <f>((Data!$AJ$6*LN('Intermediate calculations'!AZ4))+Data!$AK$6)</f>
        <v>1.7824355819205343E-2</v>
      </c>
      <c r="BA14" s="22">
        <f>((Data!$AJ$6*LN('Intermediate calculations'!BA4))+Data!$AK$6)</f>
        <v>1.7829408936514038E-2</v>
      </c>
      <c r="BB14" s="22">
        <f>((Data!$AJ$6*LN('Intermediate calculations'!BB4))+Data!$AK$6)</f>
        <v>1.7835329019234927E-2</v>
      </c>
      <c r="BC14" s="22">
        <f>((Data!$AJ$6*LN('Intermediate calculations'!BC4))+Data!$AK$6)</f>
        <v>1.7841219015651312E-2</v>
      </c>
      <c r="BD14" s="22">
        <f>((Data!$AJ$6*LN('Intermediate calculations'!BD4))+Data!$AK$6)</f>
        <v>1.7847188856148655E-2</v>
      </c>
      <c r="BE14" s="22">
        <f>((Data!$AJ$6*LN('Intermediate calculations'!BE4))+Data!$AK$6)</f>
        <v>1.785326750206806E-2</v>
      </c>
      <c r="BF14" s="22">
        <f>((Data!$AJ$6*LN('Intermediate calculations'!BF4))+Data!$AK$6)</f>
        <v>1.7859511319948462E-2</v>
      </c>
      <c r="BG14" s="22">
        <f>((Data!$AJ$6*LN('Intermediate calculations'!BG4))+Data!$AK$6)</f>
        <v>1.7866225981130652E-2</v>
      </c>
      <c r="BH14" s="22">
        <f>((Data!$AJ$6*LN('Intermediate calculations'!BH4))+Data!$AK$6)</f>
        <v>1.7869822989434764E-2</v>
      </c>
      <c r="BI14" s="22">
        <f>((Data!$AJ$6*LN('Intermediate calculations'!BI4))+Data!$AK$6)</f>
        <v>1.7872961102804907E-2</v>
      </c>
      <c r="BJ14" s="22">
        <f>((Data!$AJ$6*LN('Intermediate calculations'!BJ4))+Data!$AK$6)</f>
        <v>1.7876176887668474E-2</v>
      </c>
      <c r="BK14" s="22">
        <f>((Data!$AJ$6*LN('Intermediate calculations'!BK4))+Data!$AK$6)</f>
        <v>1.7879286624275133E-2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2942445.3105118936</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3100724.3936023349</v>
      </c>
      <c r="AG15" s="22">
        <f>((Data!$AJ$17*'Intermediate calculations'!AG12)+Data!$AK$17)</f>
        <v>3034579.3633089196</v>
      </c>
      <c r="AH15" s="22">
        <f>((Data!$AJ$17*'Intermediate calculations'!AH12)+Data!$AK$17)</f>
        <v>3091518.079974574</v>
      </c>
      <c r="AI15" s="22">
        <f>((Data!$AJ$17*'Intermediate calculations'!AI12)+Data!$AK$17)</f>
        <v>3139477.4201889969</v>
      </c>
      <c r="AJ15" s="22">
        <f>((Data!$AJ$17*'Intermediate calculations'!AJ12)+Data!$AK$17)</f>
        <v>3184001.8236532118</v>
      </c>
      <c r="AK15" s="22">
        <f>((Data!$AJ$17*'Intermediate calculations'!AK12)+Data!$AK$17)</f>
        <v>3229904.6192128519</v>
      </c>
      <c r="AL15" s="22">
        <f>((Data!$AJ$17*'Intermediate calculations'!AL12)+Data!$AK$17)</f>
        <v>3273134.9327582838</v>
      </c>
      <c r="AM15" s="22">
        <f>((Data!$AJ$17*'Intermediate calculations'!AM12)+Data!$AK$17)</f>
        <v>3312026.3661464751</v>
      </c>
      <c r="AN15" s="22">
        <f>((Data!$AJ$17*'Intermediate calculations'!AN12)+Data!$AK$17)</f>
        <v>3350456.2622085158</v>
      </c>
      <c r="AO15" s="22">
        <f>((Data!$AJ$17*'Intermediate calculations'!AO12)+Data!$AK$17)</f>
        <v>3389206.713490284</v>
      </c>
      <c r="AP15" s="22">
        <f>((Data!$AJ$17*'Intermediate calculations'!AP12)+Data!$AK$17)</f>
        <v>3436716.5615931423</v>
      </c>
      <c r="AQ15" s="22">
        <f>((Data!$AJ$17*'Intermediate calculations'!AQ12)+Data!$AK$17)</f>
        <v>3479780.8413075851</v>
      </c>
      <c r="AR15" s="22">
        <f>((Data!$AJ$17*'Intermediate calculations'!AR12)+Data!$AK$17)</f>
        <v>3529054.2666096473</v>
      </c>
      <c r="AS15" s="22">
        <f>((Data!$AJ$17*'Intermediate calculations'!AS12)+Data!$AK$17)</f>
        <v>3579858.0028308714</v>
      </c>
      <c r="AT15" s="22">
        <f>((Data!$AJ$17*'Intermediate calculations'!AT12)+Data!$AK$17)</f>
        <v>3637878.0139001552</v>
      </c>
      <c r="AU15" s="22">
        <f>((Data!$AJ$17*'Intermediate calculations'!AU12)+Data!$AK$17)</f>
        <v>3699636.3222391009</v>
      </c>
      <c r="AV15" s="22">
        <f>((Data!$AJ$17*'Intermediate calculations'!AV12)+Data!$AK$17)</f>
        <v>3750679.6551513188</v>
      </c>
      <c r="AW15" s="22">
        <f>((Data!$AJ$17*'Intermediate calculations'!AW12)+Data!$AK$17)</f>
        <v>3801736.1270952048</v>
      </c>
      <c r="AX15" s="22">
        <f>((Data!$AJ$17*'Intermediate calculations'!AX12)+Data!$AK$17)</f>
        <v>3856752.9182283403</v>
      </c>
      <c r="AY15" s="22">
        <f>((Data!$AJ$17*'Intermediate calculations'!AY12)+Data!$AK$17)</f>
        <v>3911523.2246708907</v>
      </c>
      <c r="AZ15" s="22">
        <f>((Data!$AJ$17*'Intermediate calculations'!AZ12)+Data!$AK$17)</f>
        <v>3970676.7237069448</v>
      </c>
      <c r="BA15" s="22">
        <f>((Data!$AJ$17*'Intermediate calculations'!BA12)+Data!$AK$17)</f>
        <v>4028547.0672579417</v>
      </c>
      <c r="BB15" s="22">
        <f>((Data!$AJ$17*'Intermediate calculations'!BB12)+Data!$AK$17)</f>
        <v>4093565.5012756744</v>
      </c>
      <c r="BC15" s="22">
        <f>((Data!$AJ$17*'Intermediate calculations'!BC12)+Data!$AK$17)</f>
        <v>4159253.1366648152</v>
      </c>
      <c r="BD15" s="22">
        <f>((Data!$AJ$17*'Intermediate calculations'!BD12)+Data!$AK$17)</f>
        <v>4226474.9741796916</v>
      </c>
      <c r="BE15" s="22">
        <f>((Data!$AJ$17*'Intermediate calculations'!BE12)+Data!$AK$17)</f>
        <v>4295524.1376046818</v>
      </c>
      <c r="BF15" s="22">
        <f>((Data!$AJ$17*'Intermediate calculations'!BF12)+Data!$AK$17)</f>
        <v>4366956.0587923238</v>
      </c>
      <c r="BG15" s="22">
        <f>((Data!$AJ$17*'Intermediate calculations'!BG12)+Data!$AK$17)</f>
        <v>4443570.7615858158</v>
      </c>
      <c r="BH15" s="22">
        <f>((Data!$AJ$17*'Intermediate calculations'!BH12)+Data!$AK$17)</f>
        <v>4493528.0088418145</v>
      </c>
      <c r="BI15" s="22">
        <f>((Data!$AJ$17*'Intermediate calculations'!BI12)+Data!$AK$17)</f>
        <v>4539304.7462653331</v>
      </c>
      <c r="BJ15" s="22">
        <f>((Data!$AJ$17*'Intermediate calculations'!BJ12)+Data!$AK$17)</f>
        <v>4585618.9788896926</v>
      </c>
      <c r="BK15" s="22">
        <f>((Data!$AJ$17*'Intermediate calculations'!BK12)+Data!$AK$17)</f>
        <v>4630765.6853001323</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163484.42116083097</v>
      </c>
      <c r="Z18" s="22">
        <f t="shared" si="4"/>
        <v>165085.80191754238</v>
      </c>
      <c r="AA18" s="22">
        <f t="shared" si="4"/>
        <v>166751.80150266938</v>
      </c>
      <c r="AB18" s="22">
        <f t="shared" si="4"/>
        <v>168468.13366972576</v>
      </c>
      <c r="AC18" s="22">
        <f t="shared" si="4"/>
        <v>170240.70959794082</v>
      </c>
      <c r="AD18" s="22">
        <f t="shared" si="4"/>
        <v>172071.84906435863</v>
      </c>
      <c r="AE18" s="22">
        <f t="shared" si="4"/>
        <v>173932.88623482941</v>
      </c>
      <c r="AF18" s="22">
        <f t="shared" si="4"/>
        <v>175824.63311708838</v>
      </c>
      <c r="AG18" s="22">
        <f t="shared" si="4"/>
        <v>177637.28884350212</v>
      </c>
      <c r="AH18" s="22">
        <f t="shared" si="4"/>
        <v>179397.69073733056</v>
      </c>
      <c r="AI18" s="22">
        <f t="shared" si="4"/>
        <v>181060.55812832183</v>
      </c>
      <c r="AJ18" s="22">
        <f t="shared" si="4"/>
        <v>182627.79418621794</v>
      </c>
      <c r="AK18" s="22">
        <f t="shared" si="4"/>
        <v>184100.68617957798</v>
      </c>
      <c r="AL18" s="22">
        <f t="shared" si="4"/>
        <v>185470.89721275787</v>
      </c>
      <c r="AM18" s="22">
        <f t="shared" si="4"/>
        <v>186808.29001648899</v>
      </c>
      <c r="AN18" s="22">
        <f t="shared" si="4"/>
        <v>188116.00832427666</v>
      </c>
      <c r="AO18" s="22">
        <f t="shared" si="4"/>
        <v>189393.77760879474</v>
      </c>
      <c r="AP18" s="22">
        <f t="shared" si="4"/>
        <v>190649.83941933842</v>
      </c>
      <c r="AQ18" s="22">
        <f t="shared" si="4"/>
        <v>191868.43513136997</v>
      </c>
      <c r="AR18" s="22">
        <f t="shared" si="4"/>
        <v>193069.70345779578</v>
      </c>
      <c r="AS18" s="22">
        <f t="shared" si="4"/>
        <v>194247.63421829173</v>
      </c>
      <c r="AT18" s="22">
        <f t="shared" si="4"/>
        <v>195407.73254098993</v>
      </c>
      <c r="AU18" s="22">
        <f t="shared" si="4"/>
        <v>196545.34670033705</v>
      </c>
      <c r="AV18" s="22">
        <f t="shared" si="4"/>
        <v>197643.65881176764</v>
      </c>
      <c r="AW18" s="22">
        <f t="shared" si="4"/>
        <v>198716.53885615227</v>
      </c>
      <c r="AX18" s="22">
        <f t="shared" si="4"/>
        <v>199767.6808415546</v>
      </c>
      <c r="AY18" s="22">
        <f t="shared" si="4"/>
        <v>200791.74320563677</v>
      </c>
      <c r="AZ18" s="22">
        <f t="shared" si="4"/>
        <v>201793.2056970007</v>
      </c>
      <c r="BA18" s="22">
        <f t="shared" si="4"/>
        <v>202765.13674588673</v>
      </c>
      <c r="BB18" s="22">
        <f t="shared" si="4"/>
        <v>203719.19684376271</v>
      </c>
      <c r="BC18" s="22">
        <f t="shared" si="4"/>
        <v>204647.63901293968</v>
      </c>
      <c r="BD18" s="22">
        <f t="shared" si="4"/>
        <v>205550.88054658979</v>
      </c>
      <c r="BE18" s="22">
        <f t="shared" si="4"/>
        <v>206428.71861261659</v>
      </c>
      <c r="BF18" s="22">
        <f t="shared" si="4"/>
        <v>207281.25659606911</v>
      </c>
      <c r="BG18" s="22">
        <f t="shared" si="4"/>
        <v>208111.2258592768</v>
      </c>
      <c r="BH18" s="22">
        <f t="shared" si="4"/>
        <v>208882.81052687534</v>
      </c>
      <c r="BI18" s="22">
        <f t="shared" si="4"/>
        <v>209620.49282633557</v>
      </c>
      <c r="BJ18" s="22">
        <f t="shared" si="4"/>
        <v>210329.06305448641</v>
      </c>
      <c r="BK18" s="22">
        <f t="shared" si="4"/>
        <v>211006.20072635903</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168493.35641070598</v>
      </c>
      <c r="Z19" s="22">
        <f>(((Data!$AJ$7*'Intermediate calculations'!Z4)+Data!$AK$7)*Drivers!AA4)</f>
        <v>171016.70205543257</v>
      </c>
      <c r="AA19" s="22">
        <f>(((Data!$AJ$7*'Intermediate calculations'!AA4)+Data!$AK$7)*Drivers!AB4)</f>
        <v>173641.86960514105</v>
      </c>
      <c r="AB19" s="22">
        <f>(((Data!$AJ$7*'Intermediate calculations'!AB4)+Data!$AK$7)*Drivers!AC4)</f>
        <v>176346.34777530449</v>
      </c>
      <c r="AC19" s="22">
        <f>(((Data!$AJ$7*'Intermediate calculations'!AC4)+Data!$AK$7)*Drivers!AD4)</f>
        <v>179139.45099554924</v>
      </c>
      <c r="AD19" s="22">
        <f>(((Data!$AJ$7*'Intermediate calculations'!AD4)+Data!$AK$7)*Drivers!AE4)</f>
        <v>182024.83461097445</v>
      </c>
      <c r="AE19" s="22">
        <f>(((Data!$AJ$7*'Intermediate calculations'!AE4)+Data!$AK$7)*Drivers!AF4)</f>
        <v>184957.32897191923</v>
      </c>
      <c r="AF19" s="22">
        <f>(((Data!$AJ$7*'Intermediate calculations'!AF4)+Data!$AK$7)*Drivers!AG4)</f>
        <v>187938.21358431841</v>
      </c>
      <c r="AG19" s="22">
        <f>(((Data!$AJ$7*'Intermediate calculations'!AG4)+Data!$AK$7)*Drivers!AH4)</f>
        <v>190794.47179365763</v>
      </c>
      <c r="AH19" s="22">
        <f>(((Data!$AJ$7*'Intermediate calculations'!AH4)+Data!$AK$7)*Drivers!AI4)</f>
        <v>193568.39200791236</v>
      </c>
      <c r="AI19" s="22">
        <f>(((Data!$AJ$7*'Intermediate calculations'!AI4)+Data!$AK$7)*Drivers!AJ4)</f>
        <v>196188.62406155124</v>
      </c>
      <c r="AJ19" s="22">
        <f>(((Data!$AJ$7*'Intermediate calculations'!AJ4)+Data!$AK$7)*Drivers!AK4)</f>
        <v>198658.16683854317</v>
      </c>
      <c r="AK19" s="22">
        <f>(((Data!$AJ$7*'Intermediate calculations'!AK4)+Data!$AK$7)*Drivers!AL4)</f>
        <v>200979.04872813832</v>
      </c>
      <c r="AL19" s="22">
        <f>(((Data!$AJ$7*'Intermediate calculations'!AL4)+Data!$AK$7)*Drivers!AM4)</f>
        <v>203138.13302363784</v>
      </c>
      <c r="AM19" s="22">
        <f>(((Data!$AJ$7*'Intermediate calculations'!AM4)+Data!$AK$7)*Drivers!AN4)</f>
        <v>205245.50461058872</v>
      </c>
      <c r="AN19" s="22">
        <f>(((Data!$AJ$7*'Intermediate calculations'!AN4)+Data!$AK$7)*Drivers!AO4)</f>
        <v>207306.11716800558</v>
      </c>
      <c r="AO19" s="22">
        <f>(((Data!$AJ$7*'Intermediate calculations'!AO4)+Data!$AK$7)*Drivers!AP4)</f>
        <v>209319.53811461132</v>
      </c>
      <c r="AP19" s="22">
        <f>(((Data!$AJ$7*'Intermediate calculations'!AP4)+Data!$AK$7)*Drivers!AQ4)</f>
        <v>211298.75391688655</v>
      </c>
      <c r="AQ19" s="22">
        <f>(((Data!$AJ$7*'Intermediate calculations'!AQ4)+Data!$AK$7)*Drivers!AR4)</f>
        <v>213218.933218249</v>
      </c>
      <c r="AR19" s="22">
        <f>(((Data!$AJ$7*'Intermediate calculations'!AR4)+Data!$AK$7)*Drivers!AS4)</f>
        <v>215111.8092172459</v>
      </c>
      <c r="AS19" s="22">
        <f>(((Data!$AJ$7*'Intermediate calculations'!AS4)+Data!$AK$7)*Drivers!AT4)</f>
        <v>216967.91148513553</v>
      </c>
      <c r="AT19" s="22">
        <f>(((Data!$AJ$7*'Intermediate calculations'!AT4)+Data!$AK$7)*Drivers!AU4)</f>
        <v>218795.91462415579</v>
      </c>
      <c r="AU19" s="22">
        <f>(((Data!$AJ$7*'Intermediate calculations'!AU4)+Data!$AK$7)*Drivers!AV4)</f>
        <v>220588.48876515077</v>
      </c>
      <c r="AV19" s="22">
        <f>(((Data!$AJ$7*'Intermediate calculations'!AV4)+Data!$AK$7)*Drivers!AW4)</f>
        <v>222319.13344244802</v>
      </c>
      <c r="AW19" s="22">
        <f>(((Data!$AJ$7*'Intermediate calculations'!AW4)+Data!$AK$7)*Drivers!AX4)</f>
        <v>224009.70401785042</v>
      </c>
      <c r="AX19" s="22">
        <f>(((Data!$AJ$7*'Intermediate calculations'!AX4)+Data!$AK$7)*Drivers!AY4)</f>
        <v>225666.02125517075</v>
      </c>
      <c r="AY19" s="22">
        <f>(((Data!$AJ$7*'Intermediate calculations'!AY4)+Data!$AK$7)*Drivers!AZ4)</f>
        <v>227279.66828789879</v>
      </c>
      <c r="AZ19" s="22">
        <f>(((Data!$AJ$7*'Intermediate calculations'!AZ4)+Data!$AK$7)*Drivers!BA4)</f>
        <v>228857.7039957399</v>
      </c>
      <c r="BA19" s="22">
        <f>(((Data!$AJ$7*'Intermediate calculations'!BA4)+Data!$AK$7)*Drivers!BB4)</f>
        <v>230389.20608785792</v>
      </c>
      <c r="BB19" s="22">
        <f>(((Data!$AJ$7*'Intermediate calculations'!BB4)+Data!$AK$7)*Drivers!BC4)</f>
        <v>231892.54836463576</v>
      </c>
      <c r="BC19" s="22">
        <f>(((Data!$AJ$7*'Intermediate calculations'!BC4)+Data!$AK$7)*Drivers!BD4)</f>
        <v>233355.52367151045</v>
      </c>
      <c r="BD19" s="22">
        <f>(((Data!$AJ$7*'Intermediate calculations'!BD4)+Data!$AK$7)*Drivers!BE4)</f>
        <v>234778.7895503591</v>
      </c>
      <c r="BE19" s="22">
        <f>(((Data!$AJ$7*'Intermediate calculations'!BE4)+Data!$AK$7)*Drivers!BF4)</f>
        <v>236162.02639231595</v>
      </c>
      <c r="BF19" s="22">
        <f>(((Data!$AJ$7*'Intermediate calculations'!BF4)+Data!$AK$7)*Drivers!BG4)</f>
        <v>237505.39710442984</v>
      </c>
      <c r="BG19" s="22">
        <f>(((Data!$AJ$7*'Intermediate calculations'!BG4)+Data!$AK$7)*Drivers!BH4)</f>
        <v>238813.20557958155</v>
      </c>
      <c r="BH19" s="22">
        <f>(((Data!$AJ$7*'Intermediate calculations'!BH4)+Data!$AK$7)*Drivers!BI4)</f>
        <v>240029.01562498318</v>
      </c>
      <c r="BI19" s="22">
        <f>(((Data!$AJ$7*'Intermediate calculations'!BI4)+Data!$AK$7)*Drivers!BJ4)</f>
        <v>241191.40465066212</v>
      </c>
      <c r="BJ19" s="22">
        <f>(((Data!$AJ$7*'Intermediate calculations'!BJ4)+Data!$AK$7)*Drivers!BK4)</f>
        <v>242307.92087685876</v>
      </c>
      <c r="BK19" s="22">
        <f>(((Data!$AJ$7*'Intermediate calculations'!BK4)+Data!$AK$7)*Drivers!BL4)</f>
        <v>243374.90784297476</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3.2201043953224932E-3</v>
      </c>
      <c r="Z20" s="22">
        <f>Z19/Drivers!AA4</f>
        <v>3.2203874945307114E-3</v>
      </c>
      <c r="AA20" s="22">
        <f>AA19/Drivers!AB4</f>
        <v>3.2208171052813916E-3</v>
      </c>
      <c r="AB20" s="22">
        <f>AB19/Drivers!AC4</f>
        <v>3.2209089467766568E-3</v>
      </c>
      <c r="AC20" s="22">
        <f>AC19/Drivers!AD4</f>
        <v>3.2207774672599076E-3</v>
      </c>
      <c r="AD20" s="22">
        <f>AD19/Drivers!AE4</f>
        <v>3.2204274784876446E-3</v>
      </c>
      <c r="AE20" s="22">
        <f>AE19/Drivers!AF4</f>
        <v>3.2202334247522502E-3</v>
      </c>
      <c r="AF20" s="22">
        <f>AF19/Drivers!AG4</f>
        <v>3.2200590275988004E-3</v>
      </c>
      <c r="AG20" s="22">
        <f>AG19/Drivers!AH4</f>
        <v>3.2169732933514067E-3</v>
      </c>
      <c r="AH20" s="22">
        <f>AH19/Drivers!AI4</f>
        <v>3.2176647423520352E-3</v>
      </c>
      <c r="AI20" s="22">
        <f>AI19/Drivers!AJ4</f>
        <v>3.218129410174604E-3</v>
      </c>
      <c r="AJ20" s="22">
        <f>AJ19/Drivers!AK4</f>
        <v>3.2185366521378252E-3</v>
      </c>
      <c r="AK20" s="22">
        <f>AK19/Drivers!AL4</f>
        <v>3.219026562054016E-3</v>
      </c>
      <c r="AL20" s="22">
        <f>AL19/Drivers!AM4</f>
        <v>3.2194873476407149E-3</v>
      </c>
      <c r="AM20" s="22">
        <f>AM19/Drivers!AN4</f>
        <v>3.2198351942987762E-3</v>
      </c>
      <c r="AN20" s="22">
        <f>AN19/Drivers!AO4</f>
        <v>3.2201797060139345E-3</v>
      </c>
      <c r="AO20" s="22">
        <f>AO19/Drivers!AP4</f>
        <v>3.2205428869319947E-3</v>
      </c>
      <c r="AP20" s="22">
        <f>AP19/Drivers!AQ4</f>
        <v>3.2211500513196125E-3</v>
      </c>
      <c r="AQ20" s="22">
        <f>AQ19/Drivers!AR4</f>
        <v>3.2216466694800056E-3</v>
      </c>
      <c r="AR20" s="22">
        <f>AR19/Drivers!AS4</f>
        <v>3.2223105551160698E-3</v>
      </c>
      <c r="AS20" s="22">
        <f>AS19/Drivers!AT4</f>
        <v>3.2230166978582308E-3</v>
      </c>
      <c r="AT20" s="22">
        <f>AT19/Drivers!AU4</f>
        <v>3.2239113993602301E-3</v>
      </c>
      <c r="AU20" s="22">
        <f>AU19/Drivers!AV4</f>
        <v>3.2249021563031969E-3</v>
      </c>
      <c r="AV20" s="22">
        <f>AV19/Drivers!AW4</f>
        <v>3.2256210250753326E-3</v>
      </c>
      <c r="AW20" s="22">
        <f>AW19/Drivers!AX4</f>
        <v>3.2263436677073694E-3</v>
      </c>
      <c r="AX20" s="22">
        <f>AX19/Drivers!AY4</f>
        <v>3.2271694941111493E-3</v>
      </c>
      <c r="AY20" s="22">
        <f>AY19/Drivers!AZ4</f>
        <v>3.2279926808559127E-3</v>
      </c>
      <c r="AZ20" s="22">
        <f>AZ19/Drivers!BA4</f>
        <v>3.2289283495877895E-3</v>
      </c>
      <c r="BA20" s="22">
        <f>BA19/Drivers!BB4</f>
        <v>3.2298362767389727E-3</v>
      </c>
      <c r="BB20" s="22">
        <f>BB19/Drivers!BC4</f>
        <v>3.2309216343148635E-3</v>
      </c>
      <c r="BC20" s="22">
        <f>BC19/Drivers!BD4</f>
        <v>3.2320251500829742E-3</v>
      </c>
      <c r="BD20" s="22">
        <f>BD19/Drivers!BE4</f>
        <v>3.2331682512964106E-3</v>
      </c>
      <c r="BE20" s="22">
        <f>BE19/Drivers!BF4</f>
        <v>3.2343582261570923E-3</v>
      </c>
      <c r="BF20" s="22">
        <f>BF19/Drivers!BG4</f>
        <v>3.2356085105872982E-3</v>
      </c>
      <c r="BG20" s="22">
        <f>BG19/Drivers!BH4</f>
        <v>3.2369854618518397E-3</v>
      </c>
      <c r="BH20" s="22">
        <f>BH19/Drivers!BI4</f>
        <v>3.2377371740735256E-3</v>
      </c>
      <c r="BI20" s="22">
        <f>BI19/Drivers!BJ4</f>
        <v>3.2384011453651081E-3</v>
      </c>
      <c r="BJ20" s="22">
        <f>BJ19/Drivers!BK4</f>
        <v>3.2390895360908441E-3</v>
      </c>
      <c r="BK20" s="22">
        <f>BK19/Drivers!BL4</f>
        <v>3.2397630026978824E-3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3.220104395322493</v>
      </c>
      <c r="Z21" s="22">
        <f t="shared" ref="Z21:BK21" si="7">Z20*1000</f>
        <v>3.2203874945307116</v>
      </c>
      <c r="AA21" s="22">
        <f t="shared" si="7"/>
        <v>3.2208171052813914</v>
      </c>
      <c r="AB21" s="22">
        <f t="shared" si="7"/>
        <v>3.2209089467766567</v>
      </c>
      <c r="AC21" s="22">
        <f t="shared" si="7"/>
        <v>3.2207774672599077</v>
      </c>
      <c r="AD21" s="22">
        <f t="shared" si="7"/>
        <v>3.2204274784876445</v>
      </c>
      <c r="AE21" s="22">
        <f t="shared" si="7"/>
        <v>3.2202334247522502</v>
      </c>
      <c r="AF21" s="22">
        <f t="shared" si="7"/>
        <v>3.2200590275988001</v>
      </c>
      <c r="AG21" s="22">
        <f t="shared" si="7"/>
        <v>3.2169732933514066</v>
      </c>
      <c r="AH21" s="22">
        <f t="shared" si="7"/>
        <v>3.217664742352035</v>
      </c>
      <c r="AI21" s="22">
        <f t="shared" si="7"/>
        <v>3.2181294101746039</v>
      </c>
      <c r="AJ21" s="22">
        <f t="shared" si="7"/>
        <v>3.2185366521378254</v>
      </c>
      <c r="AK21" s="22">
        <f t="shared" si="7"/>
        <v>3.2190265620540162</v>
      </c>
      <c r="AL21" s="22">
        <f t="shared" si="7"/>
        <v>3.2194873476407149</v>
      </c>
      <c r="AM21" s="22">
        <f t="shared" si="7"/>
        <v>3.219835194298776</v>
      </c>
      <c r="AN21" s="22">
        <f t="shared" si="7"/>
        <v>3.2201797060139343</v>
      </c>
      <c r="AO21" s="22">
        <f t="shared" si="7"/>
        <v>3.2205428869319945</v>
      </c>
      <c r="AP21" s="22">
        <f t="shared" si="7"/>
        <v>3.2211500513196123</v>
      </c>
      <c r="AQ21" s="22">
        <f t="shared" si="7"/>
        <v>3.2216466694800054</v>
      </c>
      <c r="AR21" s="22">
        <f t="shared" si="7"/>
        <v>3.2223105551160698</v>
      </c>
      <c r="AS21" s="22">
        <f t="shared" si="7"/>
        <v>3.2230166978582306</v>
      </c>
      <c r="AT21" s="22">
        <f t="shared" si="7"/>
        <v>3.22391139936023</v>
      </c>
      <c r="AU21" s="22">
        <f t="shared" si="7"/>
        <v>3.2249021563031968</v>
      </c>
      <c r="AV21" s="22">
        <f t="shared" si="7"/>
        <v>3.2256210250753328</v>
      </c>
      <c r="AW21" s="22">
        <f t="shared" si="7"/>
        <v>3.2263436677073694</v>
      </c>
      <c r="AX21" s="22">
        <f t="shared" si="7"/>
        <v>3.2271694941111493</v>
      </c>
      <c r="AY21" s="22">
        <f t="shared" si="7"/>
        <v>3.2279926808559125</v>
      </c>
      <c r="AZ21" s="22">
        <f t="shared" si="7"/>
        <v>3.2289283495877896</v>
      </c>
      <c r="BA21" s="22">
        <f t="shared" si="7"/>
        <v>3.2298362767389728</v>
      </c>
      <c r="BB21" s="22">
        <f t="shared" si="7"/>
        <v>3.2309216343148637</v>
      </c>
      <c r="BC21" s="22">
        <f t="shared" si="7"/>
        <v>3.2320251500829742</v>
      </c>
      <c r="BD21" s="22">
        <f t="shared" si="7"/>
        <v>3.2331682512964104</v>
      </c>
      <c r="BE21" s="22">
        <f t="shared" si="7"/>
        <v>3.2343582261570925</v>
      </c>
      <c r="BF21" s="22">
        <f t="shared" si="7"/>
        <v>3.2356085105872983</v>
      </c>
      <c r="BG21" s="22">
        <f t="shared" si="7"/>
        <v>3.2369854618518397</v>
      </c>
      <c r="BH21" s="22">
        <f t="shared" si="7"/>
        <v>3.2377371740735255</v>
      </c>
      <c r="BI21" s="22">
        <f t="shared" si="7"/>
        <v>3.238401145365108</v>
      </c>
      <c r="BJ21" s="22">
        <f t="shared" si="7"/>
        <v>3.239089536090844</v>
      </c>
      <c r="BK21" s="22">
        <f t="shared" si="7"/>
        <v>3.2397630026978823</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11618.606464530287</v>
      </c>
      <c r="AE22" s="22">
        <f>((Data!$AJ$8*'Intermediate calculations'!AE4)+Data!$AK$8)*Drivers!AF4</f>
        <v>11805.786955654421</v>
      </c>
      <c r="AF22" s="22">
        <f>((Data!$AJ$8*'Intermediate calculations'!AF4)+Data!$AK$8)*Drivers!AG4</f>
        <v>11996.056186233092</v>
      </c>
      <c r="AG22" s="22">
        <f>((Data!$AJ$8*'Intermediate calculations'!AG4)+Data!$AK$8)*Drivers!AH4</f>
        <v>12178.370540020704</v>
      </c>
      <c r="AH22" s="22">
        <f>((Data!$AJ$8*'Intermediate calculations'!AH4)+Data!$AK$8)*Drivers!AI4</f>
        <v>12355.429277100791</v>
      </c>
      <c r="AI22" s="22">
        <f>((Data!$AJ$8*'Intermediate calculations'!AI4)+Data!$AK$8)*Drivers!AJ4</f>
        <v>12522.678131588376</v>
      </c>
      <c r="AJ22" s="22">
        <f>((Data!$AJ$8*'Intermediate calculations'!AJ4)+Data!$AK$8)*Drivers!AK4</f>
        <v>12680.30852160914</v>
      </c>
      <c r="AK22" s="22">
        <f>((Data!$AJ$8*'Intermediate calculations'!AK4)+Data!$AK$8)*Drivers!AL4</f>
        <v>12828.449918817345</v>
      </c>
      <c r="AL22" s="22">
        <f>((Data!$AJ$8*'Intermediate calculations'!AL4)+Data!$AK$8)*Drivers!AM4</f>
        <v>12966.26381001944</v>
      </c>
      <c r="AM22" s="22">
        <f>((Data!$AJ$8*'Intermediate calculations'!AM4)+Data!$AK$8)*Drivers!AN4</f>
        <v>13100.77689003758</v>
      </c>
      <c r="AN22" s="22">
        <f>((Data!$AJ$8*'Intermediate calculations'!AN4)+Data!$AK$8)*Drivers!AO4</f>
        <v>13232.305351149296</v>
      </c>
      <c r="AO22" s="22">
        <f>((Data!$AJ$8*'Intermediate calculations'!AO4)+Data!$AK$8)*Drivers!AP4</f>
        <v>13360.821581783703</v>
      </c>
      <c r="AP22" s="22">
        <f>((Data!$AJ$8*'Intermediate calculations'!AP4)+Data!$AK$8)*Drivers!AQ4</f>
        <v>13487.154505333187</v>
      </c>
      <c r="AQ22" s="22">
        <f>((Data!$AJ$8*'Intermediate calculations'!AQ4)+Data!$AK$8)*Drivers!AR4</f>
        <v>13609.719141590364</v>
      </c>
      <c r="AR22" s="22">
        <f>((Data!$AJ$8*'Intermediate calculations'!AR4)+Data!$AK$8)*Drivers!AS4</f>
        <v>13730.541013866763</v>
      </c>
      <c r="AS22" s="22">
        <f>((Data!$AJ$8*'Intermediate calculations'!AS4)+Data!$AK$8)*Drivers!AT4</f>
        <v>13849.01562671078</v>
      </c>
      <c r="AT22" s="22">
        <f>((Data!$AJ$8*'Intermediate calculations'!AT4)+Data!$AK$8)*Drivers!AU4</f>
        <v>13965.696678137609</v>
      </c>
      <c r="AU22" s="22">
        <f>((Data!$AJ$8*'Intermediate calculations'!AU4)+Data!$AK$8)*Drivers!AV4</f>
        <v>14080.116304158562</v>
      </c>
      <c r="AV22" s="22">
        <f>((Data!$AJ$8*'Intermediate calculations'!AV4)+Data!$AK$8)*Drivers!AW4</f>
        <v>14190.582985688176</v>
      </c>
      <c r="AW22" s="22">
        <f>((Data!$AJ$8*'Intermediate calculations'!AW4)+Data!$AK$8)*Drivers!AX4</f>
        <v>14298.491745820244</v>
      </c>
      <c r="AX22" s="22">
        <f>((Data!$AJ$8*'Intermediate calculations'!AX4)+Data!$AK$8)*Drivers!AY4</f>
        <v>14404.214122670477</v>
      </c>
      <c r="AY22" s="22">
        <f>((Data!$AJ$8*'Intermediate calculations'!AY4)+Data!$AK$8)*Drivers!AZ4</f>
        <v>14507.212869440353</v>
      </c>
      <c r="AZ22" s="22">
        <f>((Data!$AJ$8*'Intermediate calculations'!AZ4)+Data!$AK$8)*Drivers!BA4</f>
        <v>14607.93855291957</v>
      </c>
      <c r="BA22" s="22">
        <f>((Data!$AJ$8*'Intermediate calculations'!BA4)+Data!$AK$8)*Drivers!BB4</f>
        <v>14705.694005607957</v>
      </c>
      <c r="BB22" s="22">
        <f>((Data!$AJ$8*'Intermediate calculations'!BB4)+Data!$AK$8)*Drivers!BC4</f>
        <v>14801.652023274626</v>
      </c>
      <c r="BC22" s="22">
        <f>((Data!$AJ$8*'Intermediate calculations'!BC4)+Data!$AK$8)*Drivers!BD4</f>
        <v>14895.033425841097</v>
      </c>
      <c r="BD22" s="22">
        <f>((Data!$AJ$8*'Intermediate calculations'!BD4)+Data!$AK$8)*Drivers!BE4</f>
        <v>14985.88018406548</v>
      </c>
      <c r="BE22" s="22">
        <f>((Data!$AJ$8*'Intermediate calculations'!BE4)+Data!$AK$8)*Drivers!BF4</f>
        <v>15074.171897381875</v>
      </c>
      <c r="BF22" s="22">
        <f>((Data!$AJ$8*'Intermediate calculations'!BF4)+Data!$AK$8)*Drivers!BG4</f>
        <v>15159.918964112549</v>
      </c>
      <c r="BG22" s="22">
        <f>((Data!$AJ$8*'Intermediate calculations'!BG4)+Data!$AK$8)*Drivers!BH4</f>
        <v>15243.39610082436</v>
      </c>
      <c r="BH22" s="22">
        <f>((Data!$AJ$8*'Intermediate calculations'!BH4)+Data!$AK$8)*Drivers!BI4</f>
        <v>15321.000997339355</v>
      </c>
      <c r="BI22" s="22">
        <f>((Data!$AJ$8*'Intermediate calculations'!BI4)+Data!$AK$8)*Drivers!BJ4</f>
        <v>15395.19604153163</v>
      </c>
      <c r="BJ22" s="22">
        <f>((Data!$AJ$8*'Intermediate calculations'!BJ4)+Data!$AK$8)*Drivers!BK4</f>
        <v>15466.463034693115</v>
      </c>
      <c r="BK22" s="22">
        <f>((Data!$AJ$8*'Intermediate calculations'!BK4)+Data!$AK$8)*Drivers!BL4</f>
        <v>15534.568585721798</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2.0555920075453055E-4</v>
      </c>
      <c r="AE23" s="22">
        <f>AE22/Drivers!AF4</f>
        <v>2.0554681434588836E-4</v>
      </c>
      <c r="AF23" s="22">
        <f>AF22/Drivers!AG4</f>
        <v>2.0553568261268943E-4</v>
      </c>
      <c r="AG23" s="22">
        <f>AG22/Drivers!AH4</f>
        <v>2.0533872085221749E-4</v>
      </c>
      <c r="AH23" s="22">
        <f>AH22/Drivers!AI4</f>
        <v>2.053828558948108E-4</v>
      </c>
      <c r="AI23" s="22">
        <f>AI22/Drivers!AJ4</f>
        <v>2.0541251554305983E-4</v>
      </c>
      <c r="AJ23" s="22">
        <f>AJ22/Drivers!AK4</f>
        <v>2.0543850971092503E-4</v>
      </c>
      <c r="AK23" s="22">
        <f>AK22/Drivers!AL4</f>
        <v>2.0546978055663941E-4</v>
      </c>
      <c r="AL23" s="22">
        <f>AL22/Drivers!AM4</f>
        <v>2.0549919240259886E-4</v>
      </c>
      <c r="AM23" s="22">
        <f>AM22/Drivers!AN4</f>
        <v>2.05521395380773E-4</v>
      </c>
      <c r="AN23" s="22">
        <f>AN22/Drivers!AO4</f>
        <v>2.0554338549025119E-4</v>
      </c>
      <c r="AO23" s="22">
        <f>AO22/Drivers!AP4</f>
        <v>2.0556656725097841E-4</v>
      </c>
      <c r="AP23" s="22">
        <f>AP22/Drivers!AQ4</f>
        <v>2.0560532242465615E-4</v>
      </c>
      <c r="AQ23" s="22">
        <f>AQ22/Drivers!AR4</f>
        <v>2.056370214561706E-4</v>
      </c>
      <c r="AR23" s="22">
        <f>AR22/Drivers!AS4</f>
        <v>2.0567939713506833E-4</v>
      </c>
      <c r="AS23" s="22">
        <f>AS22/Drivers!AT4</f>
        <v>2.0572447007605733E-4</v>
      </c>
      <c r="AT23" s="22">
        <f>AT22/Drivers!AU4</f>
        <v>2.0578157868256794E-4</v>
      </c>
      <c r="AU23" s="22">
        <f>AU22/Drivers!AV4</f>
        <v>2.0584481848743815E-4</v>
      </c>
      <c r="AV23" s="22">
        <f>AV22/Drivers!AW4</f>
        <v>2.0589070372821277E-4</v>
      </c>
      <c r="AW23" s="22">
        <f>AW22/Drivers!AX4</f>
        <v>2.0593682985366193E-4</v>
      </c>
      <c r="AX23" s="22">
        <f>AX22/Drivers!AY4</f>
        <v>2.0598954217730745E-4</v>
      </c>
      <c r="AY23" s="22">
        <f>AY22/Drivers!AZ4</f>
        <v>2.060420860120796E-4</v>
      </c>
      <c r="AZ23" s="22">
        <f>AZ22/Drivers!BA4</f>
        <v>2.0610180954815682E-4</v>
      </c>
      <c r="BA23" s="22">
        <f>BA22/Drivers!BB4</f>
        <v>2.0615976234504086E-4</v>
      </c>
      <c r="BB23" s="22">
        <f>BB22/Drivers!BC4</f>
        <v>2.0622904048818284E-4</v>
      </c>
      <c r="BC23" s="22">
        <f>BC22/Drivers!BD4</f>
        <v>2.0629947766487075E-4</v>
      </c>
      <c r="BD23" s="22">
        <f>BD22/Drivers!BE4</f>
        <v>2.0637244157211136E-4</v>
      </c>
      <c r="BE23" s="22">
        <f>BE22/Drivers!BF4</f>
        <v>2.0644839741428255E-4</v>
      </c>
      <c r="BF23" s="22">
        <f>BF22/Drivers!BG4</f>
        <v>2.0652820280344465E-4</v>
      </c>
      <c r="BG23" s="22">
        <f>BG22/Drivers!BH4</f>
        <v>2.0661609330969197E-4</v>
      </c>
      <c r="BH23" s="22">
        <f>BH22/Drivers!BI4</f>
        <v>2.066640749408634E-4</v>
      </c>
      <c r="BI23" s="22">
        <f>BI22/Drivers!BJ4</f>
        <v>2.0670645608713464E-4</v>
      </c>
      <c r="BJ23" s="22">
        <f>BJ22/Drivers!BK4</f>
        <v>2.0675039592069224E-4</v>
      </c>
      <c r="BK23" s="22">
        <f>BK22/Drivers!BL4</f>
        <v>2.0679338315092872E-4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0.20555920075453055</v>
      </c>
      <c r="AE24" s="22">
        <f t="shared" ref="AE24" si="15">AE23*1000</f>
        <v>0.20554681434588837</v>
      </c>
      <c r="AF24" s="22">
        <f t="shared" ref="AF24" si="16">AF23*1000</f>
        <v>0.20553568261268942</v>
      </c>
      <c r="AG24" s="22">
        <f t="shared" ref="AG24" si="17">AG23*1000</f>
        <v>0.20533872085221749</v>
      </c>
      <c r="AH24" s="22">
        <f t="shared" ref="AH24" si="18">AH23*1000</f>
        <v>0.20538285589481081</v>
      </c>
      <c r="AI24" s="22">
        <f t="shared" ref="AI24" si="19">AI23*1000</f>
        <v>0.20541251554305984</v>
      </c>
      <c r="AJ24" s="22">
        <f t="shared" ref="AJ24" si="20">AJ23*1000</f>
        <v>0.20543850971092503</v>
      </c>
      <c r="AK24" s="22">
        <f t="shared" ref="AK24" si="21">AK23*1000</f>
        <v>0.20546978055663939</v>
      </c>
      <c r="AL24" s="22">
        <f t="shared" ref="AL24" si="22">AL23*1000</f>
        <v>0.20549919240259887</v>
      </c>
      <c r="AM24" s="22">
        <f t="shared" ref="AM24" si="23">AM23*1000</f>
        <v>0.20552139538077299</v>
      </c>
      <c r="AN24" s="22">
        <f t="shared" ref="AN24" si="24">AN23*1000</f>
        <v>0.2055433854902512</v>
      </c>
      <c r="AO24" s="22">
        <f t="shared" ref="AO24" si="25">AO23*1000</f>
        <v>0.20556656725097841</v>
      </c>
      <c r="AP24" s="22">
        <f t="shared" ref="AP24" si="26">AP23*1000</f>
        <v>0.20560532242465615</v>
      </c>
      <c r="AQ24" s="22">
        <f t="shared" ref="AQ24" si="27">AQ23*1000</f>
        <v>0.2056370214561706</v>
      </c>
      <c r="AR24" s="22">
        <f t="shared" ref="AR24" si="28">AR23*1000</f>
        <v>0.20567939713506833</v>
      </c>
      <c r="AS24" s="22">
        <f t="shared" ref="AS24" si="29">AS23*1000</f>
        <v>0.20572447007605732</v>
      </c>
      <c r="AT24" s="22">
        <f t="shared" ref="AT24" si="30">AT23*1000</f>
        <v>0.20578157868256794</v>
      </c>
      <c r="AU24" s="22">
        <f t="shared" ref="AU24" si="31">AU23*1000</f>
        <v>0.20584481848743816</v>
      </c>
      <c r="AV24" s="22">
        <f t="shared" ref="AV24" si="32">AV23*1000</f>
        <v>0.20589070372821278</v>
      </c>
      <c r="AW24" s="22">
        <f t="shared" ref="AW24" si="33">AW23*1000</f>
        <v>0.20593682985366193</v>
      </c>
      <c r="AX24" s="22">
        <f t="shared" ref="AX24" si="34">AX23*1000</f>
        <v>0.20598954217730744</v>
      </c>
      <c r="AY24" s="22">
        <f t="shared" ref="AY24" si="35">AY23*1000</f>
        <v>0.2060420860120796</v>
      </c>
      <c r="AZ24" s="22">
        <f t="shared" ref="AZ24" si="36">AZ23*1000</f>
        <v>0.20610180954815682</v>
      </c>
      <c r="BA24" s="22">
        <f t="shared" ref="BA24" si="37">BA23*1000</f>
        <v>0.20615976234504085</v>
      </c>
      <c r="BB24" s="22">
        <f t="shared" ref="BB24" si="38">BB23*1000</f>
        <v>0.20622904048818283</v>
      </c>
      <c r="BC24" s="22">
        <f t="shared" ref="BC24" si="39">BC23*1000</f>
        <v>0.20629947766487075</v>
      </c>
      <c r="BD24" s="22">
        <f t="shared" ref="BD24" si="40">BD23*1000</f>
        <v>0.20637244157211138</v>
      </c>
      <c r="BE24" s="22">
        <f t="shared" ref="BE24" si="41">BE23*1000</f>
        <v>0.20644839741428256</v>
      </c>
      <c r="BF24" s="22">
        <f t="shared" ref="BF24" si="42">BF23*1000</f>
        <v>0.20652820280344464</v>
      </c>
      <c r="BG24" s="22">
        <f t="shared" ref="BG24" si="43">BG23*1000</f>
        <v>0.20661609330969197</v>
      </c>
      <c r="BH24" s="22">
        <f t="shared" ref="BH24" si="44">BH23*1000</f>
        <v>0.20666407494086339</v>
      </c>
      <c r="BI24" s="22">
        <f t="shared" ref="BI24" si="45">BI23*1000</f>
        <v>0.20670645608713464</v>
      </c>
      <c r="BJ24" s="22">
        <f t="shared" ref="BJ24" si="46">BJ23*1000</f>
        <v>0.20675039592069225</v>
      </c>
      <c r="BK24" s="22">
        <f t="shared" ref="BK24" si="47">BK23*1000</f>
        <v>0.20679338315092871</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3.4256429737473333</v>
      </c>
      <c r="Z26" s="45">
        <f>(Z19+Z22)*ttokg/Drivers!AA4</f>
        <v>3.425944143117778</v>
      </c>
      <c r="AA26" s="45">
        <f>(AA19+AA22)*ttokg/Drivers!AB4</f>
        <v>3.4264011758312676</v>
      </c>
      <c r="AB26" s="45">
        <f>(AB19+AB22)*ttokg/Drivers!AC4</f>
        <v>3.4264988795496349</v>
      </c>
      <c r="AC26" s="45">
        <f>(AC19+AC22)*ttokg/Drivers!AD4</f>
        <v>3.4263590077233057</v>
      </c>
      <c r="AD26" s="45">
        <f>(AD19+AD22)*ttokg/Drivers!AE4</f>
        <v>3.4259866792421749</v>
      </c>
      <c r="AE26" s="45">
        <f>(AE19+AE22)*ttokg/Drivers!AF4</f>
        <v>3.4257802390981387</v>
      </c>
      <c r="AF26" s="45">
        <f>(AF19+AF22)*ttokg/Drivers!AG4</f>
        <v>3.4255947102114899</v>
      </c>
      <c r="AG26" s="45">
        <f>(AG19+AG22)*ttokg/Drivers!AH4</f>
        <v>3.4223120142036239</v>
      </c>
      <c r="AH26" s="45">
        <f>(AH19+AH22)*ttokg/Drivers!AI4</f>
        <v>3.4230475982468462</v>
      </c>
      <c r="AI26" s="45">
        <f>(AI19+AI22)*ttokg/Drivers!AJ4</f>
        <v>3.423541925717664</v>
      </c>
      <c r="AJ26" s="45">
        <f>(AJ19+AJ22)*ttokg/Drivers!AK4</f>
        <v>3.4239751618487499</v>
      </c>
      <c r="AK26" s="45">
        <f>(AK19+AK22)*ttokg/Drivers!AL4</f>
        <v>3.4244963426106558</v>
      </c>
      <c r="AL26" s="45">
        <f>(AL19+AL22)*ttokg/Drivers!AM4</f>
        <v>3.4249865400433137</v>
      </c>
      <c r="AM26" s="45">
        <f>(AM19+AM22)*ttokg/Drivers!AN4</f>
        <v>3.4253565896795495</v>
      </c>
      <c r="AN26" s="45">
        <f>(AN19+AN22)*ttokg/Drivers!AO4</f>
        <v>3.4257230915041856</v>
      </c>
      <c r="AO26" s="45">
        <f>(AO19+AO22)*ttokg/Drivers!AP4</f>
        <v>3.4261094541829737</v>
      </c>
      <c r="AP26" s="45">
        <f>(AP19+AP22)*ttokg/Drivers!AQ4</f>
        <v>3.4267553737442693</v>
      </c>
      <c r="AQ26" s="45">
        <f>(AQ19+AQ22)*ttokg/Drivers!AR4</f>
        <v>3.4272836909361759</v>
      </c>
      <c r="AR26" s="45">
        <f>(AR19+AR22)*ttokg/Drivers!AS4</f>
        <v>3.4279899522511377</v>
      </c>
      <c r="AS26" s="45">
        <f>(AS19+AS22)*ttokg/Drivers!AT4</f>
        <v>3.4287411679342883</v>
      </c>
      <c r="AT26" s="45">
        <f>(AT19+AT22)*ttokg/Drivers!AU4</f>
        <v>3.429692978042798</v>
      </c>
      <c r="AU26" s="45">
        <f>(AU19+AU22)*ttokg/Drivers!AV4</f>
        <v>3.430746974790635</v>
      </c>
      <c r="AV26" s="45">
        <f>(AV19+AV22)*ttokg/Drivers!AW4</f>
        <v>3.4315117288035455</v>
      </c>
      <c r="AW26" s="45">
        <f>(AW19+AW22)*ttokg/Drivers!AX4</f>
        <v>3.432280497561031</v>
      </c>
      <c r="AX26" s="45">
        <f>(AX19+AX22)*ttokg/Drivers!AY4</f>
        <v>3.433159036288457</v>
      </c>
      <c r="AY26" s="45">
        <f>(AY19+AY22)*ttokg/Drivers!AZ4</f>
        <v>3.4340347668679922</v>
      </c>
      <c r="AZ26" s="45">
        <f>(AZ19+AZ22)*ttokg/Drivers!BA4</f>
        <v>3.4350301591359464</v>
      </c>
      <c r="BA26" s="45">
        <f>(BA19+BA22)*ttokg/Drivers!BB4</f>
        <v>3.4359960390840132</v>
      </c>
      <c r="BB26" s="45">
        <f>(BB19+BB22)*ttokg/Drivers!BC4</f>
        <v>3.4371506748030467</v>
      </c>
      <c r="BC26" s="45">
        <f>(BC19+BC22)*ttokg/Drivers!BD4</f>
        <v>3.438324627747845</v>
      </c>
      <c r="BD26" s="45">
        <f>(BD19+BD22)*ttokg/Drivers!BE4</f>
        <v>3.4395406928685217</v>
      </c>
      <c r="BE26" s="45">
        <f>(BE19+BE22)*ttokg/Drivers!BF4</f>
        <v>3.4408066235713748</v>
      </c>
      <c r="BF26" s="45">
        <f>(BF19+BF22)*ttokg/Drivers!BG4</f>
        <v>3.442136713390743</v>
      </c>
      <c r="BG26" s="45">
        <f>(BG19+BG22)*ttokg/Drivers!BH4</f>
        <v>3.4436015551615315</v>
      </c>
      <c r="BH26" s="45">
        <f>(BH19+BH22)*ttokg/Drivers!BI4</f>
        <v>3.4444012490143892</v>
      </c>
      <c r="BI26" s="45">
        <f>(BI19+BI22)*ttokg/Drivers!BJ4</f>
        <v>3.4451076014522428</v>
      </c>
      <c r="BJ26" s="45">
        <f>(BJ19+BJ22)*ttokg/Drivers!BK4</f>
        <v>3.4458399320115367</v>
      </c>
      <c r="BK26" s="45">
        <f>(BK19+BK22)*ttokg/Drivers!BL4</f>
        <v>3.4465563858488113</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152729.52607078591</v>
      </c>
      <c r="Z27" s="22">
        <f>((Data!$AJ$23*'Intermediate calculations'!Z19)+Data!$AK$23)</f>
        <v>154169.84221187647</v>
      </c>
      <c r="AA27" s="22">
        <f>((Data!$AJ$23*'Intermediate calculations'!AA19)+Data!$AK$23)</f>
        <v>155668.27791085187</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165458.91830348142</v>
      </c>
      <c r="AH27" s="22">
        <f>((Data!$AJ$23*'Intermediate calculations'!AH19)+Data!$AK$23)</f>
        <v>167042.26146022975</v>
      </c>
      <c r="AI27" s="22">
        <f>((Data!$AJ$23*'Intermediate calculations'!AI19)+Data!$AK$23)</f>
        <v>168537.87999673345</v>
      </c>
      <c r="AJ27" s="22">
        <f>((Data!$AJ$23*'Intermediate calculations'!AJ19)+Data!$AK$23)</f>
        <v>169947.4856646088</v>
      </c>
      <c r="AK27" s="22">
        <f>((Data!$AJ$23*'Intermediate calculations'!AK19)+Data!$AK$23)</f>
        <v>171272.23626076063</v>
      </c>
      <c r="AL27" s="22">
        <f>((Data!$AJ$23*'Intermediate calculations'!AL19)+Data!$AK$23)</f>
        <v>172504.63340273843</v>
      </c>
      <c r="AM27" s="22">
        <f>((Data!$AJ$23*'Intermediate calculations'!AM19)+Data!$AK$23)</f>
        <v>173707.51312645141</v>
      </c>
      <c r="AN27" s="22">
        <f>((Data!$AJ$23*'Intermediate calculations'!AN19)+Data!$AK$23)</f>
        <v>174883.70297312737</v>
      </c>
      <c r="AO27" s="22">
        <f>((Data!$AJ$23*'Intermediate calculations'!AO19)+Data!$AK$23)</f>
        <v>176032.95602701104</v>
      </c>
      <c r="AP27" s="22">
        <f>((Data!$AJ$23*'Intermediate calculations'!AP19)+Data!$AK$23)</f>
        <v>177162.68491400522</v>
      </c>
      <c r="AQ27" s="22">
        <f>((Data!$AJ$23*'Intermediate calculations'!AQ19)+Data!$AK$23)</f>
        <v>178258.71598977962</v>
      </c>
      <c r="AR27" s="22">
        <f>((Data!$AJ$23*'Intermediate calculations'!AR19)+Data!$AK$23)</f>
        <v>179339.16244392903</v>
      </c>
      <c r="AS27" s="22">
        <f>((Data!$AJ$23*'Intermediate calculations'!AS19)+Data!$AK$23)</f>
        <v>180398.61859158095</v>
      </c>
      <c r="AT27" s="22">
        <f>((Data!$AJ$23*'Intermediate calculations'!AT19)+Data!$AK$23)</f>
        <v>181442.03586285232</v>
      </c>
      <c r="AU27" s="22">
        <f>((Data!$AJ$23*'Intermediate calculations'!AU19)+Data!$AK$23)</f>
        <v>182465.23039617849</v>
      </c>
      <c r="AV27" s="22">
        <f>((Data!$AJ$23*'Intermediate calculations'!AV19)+Data!$AK$23)</f>
        <v>183453.07582607947</v>
      </c>
      <c r="AW27" s="22">
        <f>((Data!$AJ$23*'Intermediate calculations'!AW19)+Data!$AK$23)</f>
        <v>184418.04711033203</v>
      </c>
      <c r="AX27" s="22">
        <f>((Data!$AJ$23*'Intermediate calculations'!AX19)+Data!$AK$23)</f>
        <v>185363.46671888413</v>
      </c>
      <c r="AY27" s="22">
        <f>((Data!$AJ$23*'Intermediate calculations'!AY19)+Data!$AK$23)</f>
        <v>186284.53033619642</v>
      </c>
      <c r="AZ27" s="22">
        <f>((Data!$AJ$23*'Intermediate calculations'!AZ19)+Data!$AK$23)</f>
        <v>187185.26714408112</v>
      </c>
      <c r="BA27" s="22">
        <f>((Data!$AJ$23*'Intermediate calculations'!BA19)+Data!$AK$23)</f>
        <v>188059.44274027878</v>
      </c>
      <c r="BB27" s="22">
        <f>((Data!$AJ$23*'Intermediate calculations'!BB19)+Data!$AK$23)</f>
        <v>188917.54482048808</v>
      </c>
      <c r="BC27" s="22">
        <f>((Data!$AJ$23*'Intermediate calculations'!BC19)+Data!$AK$23)</f>
        <v>189752.60558709857</v>
      </c>
      <c r="BD27" s="22">
        <f>((Data!$AJ$23*'Intermediate calculations'!BD19)+Data!$AK$23)</f>
        <v>190565.0003625243</v>
      </c>
      <c r="BE27" s="22">
        <f>((Data!$AJ$23*'Intermediate calculations'!BE19)+Data!$AK$23)</f>
        <v>191354.54671523473</v>
      </c>
      <c r="BF27" s="22">
        <f>((Data!$AJ$23*'Intermediate calculations'!BF19)+Data!$AK$23)</f>
        <v>192121.33763195656</v>
      </c>
      <c r="BG27" s="22">
        <f>((Data!$AJ$23*'Intermediate calculations'!BG19)+Data!$AK$23)</f>
        <v>192867.82975845246</v>
      </c>
      <c r="BH27" s="22">
        <f>((Data!$AJ$23*'Intermediate calculations'!BH19)+Data!$AK$23)</f>
        <v>193561.809529536</v>
      </c>
      <c r="BI27" s="22">
        <f>((Data!$AJ$23*'Intermediate calculations'!BI19)+Data!$AK$23)</f>
        <v>194225.29678480394</v>
      </c>
      <c r="BJ27" s="22">
        <f>((Data!$AJ$23*'Intermediate calculations'!BJ19)+Data!$AK$23)</f>
        <v>194862.60001979329</v>
      </c>
      <c r="BK27" s="22">
        <f>((Data!$AJ$23*'Intermediate calculations'!BK19)+Data!$AK$23)</f>
        <v>195471.63214063723</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232803.07737192549</v>
      </c>
      <c r="Z29" s="22">
        <f>((Data!$AJ$9*'Intermediate calculations'!Z4)+Data!$AK$9)*Drivers!AA4</f>
        <v>238588.45125065095</v>
      </c>
      <c r="AA29" s="22">
        <f>((Data!$AJ$9*'Intermediate calculations'!AA4)+Data!$AK$9)*Drivers!AB4</f>
        <v>245792.32692559357</v>
      </c>
      <c r="AB29" s="22">
        <f>((Data!$AJ$9*'Intermediate calculations'!AB4)+Data!$AK$9)*Drivers!AC4</f>
        <v>250389.30527292372</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259264.64593191384</v>
      </c>
      <c r="AG29" s="22">
        <f>((Data!$AJ$9*'Intermediate calculations'!AG4)+Data!$AK$9)*Drivers!AH4</f>
        <v>235218.98797514572</v>
      </c>
      <c r="AH29" s="22">
        <f>((Data!$AJ$9*'Intermediate calculations'!AH4)+Data!$AK$9)*Drivers!AI4</f>
        <v>245005.75961156125</v>
      </c>
      <c r="AI29" s="22">
        <f>((Data!$AJ$9*'Intermediate calculations'!AI4)+Data!$AK$9)*Drivers!AJ4</f>
        <v>252657.36840819908</v>
      </c>
      <c r="AJ29" s="22">
        <f>((Data!$AJ$9*'Intermediate calculations'!AJ4)+Data!$AK$9)*Drivers!AK4</f>
        <v>259683.8439151145</v>
      </c>
      <c r="AK29" s="22">
        <f>((Data!$AJ$9*'Intermediate calculations'!AK4)+Data!$AK$9)*Drivers!AL4</f>
        <v>267397.29666551482</v>
      </c>
      <c r="AL29" s="22">
        <f>((Data!$AJ$9*'Intermediate calculations'!AL4)+Data!$AK$9)*Drivers!AM4</f>
        <v>274717.2961363389</v>
      </c>
      <c r="AM29" s="22">
        <f>((Data!$AJ$9*'Intermediate calculations'!AM4)+Data!$AK$9)*Drivers!AN4</f>
        <v>280958.54800638068</v>
      </c>
      <c r="AN29" s="22">
        <f>((Data!$AJ$9*'Intermediate calculations'!AN4)+Data!$AK$9)*Drivers!AO4</f>
        <v>287171.09064194339</v>
      </c>
      <c r="AO29" s="22">
        <f>((Data!$AJ$9*'Intermediate calculations'!AO4)+Data!$AK$9)*Drivers!AP4</f>
        <v>293569.71141228033</v>
      </c>
      <c r="AP29" s="22">
        <f>((Data!$AJ$9*'Intermediate calculations'!AP4)+Data!$AK$9)*Drivers!AQ4</f>
        <v>302435.1676227834</v>
      </c>
      <c r="AQ29" s="22">
        <f>((Data!$AJ$9*'Intermediate calculations'!AQ4)+Data!$AK$9)*Drivers!AR4</f>
        <v>310207.97234511666</v>
      </c>
      <c r="AR29" s="22">
        <f>((Data!$AJ$9*'Intermediate calculations'!AR4)+Data!$AK$9)*Drivers!AS4</f>
        <v>319735.78129464074</v>
      </c>
      <c r="AS29" s="22">
        <f>((Data!$AJ$9*'Intermediate calculations'!AS4)+Data!$AK$9)*Drivers!AT4</f>
        <v>329758.78477506072</v>
      </c>
      <c r="AT29" s="22">
        <f>((Data!$AJ$9*'Intermediate calculations'!AT4)+Data!$AK$9)*Drivers!AU4</f>
        <v>341813.87999930687</v>
      </c>
      <c r="AU29" s="22">
        <f>((Data!$AJ$9*'Intermediate calculations'!AU4)+Data!$AK$9)*Drivers!AV4</f>
        <v>354965.20159444655</v>
      </c>
      <c r="AV29" s="22">
        <f>((Data!$AJ$9*'Intermediate calculations'!AV4)+Data!$AK$9)*Drivers!AW4</f>
        <v>365315.35849774559</v>
      </c>
      <c r="AW29" s="22">
        <f>((Data!$AJ$9*'Intermediate calculations'!AW4)+Data!$AK$9)*Drivers!AX4</f>
        <v>375752.67907308618</v>
      </c>
      <c r="AX29" s="22">
        <f>((Data!$AJ$9*'Intermediate calculations'!AX4)+Data!$AK$9)*Drivers!AY4</f>
        <v>387344.49245693913</v>
      </c>
      <c r="AY29" s="22">
        <f>((Data!$AJ$9*'Intermediate calculations'!AY4)+Data!$AK$9)*Drivers!AZ4</f>
        <v>398957.88198954571</v>
      </c>
      <c r="AZ29" s="22">
        <f>((Data!$AJ$9*'Intermediate calculations'!AZ4)+Data!$AK$9)*Drivers!BA4</f>
        <v>411844.24293239287</v>
      </c>
      <c r="BA29" s="22">
        <f>((Data!$AJ$9*'Intermediate calculations'!BA4)+Data!$AK$9)*Drivers!BB4</f>
        <v>424476.72990433994</v>
      </c>
      <c r="BB29" s="22">
        <f>((Data!$AJ$9*'Intermediate calculations'!BB4)+Data!$AK$9)*Drivers!BC4</f>
        <v>439122.78823334002</v>
      </c>
      <c r="BC29" s="22">
        <f>((Data!$AJ$9*'Intermediate calculations'!BC4)+Data!$AK$9)*Drivers!BD4</f>
        <v>454036.03973142133</v>
      </c>
      <c r="BD29" s="22">
        <f>((Data!$AJ$9*'Intermediate calculations'!BD4)+Data!$AK$9)*Drivers!BE4</f>
        <v>469451.67201569927</v>
      </c>
      <c r="BE29" s="22">
        <f>((Data!$AJ$9*'Intermediate calculations'!BE4)+Data!$AK$9)*Drivers!BF4</f>
        <v>485450.51456400944</v>
      </c>
      <c r="BF29" s="22">
        <f>((Data!$AJ$9*'Intermediate calculations'!BF4)+Data!$AK$9)*Drivers!BG4</f>
        <v>502184.12615623733</v>
      </c>
      <c r="BG29" s="22">
        <f>((Data!$AJ$9*'Intermediate calculations'!BG4)+Data!$AK$9)*Drivers!BH4</f>
        <v>520409.27695843135</v>
      </c>
      <c r="BH29" s="22">
        <f>((Data!$AJ$9*'Intermediate calculations'!BH4)+Data!$AK$9)*Drivers!BI4</f>
        <v>531536.04797788989</v>
      </c>
      <c r="BI29" s="22">
        <f>((Data!$AJ$9*'Intermediate calculations'!BI4)+Data!$AK$9)*Drivers!BJ4</f>
        <v>541630.94473656162</v>
      </c>
      <c r="BJ29" s="22">
        <f>((Data!$AJ$9*'Intermediate calculations'!BJ4)+Data!$AK$9)*Drivers!BK4</f>
        <v>551968.49774067022</v>
      </c>
      <c r="BK29" s="22">
        <f>((Data!$AJ$9*'Intermediate calculations'!BK4)+Data!$AK$9)*Drivers!BL4</f>
        <v>562090.04596871068</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v>
      </c>
      <c r="Z30" s="45">
        <f>Z29*ttokg/Drivers!AA4</f>
        <v>4.492820031683209</v>
      </c>
      <c r="AA30" s="45">
        <f>AA29*ttokg/Drivers!AB4</f>
        <v>4.5591085416729999</v>
      </c>
      <c r="AB30" s="45">
        <f>AB29*ttokg/Drivers!AC4</f>
        <v>4.5732795927157337</v>
      </c>
      <c r="AC30" s="45">
        <f>AC29*ttokg/Drivers!AD4</f>
        <v>4.5529924345249402</v>
      </c>
      <c r="AD30" s="45">
        <f>AD29*ttokg/Drivers!AE4</f>
        <v>4.4989895163257332</v>
      </c>
      <c r="AE30" s="45">
        <f>AE29*ttokg/Drivers!AF4</f>
        <v>4.4690472186600507</v>
      </c>
      <c r="AF30" s="45">
        <f>AF29*ttokg/Drivers!AG4</f>
        <v>4.4421379119670714</v>
      </c>
      <c r="AG30" s="45">
        <f>AG29*ttokg/Drivers!AH4</f>
        <v>3.9660121977933711</v>
      </c>
      <c r="AH30" s="45">
        <f>AH29*ttokg/Drivers!AI4</f>
        <v>4.0727020883816314</v>
      </c>
      <c r="AI30" s="45">
        <f>AI29*ttokg/Drivers!AJ4</f>
        <v>4.1443998695696669</v>
      </c>
      <c r="AJ30" s="45">
        <f>AJ29*ttokg/Drivers!AK4</f>
        <v>4.2072368979832646</v>
      </c>
      <c r="AK30" s="45">
        <f>AK29*ttokg/Drivers!AL4</f>
        <v>4.2828295090204511</v>
      </c>
      <c r="AL30" s="45">
        <f>AL29*ttokg/Drivers!AM4</f>
        <v>4.3539282650889239</v>
      </c>
      <c r="AM30" s="45">
        <f>AM29*ttokg/Drivers!AN4</f>
        <v>4.4076006572051174</v>
      </c>
      <c r="AN30" s="45">
        <f>AN29*ttokg/Drivers!AO4</f>
        <v>4.4607584709603234</v>
      </c>
      <c r="AO30" s="45">
        <f>AO29*ttokg/Drivers!AP4</f>
        <v>4.516796924087525</v>
      </c>
      <c r="AP30" s="45">
        <f>AP29*ttokg/Drivers!AQ4</f>
        <v>4.6104817830216716</v>
      </c>
      <c r="AQ30" s="45">
        <f>AQ29*ttokg/Drivers!AR4</f>
        <v>4.6871094694430058</v>
      </c>
      <c r="AR30" s="45">
        <f>AR29*ttokg/Drivers!AS4</f>
        <v>4.789546360392956</v>
      </c>
      <c r="AS30" s="45">
        <f>AS29*ttokg/Drivers!AT4</f>
        <v>4.8985034806323098</v>
      </c>
      <c r="AT30" s="45">
        <f>AT29*ttokg/Drivers!AU4</f>
        <v>5.0365550292941945</v>
      </c>
      <c r="AU30" s="45">
        <f>AU29*ttokg/Drivers!AV4</f>
        <v>5.1894278366141888</v>
      </c>
      <c r="AV30" s="45">
        <f>AV29*ttokg/Drivers!AW4</f>
        <v>5.3003485705754887</v>
      </c>
      <c r="AW30" s="45">
        <f>AW29*ttokg/Drivers!AX4</f>
        <v>5.4118516073523635</v>
      </c>
      <c r="AX30" s="45">
        <f>AX29*ttokg/Drivers!AY4</f>
        <v>5.5392757971105402</v>
      </c>
      <c r="AY30" s="45">
        <f>AY29*ttokg/Drivers!AZ4</f>
        <v>5.6662926901174089</v>
      </c>
      <c r="AZ30" s="45">
        <f>AZ29*ttokg/Drivers!BA4</f>
        <v>5.8106654414556136</v>
      </c>
      <c r="BA30" s="45">
        <f>BA29*ttokg/Drivers!BB4</f>
        <v>5.9507576945846443</v>
      </c>
      <c r="BB30" s="45">
        <f>BB29*ttokg/Drivers!BC4</f>
        <v>6.1182272851339672</v>
      </c>
      <c r="BC30" s="45">
        <f>BC29*ttokg/Drivers!BD4</f>
        <v>6.2884986666170901</v>
      </c>
      <c r="BD30" s="45">
        <f>BD29*ttokg/Drivers!BE4</f>
        <v>6.4648780427995565</v>
      </c>
      <c r="BE30" s="45">
        <f>BE29*ttokg/Drivers!BF4</f>
        <v>6.6484899759624714</v>
      </c>
      <c r="BF30" s="45">
        <f>BF29*ttokg/Drivers!BG4</f>
        <v>6.8414076155015531</v>
      </c>
      <c r="BG30" s="45">
        <f>BG29*ttokg/Drivers!BH4</f>
        <v>7.0538698211389823</v>
      </c>
      <c r="BH30" s="45">
        <f>BH29*ttokg/Drivers!BI4</f>
        <v>7.1698582665812394</v>
      </c>
      <c r="BI30" s="45">
        <f>BI29*ttokg/Drivers!BJ4</f>
        <v>7.2723083740921846</v>
      </c>
      <c r="BJ30" s="45">
        <f>BJ29*ttokg/Drivers!BK4</f>
        <v>7.3785263759173132</v>
      </c>
      <c r="BK30" s="45">
        <f>BK29*ttokg/Drivers!BL4</f>
        <v>7.4824416011247674</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0.14578545864716982</v>
      </c>
      <c r="AP31" s="45"/>
      <c r="AQ31" s="45">
        <f>(AQ32-AE32)/AE32</f>
        <v>0.19691159496294883</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210251.25025039673</v>
      </c>
      <c r="Z32" s="22">
        <f>((Data!$AJ$26*'Intermediate calculations'!Z29)+Data!$AK$26)</f>
        <v>215157.29984140489</v>
      </c>
      <c r="AA32" s="22">
        <f>((Data!$AJ$26*'Intermediate calculations'!AA29)+Data!$AK$26)</f>
        <v>221266.25183821376</v>
      </c>
      <c r="AB32" s="22">
        <f>((Data!$AJ$26*'Intermediate calculations'!AB29)+Data!$AK$26)</f>
        <v>225164.53122577877</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232690.90070904011</v>
      </c>
      <c r="AG32" s="22">
        <f>((Data!$AJ$26*'Intermediate calculations'!AG29)+Data!$AK$26)</f>
        <v>212299.9643828448</v>
      </c>
      <c r="AH32" s="22">
        <f>((Data!$AJ$26*'Intermediate calculations'!AH29)+Data!$AK$26)</f>
        <v>220599.23561243463</v>
      </c>
      <c r="AI32" s="22">
        <f>((Data!$AJ$26*'Intermediate calculations'!AI29)+Data!$AK$26)</f>
        <v>227087.86936268234</v>
      </c>
      <c r="AJ32" s="22">
        <f>((Data!$AJ$26*'Intermediate calculations'!AJ29)+Data!$AK$26)</f>
        <v>233046.38440588393</v>
      </c>
      <c r="AK32" s="22">
        <f>((Data!$AJ$26*'Intermediate calculations'!AK29)+Data!$AK$26)</f>
        <v>239587.46239057923</v>
      </c>
      <c r="AL32" s="22">
        <f>((Data!$AJ$26*'Intermediate calculations'!AL29)+Data!$AK$26)</f>
        <v>245794.88842091348</v>
      </c>
      <c r="AM32" s="22">
        <f>((Data!$AJ$26*'Intermediate calculations'!AM29)+Data!$AK$26)</f>
        <v>251087.52668876958</v>
      </c>
      <c r="AN32" s="22">
        <f>((Data!$AJ$26*'Intermediate calculations'!AN29)+Data!$AK$26)</f>
        <v>256355.81926505471</v>
      </c>
      <c r="AO32" s="22">
        <f>((Data!$AJ$26*'Intermediate calculations'!AO29)+Data!$AK$26)</f>
        <v>261781.9077895605</v>
      </c>
      <c r="AP32" s="22">
        <f>((Data!$AJ$26*'Intermediate calculations'!AP29)+Data!$AK$26)</f>
        <v>269299.89517073584</v>
      </c>
      <c r="AQ32" s="22">
        <f>((Data!$AJ$26*'Intermediate calculations'!AQ29)+Data!$AK$26)</f>
        <v>275891.30416665541</v>
      </c>
      <c r="AR32" s="22">
        <f>((Data!$AJ$26*'Intermediate calculations'!AR29)+Data!$AK$26)</f>
        <v>283970.97268590319</v>
      </c>
      <c r="AS32" s="22">
        <f>((Data!$AJ$26*'Intermediate calculations'!AS29)+Data!$AK$26)</f>
        <v>292470.57066462899</v>
      </c>
      <c r="AT32" s="22">
        <f>((Data!$AJ$26*'Intermediate calculations'!AT29)+Data!$AK$26)</f>
        <v>302693.40089725459</v>
      </c>
      <c r="AU32" s="22">
        <f>((Data!$AJ$26*'Intermediate calculations'!AU29)+Data!$AK$26)</f>
        <v>313845.84104815219</v>
      </c>
      <c r="AV32" s="22">
        <f>((Data!$AJ$26*'Intermediate calculations'!AV29)+Data!$AK$26)</f>
        <v>322622.86810063501</v>
      </c>
      <c r="AW32" s="22">
        <f>((Data!$AJ$26*'Intermediate calculations'!AW29)+Data!$AK$26)</f>
        <v>331473.81073861569</v>
      </c>
      <c r="AX32" s="22">
        <f>((Data!$AJ$26*'Intermediate calculations'!AX29)+Data!$AK$26)</f>
        <v>341303.77376313554</v>
      </c>
      <c r="AY32" s="22">
        <f>((Data!$AJ$26*'Intermediate calculations'!AY29)+Data!$AK$26)</f>
        <v>351152.0335577497</v>
      </c>
      <c r="AZ32" s="22">
        <f>((Data!$AJ$26*'Intermediate calculations'!AZ29)+Data!$AK$26)</f>
        <v>362079.7846691726</v>
      </c>
      <c r="BA32" s="22">
        <f>((Data!$AJ$26*'Intermediate calculations'!BA29)+Data!$AK$26)</f>
        <v>372792.24834762898</v>
      </c>
      <c r="BB32" s="22">
        <f>((Data!$AJ$26*'Intermediate calculations'!BB29)+Data!$AK$26)</f>
        <v>385212.23882380233</v>
      </c>
      <c r="BC32" s="22">
        <f>((Data!$AJ$26*'Intermediate calculations'!BC29)+Data!$AK$26)</f>
        <v>397858.81153396261</v>
      </c>
      <c r="BD32" s="22">
        <f>((Data!$AJ$26*'Intermediate calculations'!BD29)+Data!$AK$26)</f>
        <v>410931.40771336039</v>
      </c>
      <c r="BE32" s="22">
        <f>((Data!$AJ$26*'Intermediate calculations'!BE29)+Data!$AK$26)</f>
        <v>424498.5714932807</v>
      </c>
      <c r="BF32" s="22">
        <f>((Data!$AJ$26*'Intermediate calculations'!BF29)+Data!$AK$26)</f>
        <v>438688.82609549921</v>
      </c>
      <c r="BG32" s="22">
        <f>((Data!$AJ$26*'Intermediate calculations'!BG29)+Data!$AK$26)</f>
        <v>454143.91949369188</v>
      </c>
      <c r="BH32" s="22">
        <f>((Data!$AJ$26*'Intermediate calculations'!BH29)+Data!$AK$26)</f>
        <v>463579.52236976428</v>
      </c>
      <c r="BI32" s="22">
        <f>((Data!$AJ$26*'Intermediate calculations'!BI29)+Data!$AK$26)</f>
        <v>472140.08650137088</v>
      </c>
      <c r="BJ32" s="22">
        <f>((Data!$AJ$26*'Intermediate calculations'!BJ29)+Data!$AK$26)</f>
        <v>480906.42533287359</v>
      </c>
      <c r="BK32" s="22">
        <f>((Data!$AJ$26*'Intermediate calculations'!BK29)+Data!$AK$26)</f>
        <v>489489.59015254932</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419285.99149200943</v>
      </c>
      <c r="Z34" s="22">
        <f>((Data!$AJ$10*'Intermediate calculations'!Z4)+Data!$AK$10)*Drivers!AA4</f>
        <v>427660.19548096787</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467304.40661090257</v>
      </c>
      <c r="AG34" s="22">
        <f>((Data!$AJ$10*'Intermediate calculations'!AG4)+Data!$AK$10)*Drivers!AH4</f>
        <v>448902.9915674596</v>
      </c>
      <c r="AH34" s="22">
        <f>((Data!$AJ$10*'Intermediate calculations'!AH4)+Data!$AK$10)*Drivers!AI4</f>
        <v>461231.68876932829</v>
      </c>
      <c r="AI34" s="22">
        <f>((Data!$AJ$10*'Intermediate calculations'!AI4)+Data!$AK$10)*Drivers!AJ4</f>
        <v>471425.68899435387</v>
      </c>
      <c r="AJ34" s="22">
        <f>((Data!$AJ$10*'Intermediate calculations'!AJ4)+Data!$AK$10)*Drivers!AK4</f>
        <v>480864.76162465481</v>
      </c>
      <c r="AK34" s="22">
        <f>((Data!$AJ$10*'Intermediate calculations'!AK4)+Data!$AK$10)*Drivers!AL4</f>
        <v>490747.1203241045</v>
      </c>
      <c r="AL34" s="22">
        <f>((Data!$AJ$10*'Intermediate calculations'!AL4)+Data!$AK$10)*Drivers!AM4</f>
        <v>500072.02455459716</v>
      </c>
      <c r="AM34" s="22">
        <f>((Data!$AJ$10*'Intermediate calculations'!AM4)+Data!$AK$10)*Drivers!AN4</f>
        <v>508350.29931541358</v>
      </c>
      <c r="AN34" s="22">
        <f>((Data!$AJ$10*'Intermediate calculations'!AN4)+Data!$AK$10)*Drivers!AO4</f>
        <v>516544.92928882118</v>
      </c>
      <c r="AO34" s="22">
        <f>((Data!$AJ$10*'Intermediate calculations'!AO4)+Data!$AK$10)*Drivers!AP4</f>
        <v>524851.11740160629</v>
      </c>
      <c r="AP34" s="22">
        <f>((Data!$AJ$10*'Intermediate calculations'!AP4)+Data!$AK$10)*Drivers!AQ4</f>
        <v>535363.27160273981</v>
      </c>
      <c r="AQ34" s="22">
        <f>((Data!$AJ$10*'Intermediate calculations'!AQ4)+Data!$AK$10)*Drivers!AR4</f>
        <v>544807.12244235014</v>
      </c>
      <c r="AR34" s="22">
        <f>((Data!$AJ$10*'Intermediate calculations'!AR4)+Data!$AK$10)*Drivers!AS4</f>
        <v>555816.73559068528</v>
      </c>
      <c r="AS34" s="22">
        <f>((Data!$AJ$10*'Intermediate calculations'!AS4)+Data!$AK$10)*Drivers!AT4</f>
        <v>567232.41017883143</v>
      </c>
      <c r="AT34" s="22">
        <f>((Data!$AJ$10*'Intermediate calculations'!AT4)+Data!$AK$10)*Drivers!AU4</f>
        <v>580465.37728376745</v>
      </c>
      <c r="AU34" s="22">
        <f>((Data!$AJ$10*'Intermediate calculations'!AU4)+Data!$AK$10)*Drivers!AV4</f>
        <v>594653.77641295583</v>
      </c>
      <c r="AV34" s="22">
        <f>((Data!$AJ$10*'Intermediate calculations'!AV4)+Data!$AK$10)*Drivers!AW4</f>
        <v>606213.35579797695</v>
      </c>
      <c r="AW34" s="22">
        <f>((Data!$AJ$10*'Intermediate calculations'!AW4)+Data!$AK$10)*Drivers!AX4</f>
        <v>617803.10279660393</v>
      </c>
      <c r="AX34" s="22">
        <f>((Data!$AJ$10*'Intermediate calculations'!AX4)+Data!$AK$10)*Drivers!AY4</f>
        <v>630402.82501985226</v>
      </c>
      <c r="AY34" s="22">
        <f>((Data!$AJ$10*'Intermediate calculations'!AY4)+Data!$AK$10)*Drivers!AZ4</f>
        <v>642969.75379520783</v>
      </c>
      <c r="AZ34" s="22">
        <f>((Data!$AJ$10*'Intermediate calculations'!AZ4)+Data!$AK$10)*Drivers!BA4</f>
        <v>656652.95737156982</v>
      </c>
      <c r="BA34" s="22">
        <f>((Data!$AJ$10*'Intermediate calculations'!BA4)+Data!$AK$10)*Drivers!BB4</f>
        <v>670047.60171141208</v>
      </c>
      <c r="BB34" s="22">
        <f>((Data!$AJ$10*'Intermediate calculations'!BB4)+Data!$AK$10)*Drivers!BC4</f>
        <v>685242.5864237959</v>
      </c>
      <c r="BC34" s="22">
        <f>((Data!$AJ$10*'Intermediate calculations'!BC4)+Data!$AK$10)*Drivers!BD4</f>
        <v>700631.43874590215</v>
      </c>
      <c r="BD34" s="22">
        <f>((Data!$AJ$10*'Intermediate calculations'!BD4)+Data!$AK$10)*Drivers!BE4</f>
        <v>716429.29237290763</v>
      </c>
      <c r="BE34" s="22">
        <f>((Data!$AJ$10*'Intermediate calculations'!BE4)+Data!$AK$10)*Drivers!BF4</f>
        <v>732709.41392049019</v>
      </c>
      <c r="BF34" s="22">
        <f>((Data!$AJ$10*'Intermediate calculations'!BF4)+Data!$AK$10)*Drivers!BG4</f>
        <v>749610.11845239182</v>
      </c>
      <c r="BG34" s="22">
        <f>((Data!$AJ$10*'Intermediate calculations'!BG4)+Data!$AK$10)*Drivers!BH4</f>
        <v>767826.33793003089</v>
      </c>
      <c r="BH34" s="22">
        <f>((Data!$AJ$10*'Intermediate calculations'!BH4)+Data!$AK$10)*Drivers!BI4</f>
        <v>779460.7412954811</v>
      </c>
      <c r="BI34" s="22">
        <f>((Data!$AJ$10*'Intermediate calculations'!BI4)+Data!$AK$10)*Drivers!BJ4</f>
        <v>790089.13056847791</v>
      </c>
      <c r="BJ34" s="22">
        <f>((Data!$AJ$10*'Intermediate calculations'!BJ4)+Data!$AK$10)*Drivers!BK4</f>
        <v>800882.25859692029</v>
      </c>
      <c r="BK34" s="22">
        <f>((Data!$AJ$10*'Intermediate calculations'!BK4)+Data!$AK$10)*Drivers!BL4</f>
        <v>811417.65477616037</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8.013043913788291</v>
      </c>
      <c r="Z35" s="45">
        <f>Z34*ttokg/Drivers!AA4</f>
        <v>8.0531990670072613</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8.0066088979239591</v>
      </c>
      <c r="AG35" s="45">
        <f>AG34*ttokg/Drivers!AH4</f>
        <v>7.5689244117086316</v>
      </c>
      <c r="AH35" s="45">
        <f>AH34*ttokg/Drivers!AI4</f>
        <v>7.667000420956593</v>
      </c>
      <c r="AI35" s="45">
        <f>AI34*ttokg/Drivers!AJ4</f>
        <v>7.7329094983029512</v>
      </c>
      <c r="AJ35" s="45">
        <f>AJ34*ttokg/Drivers!AK4</f>
        <v>7.7906732184251322</v>
      </c>
      <c r="AK35" s="45">
        <f>AK34*ttokg/Drivers!AL4</f>
        <v>7.8601626665657456</v>
      </c>
      <c r="AL35" s="45">
        <f>AL34*ttokg/Drivers!AM4</f>
        <v>7.9255210826184967</v>
      </c>
      <c r="AM35" s="45">
        <f>AM34*ttokg/Drivers!AN4</f>
        <v>7.9748600968074133</v>
      </c>
      <c r="AN35" s="45">
        <f>AN34*ttokg/Drivers!AO4</f>
        <v>8.0237260784361411</v>
      </c>
      <c r="AO35" s="45">
        <f>AO34*ttokg/Drivers!AP4</f>
        <v>8.0752401236454983</v>
      </c>
      <c r="AP35" s="45">
        <f>AP34*ttokg/Drivers!AQ4</f>
        <v>8.1613610957503333</v>
      </c>
      <c r="AQ35" s="45">
        <f>AQ34*ttokg/Drivers!AR4</f>
        <v>8.2318020498151565</v>
      </c>
      <c r="AR35" s="45">
        <f>AR34*ttokg/Drivers!AS4</f>
        <v>8.3259684362342004</v>
      </c>
      <c r="AS35" s="45">
        <f>AS34*ttokg/Drivers!AT4</f>
        <v>8.426128624545445</v>
      </c>
      <c r="AT35" s="45">
        <f>AT34*ttokg/Drivers!AU4</f>
        <v>8.553034228146732</v>
      </c>
      <c r="AU35" s="45">
        <f>AU34*ttokg/Drivers!AV4</f>
        <v>8.6935644581601785</v>
      </c>
      <c r="AV35" s="45">
        <f>AV34*ttokg/Drivers!AW4</f>
        <v>8.7955297228145586</v>
      </c>
      <c r="AW35" s="45">
        <f>AW34*ttokg/Drivers!AX4</f>
        <v>8.8980302765765646</v>
      </c>
      <c r="AX35" s="45">
        <f>AX34*ttokg/Drivers!AY4</f>
        <v>9.0151665482910666</v>
      </c>
      <c r="AY35" s="45">
        <f>AY34*ttokg/Drivers!AZ4</f>
        <v>9.1319284073997675</v>
      </c>
      <c r="AZ35" s="45">
        <f>AZ34*ttokg/Drivers!BA4</f>
        <v>9.2646448552030947</v>
      </c>
      <c r="BA35" s="45">
        <f>BA34*ttokg/Drivers!BB4</f>
        <v>9.3934264017741285</v>
      </c>
      <c r="BB35" s="45">
        <f>BB34*ttokg/Drivers!BC4</f>
        <v>9.5473749063691375</v>
      </c>
      <c r="BC35" s="45">
        <f>BC34*ttokg/Drivers!BD4</f>
        <v>9.7038989921370096</v>
      </c>
      <c r="BD35" s="45">
        <f>BD34*ttokg/Drivers!BE4</f>
        <v>9.8660379280215764</v>
      </c>
      <c r="BE35" s="45">
        <f>BE34*ttokg/Drivers!BF4</f>
        <v>10.034825481890374</v>
      </c>
      <c r="BF35" s="45">
        <f>BF34*ttokg/Drivers!BG4</f>
        <v>10.212167422117387</v>
      </c>
      <c r="BG35" s="45">
        <f>BG34*ttokg/Drivers!BH4</f>
        <v>10.40747594788348</v>
      </c>
      <c r="BH35" s="45">
        <f>BH34*ttokg/Drivers!BI4</f>
        <v>10.514099769363929</v>
      </c>
      <c r="BI35" s="45">
        <f>BI34*ttokg/Drivers!BJ4</f>
        <v>10.608278305271096</v>
      </c>
      <c r="BJ35" s="45">
        <f>BJ34*ttokg/Drivers!BK4</f>
        <v>10.705920524902801</v>
      </c>
      <c r="BK35" s="45">
        <f>BK34*ttokg/Drivers!BL4</f>
        <v>10.801445888479952</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0.15445105099904441</v>
      </c>
      <c r="AP36" s="45"/>
      <c r="AQ36" s="45">
        <f>(AQ37-AE37)/AE37</f>
        <v>0.18364554907161232</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448982.05019678222</v>
      </c>
      <c r="Z37" s="22">
        <f>((Data!$AJ$29*'Intermediate calculations'!Z34)+Data!$AK$29)</f>
        <v>458090.6982027443</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501211.83128389966</v>
      </c>
      <c r="AG37" s="22">
        <f>((Data!$AJ$29*'Intermediate calculations'!AG34)+Data!$AK$29)</f>
        <v>481196.55429001019</v>
      </c>
      <c r="AH37" s="22">
        <f>((Data!$AJ$29*'Intermediate calculations'!AH34)+Data!$AK$29)</f>
        <v>494606.51699595555</v>
      </c>
      <c r="AI37" s="22">
        <f>((Data!$AJ$29*'Intermediate calculations'!AI34)+Data!$AK$29)</f>
        <v>505694.56308903923</v>
      </c>
      <c r="AJ37" s="22">
        <f>((Data!$AJ$29*'Intermediate calculations'!AJ34)+Data!$AK$29)</f>
        <v>515961.47206396802</v>
      </c>
      <c r="AK37" s="22">
        <f>((Data!$AJ$29*'Intermediate calculations'!AK34)+Data!$AK$29)</f>
        <v>526710.54468993121</v>
      </c>
      <c r="AL37" s="22">
        <f>((Data!$AJ$29*'Intermediate calculations'!AL34)+Data!$AK$29)</f>
        <v>536853.27233746112</v>
      </c>
      <c r="AM37" s="22">
        <f>((Data!$AJ$29*'Intermediate calculations'!AM34)+Data!$AK$29)</f>
        <v>545857.57782038674</v>
      </c>
      <c r="AN37" s="22">
        <f>((Data!$AJ$29*'Intermediate calculations'!AN34)+Data!$AK$29)</f>
        <v>554770.90260508191</v>
      </c>
      <c r="AO37" s="22">
        <f>((Data!$AJ$29*'Intermediate calculations'!AO34)+Data!$AK$29)</f>
        <v>563805.56952869915</v>
      </c>
      <c r="AP37" s="22">
        <f>((Data!$AJ$29*'Intermediate calculations'!AP34)+Data!$AK$29)</f>
        <v>575239.6727018212</v>
      </c>
      <c r="AQ37" s="22">
        <f>((Data!$AJ$29*'Intermediate calculations'!AQ34)+Data!$AK$29)</f>
        <v>585511.77895003767</v>
      </c>
      <c r="AR37" s="22">
        <f>((Data!$AJ$29*'Intermediate calculations'!AR34)+Data!$AK$29)</f>
        <v>597486.96978396317</v>
      </c>
      <c r="AS37" s="22">
        <f>((Data!$AJ$29*'Intermediate calculations'!AS34)+Data!$AK$29)</f>
        <v>609903.83492256375</v>
      </c>
      <c r="AT37" s="22">
        <f>((Data!$AJ$29*'Intermediate calculations'!AT34)+Data!$AK$29)</f>
        <v>624297.37484495691</v>
      </c>
      <c r="AU37" s="22">
        <f>((Data!$AJ$29*'Intermediate calculations'!AU34)+Data!$AK$29)</f>
        <v>639730.14118385641</v>
      </c>
      <c r="AV37" s="22">
        <f>((Data!$AJ$29*'Intermediate calculations'!AV34)+Data!$AK$29)</f>
        <v>652303.53202243196</v>
      </c>
      <c r="AW37" s="22">
        <f>((Data!$AJ$29*'Intermediate calculations'!AW34)+Data!$AK$29)</f>
        <v>664909.73626916879</v>
      </c>
      <c r="AX37" s="22">
        <f>((Data!$AJ$29*'Intermediate calculations'!AX34)+Data!$AK$29)</f>
        <v>678614.49374292861</v>
      </c>
      <c r="AY37" s="22">
        <f>((Data!$AJ$29*'Intermediate calculations'!AY34)+Data!$AK$29)</f>
        <v>692283.58168031811</v>
      </c>
      <c r="AZ37" s="22">
        <f>((Data!$AJ$29*'Intermediate calculations'!AZ34)+Data!$AK$29)</f>
        <v>707166.84522815351</v>
      </c>
      <c r="BA37" s="22">
        <f>((Data!$AJ$29*'Intermediate calculations'!BA34)+Data!$AK$29)</f>
        <v>721736.24198724166</v>
      </c>
      <c r="BB37" s="22">
        <f>((Data!$AJ$29*'Intermediate calculations'!BB34)+Data!$AK$29)</f>
        <v>738263.87462952873</v>
      </c>
      <c r="BC37" s="22">
        <f>((Data!$AJ$29*'Intermediate calculations'!BC34)+Data!$AK$29)</f>
        <v>755002.37768039992</v>
      </c>
      <c r="BD37" s="22">
        <f>((Data!$AJ$29*'Intermediate calculations'!BD34)+Data!$AK$29)</f>
        <v>772185.75273644528</v>
      </c>
      <c r="BE37" s="22">
        <f>((Data!$AJ$29*'Intermediate calculations'!BE34)+Data!$AK$29)</f>
        <v>789893.6921258762</v>
      </c>
      <c r="BF37" s="22">
        <f>((Data!$AJ$29*'Intermediate calculations'!BF34)+Data!$AK$29)</f>
        <v>808276.64157836582</v>
      </c>
      <c r="BG37" s="22">
        <f>((Data!$AJ$29*'Intermediate calculations'!BG34)+Data!$AK$29)</f>
        <v>828090.48077310505</v>
      </c>
      <c r="BH37" s="22">
        <f>((Data!$AJ$29*'Intermediate calculations'!BH34)+Data!$AK$29)</f>
        <v>840745.25789042795</v>
      </c>
      <c r="BI37" s="22">
        <f>((Data!$AJ$29*'Intermediate calculations'!BI34)+Data!$AK$29)</f>
        <v>852305.7903166404</v>
      </c>
      <c r="BJ37" s="22">
        <f>((Data!$AJ$29*'Intermediate calculations'!BJ34)+Data!$AK$29)</f>
        <v>864045.50960506336</v>
      </c>
      <c r="BK37" s="22">
        <f>((Data!$AJ$29*'Intermediate calculations'!BK34)+Data!$AK$29)</f>
        <v>875504.89315084112</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1780536.5679391932</v>
      </c>
      <c r="Z39" s="22">
        <f>((Data!$AJ$11*'Intermediate calculations'!Z4)+Data!$AK$11)*Drivers!AA4</f>
        <v>1834642.5186756081</v>
      </c>
      <c r="AA39" s="22">
        <f>((Data!$AJ$11*'Intermediate calculations'!AA4)+Data!$AK$11)*Drivers!AB4</f>
        <v>1905076.886875713</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1968044.8895064979</v>
      </c>
      <c r="AF39" s="22">
        <f>((Data!$AJ$11*'Intermediate calculations'!AF4)+Data!$AK$11)*Drivers!AG4</f>
        <v>1981185.0437649265</v>
      </c>
      <c r="AG39" s="22">
        <f>((Data!$AJ$11*'Intermediate calculations'!AG4)+Data!$AK$11)*Drivers!AH4</f>
        <v>1677246.027597304</v>
      </c>
      <c r="AH39" s="22">
        <f>((Data!$AJ$11*'Intermediate calculations'!AH4)+Data!$AK$11)*Drivers!AI4</f>
        <v>1777629.3363370153</v>
      </c>
      <c r="AI39" s="22">
        <f>((Data!$AJ$11*'Intermediate calculations'!AI4)+Data!$AK$11)*Drivers!AJ4</f>
        <v>1853437.2289523927</v>
      </c>
      <c r="AJ39" s="22">
        <f>((Data!$AJ$11*'Intermediate calculations'!AJ4)+Data!$AK$11)*Drivers!AK4</f>
        <v>1922676.1244890746</v>
      </c>
      <c r="AK39" s="22">
        <f>((Data!$AJ$11*'Intermediate calculations'!AK4)+Data!$AK$11)*Drivers!AL4</f>
        <v>2000995.7683986197</v>
      </c>
      <c r="AL39" s="22">
        <f>((Data!$AJ$11*'Intermediate calculations'!AL4)+Data!$AK$11)*Drivers!AM4</f>
        <v>2075577.6340746824</v>
      </c>
      <c r="AM39" s="22">
        <f>((Data!$AJ$11*'Intermediate calculations'!AM4)+Data!$AK$11)*Drivers!AN4</f>
        <v>2137589.6125980993</v>
      </c>
      <c r="AN39" s="22">
        <f>((Data!$AJ$11*'Intermediate calculations'!AN4)+Data!$AK$11)*Drivers!AO4</f>
        <v>2199535.9423085605</v>
      </c>
      <c r="AO39" s="22">
        <f>((Data!$AJ$11*'Intermediate calculations'!AO4)+Data!$AK$11)*Drivers!AP4</f>
        <v>2263982.955564023</v>
      </c>
      <c r="AP39" s="22">
        <f>((Data!$AJ$11*'Intermediate calculations'!AP4)+Data!$AK$11)*Drivers!AQ4</f>
        <v>2358077.5462385109</v>
      </c>
      <c r="AQ39" s="22">
        <f>((Data!$AJ$11*'Intermediate calculations'!AQ4)+Data!$AK$11)*Drivers!AR4</f>
        <v>2439479.6799321589</v>
      </c>
      <c r="AR39" s="22">
        <f>((Data!$AJ$11*'Intermediate calculations'!AR4)+Data!$AK$11)*Drivers!AS4</f>
        <v>2541991.8589114761</v>
      </c>
      <c r="AS39" s="22">
        <f>((Data!$AJ$11*'Intermediate calculations'!AS4)+Data!$AK$11)*Drivers!AT4</f>
        <v>2650632.7088408526</v>
      </c>
      <c r="AT39" s="22">
        <f>((Data!$AJ$11*'Intermediate calculations'!AT4)+Data!$AK$11)*Drivers!AU4</f>
        <v>2783695.7226449582</v>
      </c>
      <c r="AU39" s="22">
        <f>((Data!$AJ$11*'Intermediate calculations'!AU4)+Data!$AK$11)*Drivers!AV4</f>
        <v>2930053.544894502</v>
      </c>
      <c r="AV39" s="22">
        <f>((Data!$AJ$11*'Intermediate calculations'!AV4)+Data!$AK$11)*Drivers!AW4</f>
        <v>3043342.7003914174</v>
      </c>
      <c r="AW39" s="22">
        <f>((Data!$AJ$11*'Intermediate calculations'!AW4)+Data!$AK$11)*Drivers!AX4</f>
        <v>3157909.6962012248</v>
      </c>
      <c r="AX39" s="22">
        <f>((Data!$AJ$11*'Intermediate calculations'!AX4)+Data!$AK$11)*Drivers!AY4</f>
        <v>3286460.0214975458</v>
      </c>
      <c r="AY39" s="22">
        <f>((Data!$AJ$11*'Intermediate calculations'!AY4)+Data!$AK$11)*Drivers!AZ4</f>
        <v>3415520.6949990005</v>
      </c>
      <c r="AZ39" s="22">
        <f>((Data!$AJ$11*'Intermediate calculations'!AZ4)+Data!$AK$11)*Drivers!BA4</f>
        <v>3559986.941431893</v>
      </c>
      <c r="BA39" s="22">
        <f>((Data!$AJ$11*'Intermediate calculations'!BA4)+Data!$AK$11)*Drivers!BB4</f>
        <v>3701698.5665897718</v>
      </c>
      <c r="BB39" s="22">
        <f>((Data!$AJ$11*'Intermediate calculations'!BB4)+Data!$AK$11)*Drivers!BC4</f>
        <v>3867611.6500237775</v>
      </c>
      <c r="BC39" s="22">
        <f>((Data!$AJ$11*'Intermediate calculations'!BC4)+Data!$AK$11)*Drivers!BD4</f>
        <v>4036953.197498431</v>
      </c>
      <c r="BD39" s="22">
        <f>((Data!$AJ$11*'Intermediate calculations'!BD4)+Data!$AK$11)*Drivers!BE4</f>
        <v>4212526.5864698989</v>
      </c>
      <c r="BE39" s="22">
        <f>((Data!$AJ$11*'Intermediate calculations'!BE4)+Data!$AK$11)*Drivers!BF4</f>
        <v>4395298.5165393911</v>
      </c>
      <c r="BF39" s="22">
        <f>((Data!$AJ$11*'Intermediate calculations'!BF4)+Data!$AK$11)*Drivers!BG4</f>
        <v>4587077.0756862126</v>
      </c>
      <c r="BG39" s="22">
        <f>((Data!$AJ$11*'Intermediate calculations'!BG4)+Data!$AK$11)*Drivers!BH4</f>
        <v>4796869.8107772442</v>
      </c>
      <c r="BH39" s="22">
        <f>((Data!$AJ$11*'Intermediate calculations'!BH4)+Data!$AK$11)*Drivers!BI4</f>
        <v>4922479.1211765558</v>
      </c>
      <c r="BI39" s="22">
        <f>((Data!$AJ$11*'Intermediate calculations'!BI4)+Data!$AK$11)*Drivers!BJ4</f>
        <v>5036088.1605640315</v>
      </c>
      <c r="BJ39" s="22">
        <f>((Data!$AJ$11*'Intermediate calculations'!BJ4)+Data!$AK$11)*Drivers!BK4</f>
        <v>5152865.4040070046</v>
      </c>
      <c r="BK39" s="22">
        <f>((Data!$AJ$11*'Intermediate calculations'!BK4)+Data!$AK$11)*Drivers!BL4</f>
        <v>5267357.7930874135</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34.028128767747184</v>
      </c>
      <c r="Z40" s="45">
        <f>Z39*ttokg/Drivers!AA4</f>
        <v>34.547852654544698</v>
      </c>
      <c r="AA40" s="45">
        <f>AA39*ttokg/Drivers!AB4</f>
        <v>35.336547792755695</v>
      </c>
      <c r="AB40" s="45">
        <f>AB39*ttokg/Drivers!AC4</f>
        <v>35.505153770812321</v>
      </c>
      <c r="AC40" s="45">
        <f>AC39*ttokg/Drivers!AD4</f>
        <v>35.263778862315192</v>
      </c>
      <c r="AD40" s="45">
        <f>AD39*ttokg/Drivers!AE4</f>
        <v>34.621256665942369</v>
      </c>
      <c r="AE40" s="45">
        <f>AE39*ttokg/Drivers!AF4</f>
        <v>34.265005716880033</v>
      </c>
      <c r="AF40" s="45">
        <f>AF39*ttokg/Drivers!AG4</f>
        <v>33.944841040307118</v>
      </c>
      <c r="AG40" s="45">
        <f>AG39*ttokg/Drivers!AH4</f>
        <v>28.279937182853033</v>
      </c>
      <c r="AH40" s="45">
        <f>AH39*ttokg/Drivers!AI4</f>
        <v>29.549324562599335</v>
      </c>
      <c r="AI40" s="45">
        <f>AI39*ttokg/Drivers!AJ4</f>
        <v>30.40237875633866</v>
      </c>
      <c r="AJ40" s="45">
        <f>AJ39*ttokg/Drivers!AK4</f>
        <v>31.15000845592105</v>
      </c>
      <c r="AK40" s="45">
        <f>AK39*ttokg/Drivers!AL4</f>
        <v>32.049403008896952</v>
      </c>
      <c r="AL40" s="45">
        <f>AL39*ttokg/Drivers!AM4</f>
        <v>32.895330051949998</v>
      </c>
      <c r="AM40" s="45">
        <f>AM39*ttokg/Drivers!AN4</f>
        <v>33.533919676678586</v>
      </c>
      <c r="AN40" s="45">
        <f>AN39*ttokg/Drivers!AO4</f>
        <v>34.166386891179478</v>
      </c>
      <c r="AO40" s="45">
        <f>AO39*ttokg/Drivers!AP4</f>
        <v>34.833127711588574</v>
      </c>
      <c r="AP40" s="45">
        <f>AP39*ttokg/Drivers!AQ4</f>
        <v>35.947782314275031</v>
      </c>
      <c r="AQ40" s="45">
        <f>AQ39*ttokg/Drivers!AR4</f>
        <v>36.859492107452965</v>
      </c>
      <c r="AR40" s="45">
        <f>AR39*ttokg/Drivers!AS4</f>
        <v>38.078277653818709</v>
      </c>
      <c r="AS40" s="45">
        <f>AS39*ttokg/Drivers!AT4</f>
        <v>39.37464034200535</v>
      </c>
      <c r="AT40" s="45">
        <f>AT39*ttokg/Drivers!AU4</f>
        <v>41.017166102033748</v>
      </c>
      <c r="AU40" s="45">
        <f>AU39*ttokg/Drivers!AV4</f>
        <v>42.836033955852137</v>
      </c>
      <c r="AV40" s="45">
        <f>AV39*ttokg/Drivers!AW4</f>
        <v>44.155759555591047</v>
      </c>
      <c r="AW40" s="45">
        <f>AW39*ttokg/Drivers!AX4</f>
        <v>45.482413345444371</v>
      </c>
      <c r="AX40" s="45">
        <f>AX39*ttokg/Drivers!AY4</f>
        <v>46.998495679595955</v>
      </c>
      <c r="AY40" s="45">
        <f>AY39*ttokg/Drivers!AZ4</f>
        <v>48.509732031123789</v>
      </c>
      <c r="AZ40" s="45">
        <f>AZ39*ttokg/Drivers!BA4</f>
        <v>50.22746693100504</v>
      </c>
      <c r="BA40" s="45">
        <f>BA39*ttokg/Drivers!BB4</f>
        <v>51.894272821813438</v>
      </c>
      <c r="BB40" s="45">
        <f>BB39*ttokg/Drivers!BC4</f>
        <v>53.886811979576727</v>
      </c>
      <c r="BC40" s="45">
        <f>BC39*ttokg/Drivers!BD4</f>
        <v>55.912686611136493</v>
      </c>
      <c r="BD40" s="45">
        <f>BD39*ttokg/Drivers!BE4</f>
        <v>58.011233651901613</v>
      </c>
      <c r="BE40" s="45">
        <f>BE39*ttokg/Drivers!BF4</f>
        <v>60.195833049676914</v>
      </c>
      <c r="BF40" s="45">
        <f>BF39*ttokg/Drivers!BG4</f>
        <v>62.491150962284301</v>
      </c>
      <c r="BG40" s="45">
        <f>BG39*ttokg/Drivers!BH4</f>
        <v>65.019008484887209</v>
      </c>
      <c r="BH40" s="45">
        <f>BH39*ttokg/Drivers!BI4</f>
        <v>66.399029291253967</v>
      </c>
      <c r="BI40" s="45">
        <f>BI39*ttokg/Drivers!BJ4</f>
        <v>67.617972087155181</v>
      </c>
      <c r="BJ40" s="45">
        <f>BJ39*ttokg/Drivers!BK4</f>
        <v>68.881744973932541</v>
      </c>
      <c r="BK40" s="45">
        <f>BK39*ttokg/Drivers!BL4</f>
        <v>70.118119617439305</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0.13931355298440939</v>
      </c>
      <c r="AP41" s="45"/>
      <c r="AQ41" s="45">
        <f>(AQ42-AE42)/AE42</f>
        <v>0.21276797770540395</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v>
      </c>
      <c r="Z42" s="22">
        <f>((Data!$AJ$33*'Intermediate calculations'!Z39)+Data!$AK$33)</f>
        <v>1500929.0445244408</v>
      </c>
      <c r="AA42" s="22">
        <f>((Data!$AJ$33*'Intermediate calculations'!AA39)+Data!$AK$33)</f>
        <v>1551697.8906253506</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1597085.0065537826</v>
      </c>
      <c r="AF42" s="22">
        <f>((Data!$AJ$33*'Intermediate calculations'!AF39)+Data!$AK$33)</f>
        <v>1606556.3837569274</v>
      </c>
      <c r="AG42" s="22">
        <f>((Data!$AJ$33*'Intermediate calculations'!AG39)+Data!$AK$33)</f>
        <v>1387478.2045924973</v>
      </c>
      <c r="AH42" s="22">
        <f>((Data!$AJ$33*'Intermediate calculations'!AH39)+Data!$AK$33)</f>
        <v>1459834.1422226576</v>
      </c>
      <c r="AI42" s="22">
        <f>((Data!$AJ$33*'Intermediate calculations'!AI39)+Data!$AK$33)</f>
        <v>1514476.2059164818</v>
      </c>
      <c r="AJ42" s="22">
        <f>((Data!$AJ$33*'Intermediate calculations'!AJ39)+Data!$AK$33)</f>
        <v>1564383.3595053679</v>
      </c>
      <c r="AK42" s="22">
        <f>((Data!$AJ$33*'Intermediate calculations'!AK39)+Data!$AK$33)</f>
        <v>1620835.8847417035</v>
      </c>
      <c r="AL42" s="22">
        <f>((Data!$AJ$33*'Intermediate calculations'!AL39)+Data!$AK$33)</f>
        <v>1674594.2325083711</v>
      </c>
      <c r="AM42" s="22">
        <f>((Data!$AJ$33*'Intermediate calculations'!AM39)+Data!$AK$33)</f>
        <v>1719292.2496059902</v>
      </c>
      <c r="AN42" s="22">
        <f>((Data!$AJ$33*'Intermediate calculations'!AN39)+Data!$AK$33)</f>
        <v>1763942.9472689808</v>
      </c>
      <c r="AO42" s="22">
        <f>((Data!$AJ$33*'Intermediate calculations'!AO39)+Data!$AK$33)</f>
        <v>1810396.1288796167</v>
      </c>
      <c r="AP42" s="22">
        <f>((Data!$AJ$33*'Intermediate calculations'!AP39)+Data!$AK$33)</f>
        <v>1878219.1805368627</v>
      </c>
      <c r="AQ42" s="22">
        <f>((Data!$AJ$33*'Intermediate calculations'!AQ39)+Data!$AK$33)</f>
        <v>1936893.5536218528</v>
      </c>
      <c r="AR42" s="22">
        <f>((Data!$AJ$33*'Intermediate calculations'!AR39)+Data!$AK$33)</f>
        <v>2010783.9734703572</v>
      </c>
      <c r="AS42" s="22">
        <f>((Data!$AJ$33*'Intermediate calculations'!AS39)+Data!$AK$33)</f>
        <v>2089091.9178912793</v>
      </c>
      <c r="AT42" s="22">
        <f>((Data!$AJ$33*'Intermediate calculations'!AT39)+Data!$AK$33)</f>
        <v>2185003.272563356</v>
      </c>
      <c r="AU42" s="22">
        <f>((Data!$AJ$33*'Intermediate calculations'!AU39)+Data!$AK$33)</f>
        <v>2290497.4786353339</v>
      </c>
      <c r="AV42" s="22">
        <f>((Data!$AJ$33*'Intermediate calculations'!AV39)+Data!$AK$33)</f>
        <v>2372155.9054417573</v>
      </c>
      <c r="AW42" s="22">
        <f>((Data!$AJ$33*'Intermediate calculations'!AW39)+Data!$AK$33)</f>
        <v>2454735.3950736821</v>
      </c>
      <c r="AX42" s="22">
        <f>((Data!$AJ$33*'Intermediate calculations'!AX39)+Data!$AK$33)</f>
        <v>2547394.0196623118</v>
      </c>
      <c r="AY42" s="22">
        <f>((Data!$AJ$33*'Intermediate calculations'!AY39)+Data!$AK$33)</f>
        <v>2640420.5014511463</v>
      </c>
      <c r="AZ42" s="22">
        <f>((Data!$AJ$33*'Intermediate calculations'!AZ39)+Data!$AK$33)</f>
        <v>2744551.2662943914</v>
      </c>
      <c r="BA42" s="22">
        <f>((Data!$AJ$33*'Intermediate calculations'!BA39)+Data!$AK$33)</f>
        <v>2846696.5097628986</v>
      </c>
      <c r="BB42" s="22">
        <f>((Data!$AJ$33*'Intermediate calculations'!BB39)+Data!$AK$33)</f>
        <v>2966286.0796594867</v>
      </c>
      <c r="BC42" s="22">
        <f>((Data!$AJ$33*'Intermediate calculations'!BC39)+Data!$AK$33)</f>
        <v>3088346.8744380479</v>
      </c>
      <c r="BD42" s="22">
        <f>((Data!$AJ$33*'Intermediate calculations'!BD39)+Data!$AK$33)</f>
        <v>3214899.5587580642</v>
      </c>
      <c r="BE42" s="22">
        <f>((Data!$AJ$33*'Intermediate calculations'!BE39)+Data!$AK$33)</f>
        <v>3346640.9263089485</v>
      </c>
      <c r="BF42" s="22">
        <f>((Data!$AJ$33*'Intermediate calculations'!BF39)+Data!$AK$33)</f>
        <v>3484874.2405784549</v>
      </c>
      <c r="BG42" s="22">
        <f>((Data!$AJ$33*'Intermediate calculations'!BG39)+Data!$AK$33)</f>
        <v>3636092.1098247031</v>
      </c>
      <c r="BH42" s="22">
        <f>((Data!$AJ$33*'Intermediate calculations'!BH39)+Data!$AK$33)</f>
        <v>3726630.8611681787</v>
      </c>
      <c r="BI42" s="22">
        <f>((Data!$AJ$33*'Intermediate calculations'!BI39)+Data!$AK$33)</f>
        <v>3808519.8591634268</v>
      </c>
      <c r="BJ42" s="22">
        <f>((Data!$AJ$33*'Intermediate calculations'!BJ39)+Data!$AK$33)</f>
        <v>3892692.4875541786</v>
      </c>
      <c r="BK42" s="22">
        <f>((Data!$AJ$33*'Intermediate calculations'!BK39)+Data!$AK$33)</f>
        <v>3975218.2009166521</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11170612.319760755</v>
      </c>
      <c r="AI44" s="22">
        <f>((Data!$AJ$40*'Intermediate calculations'!AI45)+Data!$AK$40)</f>
        <v>11410545.943676423</v>
      </c>
      <c r="AJ44" s="22">
        <f>((Data!$AJ$40*'Intermediate calculations'!AJ45)+Data!$AK$40)</f>
        <v>11636792.971164417</v>
      </c>
      <c r="AK44" s="22">
        <f>((Data!$AJ$40*'Intermediate calculations'!AK45)+Data!$AK$40)</f>
        <v>11848749.023436423</v>
      </c>
      <c r="AL44" s="22">
        <f>((Data!$AJ$40*'Intermediate calculations'!AL45)+Data!$AK$40)</f>
        <v>12045841.528688014</v>
      </c>
      <c r="AM44" s="22">
        <f>((Data!$AJ$40*'Intermediate calculations'!AM45)+Data!$AK$40)</f>
        <v>12238759.912475802</v>
      </c>
      <c r="AN44" s="22">
        <f>((Data!$AJ$40*'Intermediate calculations'!AN45)+Data!$AK$40)</f>
        <v>12427331.359450448</v>
      </c>
      <c r="AO44" s="22">
        <f>((Data!$AJ$40*'Intermediate calculations'!AO45)+Data!$AK$40)</f>
        <v>12611385.56849115</v>
      </c>
      <c r="AP44" s="22">
        <f>((Data!$AJ$40*'Intermediate calculations'!AP45)+Data!$AK$40)</f>
        <v>12790755.006358285</v>
      </c>
      <c r="AQ44" s="22">
        <f>((Data!$AJ$40*'Intermediate calculations'!AQ45)+Data!$AK$40)</f>
        <v>12965275.159422439</v>
      </c>
      <c r="AR44" s="22">
        <f>((Data!$AJ$40*'Intermediate calculations'!AR45)+Data!$AK$40)</f>
        <v>13136185.321378555</v>
      </c>
      <c r="AS44" s="22">
        <f>((Data!$AJ$40*'Intermediate calculations'!AS45)+Data!$AK$40)</f>
        <v>13303363.623467516</v>
      </c>
      <c r="AT44" s="22">
        <f>((Data!$AJ$40*'Intermediate calculations'!AT45)+Data!$AK$40)</f>
        <v>13466690.043857802</v>
      </c>
      <c r="AU44" s="22">
        <f>((Data!$AJ$40*'Intermediate calculations'!AU45)+Data!$AK$40)</f>
        <v>13626046.550019946</v>
      </c>
      <c r="AV44" s="22">
        <f>((Data!$AJ$40*'Intermediate calculations'!AV45)+Data!$AK$40)</f>
        <v>13781317.239764661</v>
      </c>
      <c r="AW44" s="22">
        <f>((Data!$AJ$40*'Intermediate calculations'!AW45)+Data!$AK$40)</f>
        <v>13932794.845479481</v>
      </c>
      <c r="AX44" s="22">
        <f>((Data!$AJ$40*'Intermediate calculations'!AX45)+Data!$AK$40)</f>
        <v>14080377.022833142</v>
      </c>
      <c r="AY44" s="22">
        <f>((Data!$AJ$40*'Intermediate calculations'!AY45)+Data!$AK$40)</f>
        <v>14223963.480325844</v>
      </c>
      <c r="AZ44" s="22">
        <f>((Data!$AJ$40*'Intermediate calculations'!AZ45)+Data!$AK$40)</f>
        <v>14363456.092177734</v>
      </c>
      <c r="BA44" s="22">
        <f>((Data!$AJ$40*'Intermediate calculations'!BA45)+Data!$AK$40)</f>
        <v>14498759.009452917</v>
      </c>
      <c r="BB44" s="22">
        <f>((Data!$AJ$40*'Intermediate calculations'!BB45)+Data!$AK$40)</f>
        <v>14630215.583846007</v>
      </c>
      <c r="BC44" s="22">
        <f>((Data!$AJ$40*'Intermediate calculations'!BC45)+Data!$AK$40)</f>
        <v>14757742.838541601</v>
      </c>
      <c r="BD44" s="22">
        <f>((Data!$AJ$40*'Intermediate calculations'!BD45)+Data!$AK$40)</f>
        <v>14881259.880021393</v>
      </c>
      <c r="BE44" s="22">
        <f>((Data!$AJ$40*'Intermediate calculations'!BE45)+Data!$AK$40)</f>
        <v>15000687.983198997</v>
      </c>
      <c r="BF44" s="22">
        <f>((Data!$AJ$40*'Intermediate calculations'!BF45)+Data!$AK$40)</f>
        <v>15115950.674695123</v>
      </c>
      <c r="BG44" s="22">
        <f>((Data!$AJ$40*'Intermediate calculations'!BG45)+Data!$AK$40)</f>
        <v>15226991.889733836</v>
      </c>
      <c r="BH44" s="22">
        <f>((Data!$AJ$40*'Intermediate calculations'!BH45)+Data!$AK$40)</f>
        <v>15333740.171502978</v>
      </c>
      <c r="BI44" s="22">
        <f>((Data!$AJ$40*'Intermediate calculations'!BI45)+Data!$AK$40)</f>
        <v>15436126.530929618</v>
      </c>
      <c r="BJ44" s="22">
        <f>((Data!$AJ$40*'Intermediate calculations'!BJ45)+Data!$AK$40)</f>
        <v>15534084.520749614</v>
      </c>
      <c r="BK44" s="22">
        <f>((Data!$AJ$40*'Intermediate calculations'!BK45)+Data!$AK$40)</f>
        <v>15627550.307160795</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5392427.171353058</v>
      </c>
      <c r="AI45" s="22">
        <f>((Data!$AJ$39*Drivers!AJ4)+Data!$AK$39)</f>
        <v>5493099.1387552507</v>
      </c>
      <c r="AJ45" s="22">
        <f>((Data!$AJ$39*Drivers!AK4)+Data!$AK$39)</f>
        <v>5588028.4488052661</v>
      </c>
      <c r="AK45" s="22">
        <f>((Data!$AJ$39*Drivers!AL4)+Data!$AK$39)</f>
        <v>5676961.5146957096</v>
      </c>
      <c r="AL45" s="22">
        <f>((Data!$AJ$39*Drivers!AM4)+Data!$AK$39)</f>
        <v>5759658.0952753397</v>
      </c>
      <c r="AM45" s="22">
        <f>((Data!$AJ$39*Drivers!AN4)+Data!$AK$39)</f>
        <v>5840603.2872289028</v>
      </c>
      <c r="AN45" s="22">
        <f>((Data!$AJ$39*Drivers!AO4)+Data!$AK$39)</f>
        <v>5919724.580247378</v>
      </c>
      <c r="AO45" s="22">
        <f>((Data!$AJ$39*Drivers!AP4)+Data!$AK$39)</f>
        <v>5996950.5189482188</v>
      </c>
      <c r="AP45" s="22">
        <f>((Data!$AJ$39*Drivers!AQ4)+Data!$AK$39)</f>
        <v>6072210.809303591</v>
      </c>
      <c r="AQ45" s="22">
        <f>((Data!$AJ$39*Drivers!AR4)+Data!$AK$39)</f>
        <v>6145436.4242614824</v>
      </c>
      <c r="AR45" s="22">
        <f>((Data!$AJ$39*Drivers!AS4)+Data!$AK$39)</f>
        <v>6217147.3498597937</v>
      </c>
      <c r="AS45" s="22">
        <f>((Data!$AJ$39*Drivers!AT4)+Data!$AK$39)</f>
        <v>6287292.4520909386</v>
      </c>
      <c r="AT45" s="22">
        <f>((Data!$AJ$39*Drivers!AU4)+Data!$AK$39)</f>
        <v>6355821.3718859693</v>
      </c>
      <c r="AU45" s="22">
        <f>((Data!$AJ$39*Drivers!AV4)+Data!$AK$39)</f>
        <v>6422684.5848524077</v>
      </c>
      <c r="AV45" s="22">
        <f>((Data!$AJ$39*Drivers!AW4)+Data!$AK$39)</f>
        <v>6487833.4604513953</v>
      </c>
      <c r="AW45" s="22">
        <f>((Data!$AJ$39*Drivers!AX4)+Data!$AK$39)</f>
        <v>6551390.8240914503</v>
      </c>
      <c r="AX45" s="22">
        <f>((Data!$AJ$39*Drivers!AY4)+Data!$AK$39)</f>
        <v>6613313.7338746777</v>
      </c>
      <c r="AY45" s="22">
        <f>((Data!$AJ$39*Drivers!AZ4)+Data!$AK$39)</f>
        <v>6673560.1092354832</v>
      </c>
      <c r="AZ45" s="22">
        <f>((Data!$AJ$39*Drivers!BA4)+Data!$AK$39)</f>
        <v>6732088.7783066249</v>
      </c>
      <c r="BA45" s="22">
        <f>((Data!$AJ$39*Drivers!BB4)+Data!$AK$39)</f>
        <v>6788859.5245449124</v>
      </c>
      <c r="BB45" s="22">
        <f>((Data!$AJ$39*Drivers!BC4)+Data!$AK$39)</f>
        <v>6844016.4123379989</v>
      </c>
      <c r="BC45" s="22">
        <f>((Data!$AJ$39*Drivers!BD4)+Data!$AK$39)</f>
        <v>6897524.6260601329</v>
      </c>
      <c r="BD45" s="22">
        <f>((Data!$AJ$39*Drivers!BE4)+Data!$AK$39)</f>
        <v>6949350.2242007246</v>
      </c>
      <c r="BE45" s="22">
        <f>((Data!$AJ$39*Drivers!BF4)+Data!$AK$39)</f>
        <v>6999460.1750854207</v>
      </c>
      <c r="BF45" s="22">
        <f>((Data!$AJ$39*Drivers!BG4)+Data!$AK$39)</f>
        <v>7047822.3918169336</v>
      </c>
      <c r="BG45" s="22">
        <f>((Data!$AJ$39*Drivers!BH4)+Data!$AK$39)</f>
        <v>7094413.3505922919</v>
      </c>
      <c r="BH45" s="22">
        <f>((Data!$AJ$39*Drivers!BI4)+Data!$AK$39)</f>
        <v>7139203.0693783527</v>
      </c>
      <c r="BI45" s="22">
        <f>((Data!$AJ$39*Drivers!BJ4)+Data!$AK$39)</f>
        <v>7182162.6015623482</v>
      </c>
      <c r="BJ45" s="22">
        <f>((Data!$AJ$39*Drivers!BK4)+Data!$AK$39)</f>
        <v>7223264.0670301868</v>
      </c>
      <c r="BK45" s="22">
        <f>((Data!$AJ$39*Drivers!BL4)+Data!$AK$39)</f>
        <v>7262480.6822308721</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13875713.27079298</v>
      </c>
      <c r="AI46" s="22">
        <f>((Data!$AJ$41*'Intermediate calculations'!AI44)+Data!$AK$41)</f>
        <v>14102598.67518696</v>
      </c>
      <c r="AJ46" s="22">
        <f>((Data!$AJ$41*'Intermediate calculations'!AJ44)+Data!$AK$41)</f>
        <v>14316541.796150245</v>
      </c>
      <c r="AK46" s="22">
        <f>((Data!$AJ$41*'Intermediate calculations'!AK44)+Data!$AK$41)</f>
        <v>14516971.122597581</v>
      </c>
      <c r="AL46" s="22">
        <f>((Data!$AJ$41*'Intermediate calculations'!AL44)+Data!$AK$41)</f>
        <v>14703345.220680419</v>
      </c>
      <c r="AM46" s="22">
        <f>((Data!$AJ$41*'Intermediate calculations'!AM44)+Data!$AK$41)</f>
        <v>14885772.196968285</v>
      </c>
      <c r="AN46" s="22">
        <f>((Data!$AJ$41*'Intermediate calculations'!AN44)+Data!$AK$41)</f>
        <v>15064088.63426362</v>
      </c>
      <c r="AO46" s="22">
        <f>((Data!$AJ$41*'Intermediate calculations'!AO44)+Data!$AK$41)</f>
        <v>15238133.49286706</v>
      </c>
      <c r="AP46" s="22">
        <f>((Data!$AJ$41*'Intermediate calculations'!AP44)+Data!$AK$41)</f>
        <v>15407748.350435792</v>
      </c>
      <c r="AQ46" s="22">
        <f>((Data!$AJ$41*'Intermediate calculations'!AQ44)+Data!$AK$41)</f>
        <v>15572777.640022885</v>
      </c>
      <c r="AR46" s="22">
        <f>((Data!$AJ$41*'Intermediate calculations'!AR44)+Data!$AK$41)</f>
        <v>15734393.259283001</v>
      </c>
      <c r="AS46" s="22">
        <f>((Data!$AJ$41*'Intermediate calculations'!AS44)+Data!$AK$41)</f>
        <v>15892479.96699965</v>
      </c>
      <c r="AT46" s="22">
        <f>((Data!$AJ$41*'Intermediate calculations'!AT44)+Data!$AK$41)</f>
        <v>16046924.268443184</v>
      </c>
      <c r="AU46" s="22">
        <f>((Data!$AJ$41*'Intermediate calculations'!AU44)+Data!$AK$41)</f>
        <v>16197614.550002545</v>
      </c>
      <c r="AV46" s="22">
        <f>((Data!$AJ$41*'Intermediate calculations'!AV44)+Data!$AK$41)</f>
        <v>16344441.212553367</v>
      </c>
      <c r="AW46" s="22">
        <f>((Data!$AJ$41*'Intermediate calculations'!AW44)+Data!$AK$41)</f>
        <v>16487681.068928473</v>
      </c>
      <c r="AX46" s="22">
        <f>((Data!$AJ$41*'Intermediate calculations'!AX44)+Data!$AK$41)</f>
        <v>16627237.340549655</v>
      </c>
      <c r="AY46" s="22">
        <f>((Data!$AJ$41*'Intermediate calculations'!AY44)+Data!$AK$41)</f>
        <v>16763015.190031813</v>
      </c>
      <c r="AZ46" s="22">
        <f>((Data!$AJ$41*'Intermediate calculations'!AZ44)+Data!$AK$41)</f>
        <v>16894921.827932268</v>
      </c>
      <c r="BA46" s="22">
        <f>((Data!$AJ$41*'Intermediate calculations'!BA44)+Data!$AK$41)</f>
        <v>17022866.617831558</v>
      </c>
      <c r="BB46" s="22">
        <f>((Data!$AJ$41*'Intermediate calculations'!BB44)+Data!$AK$41)</f>
        <v>17147174.239058949</v>
      </c>
      <c r="BC46" s="22">
        <f>((Data!$AJ$41*'Intermediate calculations'!BC44)+Data!$AK$41)</f>
        <v>17267766.227295801</v>
      </c>
      <c r="BD46" s="22">
        <f>((Data!$AJ$41*'Intermediate calculations'!BD44)+Data!$AK$41)</f>
        <v>17384566.088225424</v>
      </c>
      <c r="BE46" s="22">
        <f>((Data!$AJ$41*'Intermediate calculations'!BE44)+Data!$AK$41)</f>
        <v>17497499.378038026</v>
      </c>
      <c r="BF46" s="22">
        <f>((Data!$AJ$41*'Intermediate calculations'!BF44)+Data!$AK$41)</f>
        <v>17606493.782177188</v>
      </c>
      <c r="BG46" s="22">
        <f>((Data!$AJ$41*'Intermediate calculations'!BG44)+Data!$AK$41)</f>
        <v>17711496.284816466</v>
      </c>
      <c r="BH46" s="22">
        <f>((Data!$AJ$41*'Intermediate calculations'!BH44)+Data!$AK$41)</f>
        <v>17812439.315152504</v>
      </c>
      <c r="BI46" s="22">
        <f>((Data!$AJ$41*'Intermediate calculations'!BI44)+Data!$AK$41)</f>
        <v>17909257.635919023</v>
      </c>
      <c r="BJ46" s="22">
        <f>((Data!$AJ$41*'Intermediate calculations'!BJ44)+Data!$AK$41)</f>
        <v>18001888.413428318</v>
      </c>
      <c r="BK46" s="22">
        <f>((Data!$AJ$41*'Intermediate calculations'!BK44)+Data!$AK$41)</f>
        <v>18090271.28532774</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170863.40739787841</v>
      </c>
      <c r="AA47" s="22">
        <f>((Data!$AJ$12*((Drivers!AB5*1000000)/Drivers!AB4))+Data!$AK$12)*Drivers!AB4</f>
        <v>169755.46939787213</v>
      </c>
      <c r="AB47" s="22">
        <f>((Data!$AJ$12*((Drivers!AC5*1000000)/Drivers!AC4))+Data!$AK$12)*Drivers!AC4</f>
        <v>171589.57169404568</v>
      </c>
      <c r="AC47" s="22">
        <f>((Data!$AJ$12*((Drivers!AD5*1000000)/Drivers!AD4))+Data!$AK$12)*Drivers!AD4</f>
        <v>175485.07841312457</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223240.17292699724</v>
      </c>
      <c r="AH47" s="22">
        <f>((Data!$AJ$12*((Drivers!AI5*1000000)/Drivers!AI4))+Data!$AK$12)*Drivers!AI4</f>
        <v>219778.51972167243</v>
      </c>
      <c r="AI47" s="22">
        <f>((Data!$AJ$12*((Drivers!AJ5*1000000)/Drivers!AJ4))+Data!$AK$12)*Drivers!AJ4</f>
        <v>218186.73205702018</v>
      </c>
      <c r="AJ47" s="22">
        <f>((Data!$AJ$12*((Drivers!AK5*1000000)/Drivers!AK4))+Data!$AK$12)*Drivers!AK4</f>
        <v>216881.47125793205</v>
      </c>
      <c r="AK47" s="22">
        <f>((Data!$AJ$12*((Drivers!AL5*1000000)/Drivers!AL4))+Data!$AK$12)*Drivers!AL4</f>
        <v>214485.50070637863</v>
      </c>
      <c r="AL47" s="22">
        <f>((Data!$AJ$12*((Drivers!AM5*1000000)/Drivers!AM4))+Data!$AK$12)*Drivers!AM4</f>
        <v>212104.56933219125</v>
      </c>
      <c r="AM47" s="22">
        <f>((Data!$AJ$12*((Drivers!AN5*1000000)/Drivers!AN4))+Data!$AK$12)*Drivers!AN4</f>
        <v>210732.37788476425</v>
      </c>
      <c r="AN47" s="22">
        <f>((Data!$AJ$12*((Drivers!AO5*1000000)/Drivers!AO4))+Data!$AK$12)*Drivers!AO4</f>
        <v>209274.99189164178</v>
      </c>
      <c r="AO47" s="22">
        <f>((Data!$AJ$12*((Drivers!AP5*1000000)/Drivers!AP4))+Data!$AK$12)*Drivers!AP4</f>
        <v>207505.07540842021</v>
      </c>
      <c r="AP47" s="22">
        <f>((Data!$AJ$12*((Drivers!AQ5*1000000)/Drivers!AQ4))+Data!$AK$12)*Drivers!AQ4</f>
        <v>203052.02301985316</v>
      </c>
      <c r="AQ47" s="22">
        <f>((Data!$AJ$12*((Drivers!AR5*1000000)/Drivers!AR4))+Data!$AK$12)*Drivers!AR4</f>
        <v>199604.27670318546</v>
      </c>
      <c r="AR47" s="22">
        <f>((Data!$AJ$12*((Drivers!AS5*1000000)/Drivers!AS4))+Data!$AK$12)*Drivers!AS4</f>
        <v>194240.31307065929</v>
      </c>
      <c r="AS47" s="22">
        <f>((Data!$AJ$12*((Drivers!AT5*1000000)/Drivers!AT4))+Data!$AK$12)*Drivers!AT4</f>
        <v>188263.89951799533</v>
      </c>
      <c r="AT47" s="22">
        <f>((Data!$AJ$12*((Drivers!AU5*1000000)/Drivers!AU4))+Data!$AK$12)*Drivers!AU4</f>
        <v>180077.40576912579</v>
      </c>
      <c r="AU47" s="22">
        <f>((Data!$AJ$12*((Drivers!AV5*1000000)/Drivers!AV4))+Data!$AK$12)*Drivers!AV4</f>
        <v>170648.62431130235</v>
      </c>
      <c r="AV47" s="22">
        <f>((Data!$AJ$12*((Drivers!AW5*1000000)/Drivers!AW4))+Data!$AK$12)*Drivers!AW4</f>
        <v>164017.84192181719</v>
      </c>
      <c r="AW47" s="22">
        <f>((Data!$AJ$12*((Drivers!AX5*1000000)/Drivers!AX4))+Data!$AK$12)*Drivers!AX4</f>
        <v>157196.30224160105</v>
      </c>
      <c r="AX47" s="22">
        <f>((Data!$AJ$12*((Drivers!AY5*1000000)/Drivers!AY4))+Data!$AK$12)*Drivers!AY4</f>
        <v>149073.9964693402</v>
      </c>
      <c r="AY47" s="22">
        <f>((Data!$AJ$12*((Drivers!AZ5*1000000)/Drivers!AZ4))+Data!$AK$12)*Drivers!AZ4</f>
        <v>140823.61741743647</v>
      </c>
      <c r="AZ47" s="22">
        <f>((Data!$AJ$12*((Drivers!BA5*1000000)/Drivers!BA4))+Data!$AK$12)*Drivers!BA4</f>
        <v>131144.30827271147</v>
      </c>
      <c r="BA47" s="22">
        <f>((Data!$AJ$12*((Drivers!BB5*1000000)/Drivers!BB4))+Data!$AK$12)*Drivers!BB4</f>
        <v>121617.56112219616</v>
      </c>
      <c r="BB47" s="22">
        <f>((Data!$AJ$12*((Drivers!BC5*1000000)/Drivers!BC4))+Data!$AK$12)*Drivers!BC4</f>
        <v>109900.09427508415</v>
      </c>
      <c r="BC47" s="22">
        <f>((Data!$AJ$12*((Drivers!BD5*1000000)/Drivers!BD4))+Data!$AK$12)*Drivers!BD4</f>
        <v>97801.494834688347</v>
      </c>
      <c r="BD47" s="22">
        <f>((Data!$AJ$12*((Drivers!BE5*1000000)/Drivers!BE4))+Data!$AK$12)*Drivers!BE4</f>
        <v>85075.627480359428</v>
      </c>
      <c r="BE47" s="22">
        <f>((Data!$AJ$12*((Drivers!BF5*1000000)/Drivers!BF4))+Data!$AK$12)*Drivers!BF4</f>
        <v>71636.553261638313</v>
      </c>
      <c r="BF47" s="22">
        <f>((Data!$AJ$12*((Drivers!BG5*1000000)/Drivers!BG4))+Data!$AK$12)*Drivers!BG4</f>
        <v>57325.014598217807</v>
      </c>
      <c r="BG47" s="22">
        <f>((Data!$AJ$12*((Drivers!BH5*1000000)/Drivers!BH4))+Data!$AK$12)*Drivers!BH4</f>
        <v>41354.416540016486</v>
      </c>
      <c r="BH47" s="22">
        <f>((Data!$AJ$12*((Drivers!BI5*1000000)/Drivers!BI4))+Data!$AK$12)*Drivers!BI4</f>
        <v>32634.489505794034</v>
      </c>
      <c r="BI47" s="22">
        <f>((Data!$AJ$12*((Drivers!BJ5*1000000)/Drivers!BJ4))+Data!$AK$12)*Drivers!BJ4</f>
        <v>24869.70616153536</v>
      </c>
      <c r="BJ47" s="22">
        <f>((Data!$AJ$12*((Drivers!BK5*1000000)/Drivers!BK4))+Data!$AK$12)*Drivers!BK4</f>
        <v>16736.045924984948</v>
      </c>
      <c r="BK47" s="22">
        <f>((Data!$AJ$12*((Drivers!BL5*1000000)/Drivers!BL4))+Data!$AK$12)*Drivers!BL4</f>
        <v>8707.6587145764461</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178443.63035186307</v>
      </c>
      <c r="Z49" s="22">
        <f>((Data!$AJ$44*'Intermediate calculations'!Z47)+Data!$AK$44)</f>
        <v>178577.37849101156</v>
      </c>
      <c r="AA49" s="22">
        <f>((Data!$AJ$44*'Intermediate calculations'!AA47)+Data!$AK$44)</f>
        <v>177479.77276790634</v>
      </c>
      <c r="AB49" s="22">
        <f>((Data!$AJ$44*'Intermediate calculations'!AB47)+Data!$AK$44)</f>
        <v>179296.77081024181</v>
      </c>
      <c r="AC49" s="22">
        <f>((Data!$AJ$44*'Intermediate calculations'!AC47)+Data!$AK$44)</f>
        <v>183155.94927440822</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230465.69498721894</v>
      </c>
      <c r="AH49" s="22">
        <f>((Data!$AJ$44*'Intermediate calculations'!AH47)+Data!$AK$44)</f>
        <v>227036.32405712313</v>
      </c>
      <c r="AI49" s="22">
        <f>((Data!$AJ$44*'Intermediate calculations'!AI47)+Data!$AK$44)</f>
        <v>225459.38089723451</v>
      </c>
      <c r="AJ49" s="22">
        <f>((Data!$AJ$44*'Intermediate calculations'!AJ47)+Data!$AK$44)</f>
        <v>224166.29254462279</v>
      </c>
      <c r="AK49" s="22">
        <f>((Data!$AJ$44*'Intermediate calculations'!AK47)+Data!$AK$44)</f>
        <v>221792.66605129765</v>
      </c>
      <c r="AL49" s="22">
        <f>((Data!$AJ$44*'Intermediate calculations'!AL47)+Data!$AK$44)</f>
        <v>219433.9384847605</v>
      </c>
      <c r="AM49" s="22">
        <f>((Data!$AJ$44*'Intermediate calculations'!AM47)+Data!$AK$44)</f>
        <v>218074.5436577184</v>
      </c>
      <c r="AN49" s="22">
        <f>((Data!$AJ$44*'Intermediate calculations'!AN47)+Data!$AK$44)</f>
        <v>216630.74878217885</v>
      </c>
      <c r="AO49" s="22">
        <f>((Data!$AJ$44*'Intermediate calculations'!AO47)+Data!$AK$44)</f>
        <v>214877.33797634742</v>
      </c>
      <c r="AP49" s="22">
        <f>((Data!$AJ$44*'Intermediate calculations'!AP47)+Data!$AK$44)</f>
        <v>210465.81333602386</v>
      </c>
      <c r="AQ49" s="22">
        <f>((Data!$AJ$44*'Intermediate calculations'!AQ47)+Data!$AK$44)</f>
        <v>207050.21960337096</v>
      </c>
      <c r="AR49" s="22">
        <f>((Data!$AJ$44*'Intermediate calculations'!AR47)+Data!$AK$44)</f>
        <v>201736.27858721701</v>
      </c>
      <c r="AS49" s="22">
        <f>((Data!$AJ$44*'Intermediate calculations'!AS47)+Data!$AK$44)</f>
        <v>195815.59916381032</v>
      </c>
      <c r="AT49" s="22">
        <f>((Data!$AJ$44*'Intermediate calculations'!AT47)+Data!$AK$44)</f>
        <v>187705.45004817986</v>
      </c>
      <c r="AU49" s="22">
        <f>((Data!$AJ$44*'Intermediate calculations'!AU47)+Data!$AK$44)</f>
        <v>178364.59840309079</v>
      </c>
      <c r="AV49" s="22">
        <f>((Data!$AJ$44*'Intermediate calculations'!AV47)+Data!$AK$44)</f>
        <v>171795.65257821346</v>
      </c>
      <c r="AW49" s="22">
        <f>((Data!$AJ$44*'Intermediate calculations'!AW47)+Data!$AK$44)</f>
        <v>165037.7284043408</v>
      </c>
      <c r="AX49" s="22">
        <f>((Data!$AJ$44*'Intermediate calculations'!AX47)+Data!$AK$44)</f>
        <v>156991.16866869357</v>
      </c>
      <c r="AY49" s="22">
        <f>((Data!$AJ$44*'Intermediate calculations'!AY47)+Data!$AK$44)</f>
        <v>148817.73002401707</v>
      </c>
      <c r="AZ49" s="22">
        <f>((Data!$AJ$44*'Intermediate calculations'!AZ47)+Data!$AK$44)</f>
        <v>139228.6870334394</v>
      </c>
      <c r="BA49" s="22">
        <f>((Data!$AJ$44*'Intermediate calculations'!BA47)+Data!$AK$44)</f>
        <v>129790.78329250567</v>
      </c>
      <c r="BB49" s="22">
        <f>((Data!$AJ$44*'Intermediate calculations'!BB47)+Data!$AK$44)</f>
        <v>118182.58980910417</v>
      </c>
      <c r="BC49" s="22">
        <f>((Data!$AJ$44*'Intermediate calculations'!BC47)+Data!$AK$44)</f>
        <v>106196.81805359012</v>
      </c>
      <c r="BD49" s="22">
        <f>((Data!$AJ$44*'Intermediate calculations'!BD47)+Data!$AK$44)</f>
        <v>93589.628084918499</v>
      </c>
      <c r="BE49" s="22">
        <f>((Data!$AJ$44*'Intermediate calculations'!BE47)+Data!$AK$44)</f>
        <v>80275.882391909981</v>
      </c>
      <c r="BF49" s="22">
        <f>((Data!$AJ$44*'Intermediate calculations'!BF47)+Data!$AK$44)</f>
        <v>66097.808579726552</v>
      </c>
      <c r="BG49" s="22">
        <f>((Data!$AJ$44*'Intermediate calculations'!BG47)+Data!$AK$44)</f>
        <v>50276.147232254501</v>
      </c>
      <c r="BH49" s="22">
        <f>((Data!$AJ$44*'Intermediate calculations'!BH47)+Data!$AK$44)</f>
        <v>41637.53946018764</v>
      </c>
      <c r="BI49" s="22">
        <f>((Data!$AJ$44*'Intermediate calculations'!BI47)+Data!$AK$44)</f>
        <v>33945.168012252754</v>
      </c>
      <c r="BJ49" s="22">
        <f>((Data!$AJ$44*'Intermediate calculations'!BJ47)+Data!$AK$44)</f>
        <v>25887.359700433444</v>
      </c>
      <c r="BK49" s="22">
        <f>((Data!$AJ$44*'Intermediate calculations'!BK47)+Data!$AK$44)</f>
        <v>17933.842672044535</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2790651.9542421014</v>
      </c>
      <c r="AG50" s="22">
        <f>AG15*Constants!$H$29*Constants!$H$35</f>
        <v>2731121.4269780274</v>
      </c>
      <c r="AH50" s="22">
        <f>AH15*Constants!$H$29*Constants!$H$35</f>
        <v>2782366.2719771168</v>
      </c>
      <c r="AI50" s="22">
        <f>AI15*Constants!$H$29*Constants!$H$35</f>
        <v>2825529.6781700971</v>
      </c>
      <c r="AJ50" s="22">
        <f>AJ15*Constants!$H$29*Constants!$H$35</f>
        <v>2865601.6412878907</v>
      </c>
      <c r="AK50" s="22">
        <f>AK15*Constants!$H$29*Constants!$H$35</f>
        <v>2906914.157291567</v>
      </c>
      <c r="AL50" s="22">
        <f>AL15*Constants!$H$29*Constants!$H$35</f>
        <v>2945821.4394824556</v>
      </c>
      <c r="AM50" s="22">
        <f>AM15*Constants!$H$29*Constants!$H$35</f>
        <v>2980823.7295318274</v>
      </c>
      <c r="AN50" s="22">
        <f>AN15*Constants!$H$29*Constants!$H$35</f>
        <v>3015410.6359876641</v>
      </c>
      <c r="AO50" s="22">
        <f>AO15*Constants!$H$29*Constants!$H$35</f>
        <v>3050286.0421412555</v>
      </c>
      <c r="AP50" s="22">
        <f>AP15*Constants!$H$29*Constants!$H$35</f>
        <v>3093044.9054338285</v>
      </c>
      <c r="AQ50" s="22">
        <f>AQ15*Constants!$H$29*Constants!$H$35</f>
        <v>3131802.7571768267</v>
      </c>
      <c r="AR50" s="22">
        <f>AR15*Constants!$H$29*Constants!$H$35</f>
        <v>3176148.8399486826</v>
      </c>
      <c r="AS50" s="22">
        <f>AS15*Constants!$H$29*Constants!$H$35</f>
        <v>3221872.2025477844</v>
      </c>
      <c r="AT50" s="22">
        <f>AT15*Constants!$H$29*Constants!$H$35</f>
        <v>3274090.2125101397</v>
      </c>
      <c r="AU50" s="22">
        <f>AU15*Constants!$H$29*Constants!$H$35</f>
        <v>3329672.6900151907</v>
      </c>
      <c r="AV50" s="22">
        <f>AV15*Constants!$H$29*Constants!$H$35</f>
        <v>3375611.6896361867</v>
      </c>
      <c r="AW50" s="22">
        <f>AW15*Constants!$H$29*Constants!$H$35</f>
        <v>3421562.5143856844</v>
      </c>
      <c r="AX50" s="22">
        <f>AX15*Constants!$H$29*Constants!$H$35</f>
        <v>3471077.6264055064</v>
      </c>
      <c r="AY50" s="22">
        <f>AY15*Constants!$H$29*Constants!$H$35</f>
        <v>3520370.9022038016</v>
      </c>
      <c r="AZ50" s="22">
        <f>AZ15*Constants!$H$29*Constants!$H$35</f>
        <v>3573609.0513362498</v>
      </c>
      <c r="BA50" s="22">
        <f>BA15*Constants!$H$29*Constants!$H$35</f>
        <v>3625692.3605321478</v>
      </c>
      <c r="BB50" s="22">
        <f>BB15*Constants!$H$29*Constants!$H$35</f>
        <v>3684208.9511481072</v>
      </c>
      <c r="BC50" s="22">
        <f>BC15*Constants!$H$29*Constants!$H$35</f>
        <v>3743327.8229983337</v>
      </c>
      <c r="BD50" s="22">
        <f>BD15*Constants!$H$29*Constants!$H$35</f>
        <v>3803827.476761722</v>
      </c>
      <c r="BE50" s="22">
        <f>BE15*Constants!$H$29*Constants!$H$35</f>
        <v>3865971.7238442134</v>
      </c>
      <c r="BF50" s="22">
        <f>BF15*Constants!$H$29*Constants!$H$35</f>
        <v>3930260.4529130915</v>
      </c>
      <c r="BG50" s="22">
        <f>BG15*Constants!$H$29*Constants!$H$35</f>
        <v>3999213.6854272336</v>
      </c>
      <c r="BH50" s="22">
        <f>BH15*Constants!$H$29*Constants!$H$35</f>
        <v>4044175.2079576328</v>
      </c>
      <c r="BI50" s="22">
        <f>BI15*Constants!$H$29*Constants!$H$35</f>
        <v>4085374.2716387995</v>
      </c>
      <c r="BJ50" s="22">
        <f>BJ15*Constants!$H$29*Constants!$H$35</f>
        <v>4127057.0810007229</v>
      </c>
      <c r="BK50" s="22">
        <f>BK15*Constants!$H$29*Constants!$H$35</f>
        <v>4167689.1167701189</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3541746.4829646782</v>
      </c>
      <c r="Z51" s="22">
        <f>Z8*Constants!$H$30*Constants!$H$36</f>
        <v>3635202.1454829928</v>
      </c>
      <c r="AA51" s="22">
        <f>AA8*Constants!$H$30*Constants!$H$36</f>
        <v>3749346.4798490396</v>
      </c>
      <c r="AB51" s="22">
        <f>AB8*Constants!$H$30*Constants!$H$36</f>
        <v>3826616.741798467</v>
      </c>
      <c r="AC51" s="22">
        <f>AC8*Constants!$H$30*Constants!$H$36</f>
        <v>3879298.5642415793</v>
      </c>
      <c r="AD51" s="22">
        <f>AD8*Constants!$H$30*Constants!$H$36</f>
        <v>3906775.7827615775</v>
      </c>
      <c r="AE51" s="22">
        <f>AE8*Constants!$H$30*Constants!$H$36</f>
        <v>3953557.7830203278</v>
      </c>
      <c r="AF51" s="22">
        <f>AF8*Constants!$H$30*Constants!$H$36</f>
        <v>4003230.5614012098</v>
      </c>
      <c r="AG51" s="22">
        <f>AG8*Constants!$H$30*Constants!$H$36</f>
        <v>3672257.6223473926</v>
      </c>
      <c r="AH51" s="22">
        <f>AH8*Constants!$H$30*Constants!$H$36</f>
        <v>3823915.3639590833</v>
      </c>
      <c r="AI51" s="22">
        <f>AI8*Constants!$H$30*Constants!$H$36</f>
        <v>3944430.1987442994</v>
      </c>
      <c r="AJ51" s="22">
        <f>AJ8*Constants!$H$30*Constants!$H$36</f>
        <v>4055371.928043989</v>
      </c>
      <c r="AK51" s="22">
        <f>AK8*Constants!$H$30*Constants!$H$36</f>
        <v>4175480.7210299824</v>
      </c>
      <c r="AL51" s="22">
        <f>AL8*Constants!$H$30*Constants!$H$36</f>
        <v>4289275.9982669866</v>
      </c>
      <c r="AM51" s="22">
        <f>AM8*Constants!$H$30*Constants!$H$36</f>
        <v>4387448.6241804557</v>
      </c>
      <c r="AN51" s="22">
        <f>AN8*Constants!$H$30*Constants!$H$36</f>
        <v>4485010.0719501795</v>
      </c>
      <c r="AO51" s="22">
        <f>AO8*Constants!$H$30*Constants!$H$36</f>
        <v>4585024.741838932</v>
      </c>
      <c r="AP51" s="22">
        <f>AP8*Constants!$H$30*Constants!$H$36</f>
        <v>4720108.1987637896</v>
      </c>
      <c r="AQ51" s="22">
        <f>AQ8*Constants!$H$30*Constants!$H$36</f>
        <v>4839338.9810611811</v>
      </c>
      <c r="AR51" s="22">
        <f>AR8*Constants!$H$30*Constants!$H$36</f>
        <v>4983506.3033486521</v>
      </c>
      <c r="AS51" s="22">
        <f>AS8*Constants!$H$30*Constants!$H$36</f>
        <v>5134584.589818364</v>
      </c>
      <c r="AT51" s="22">
        <f>AT8*Constants!$H$30*Constants!$H$36</f>
        <v>5314551.6373359337</v>
      </c>
      <c r="AU51" s="22">
        <f>AU8*Constants!$H$30*Constants!$H$36</f>
        <v>5510015.6530555505</v>
      </c>
      <c r="AV51" s="22">
        <f>AV8*Constants!$H$30*Constants!$H$36</f>
        <v>5665224.1347240983</v>
      </c>
      <c r="AW51" s="22">
        <f>AW8*Constants!$H$30*Constants!$H$36</f>
        <v>5821504.4007314164</v>
      </c>
      <c r="AX51" s="22">
        <f>AX8*Constants!$H$30*Constants!$H$36</f>
        <v>5994118.4973521736</v>
      </c>
      <c r="AY51" s="22">
        <f>AY8*Constants!$H$30*Constants!$H$36</f>
        <v>6166856.8854907462</v>
      </c>
      <c r="AZ51" s="22">
        <f>AZ8*Constants!$H$30*Constants!$H$36</f>
        <v>6357614.6346919034</v>
      </c>
      <c r="BA51" s="22">
        <f>BA8*Constants!$H$30*Constants!$H$36</f>
        <v>6544547.7682028795</v>
      </c>
      <c r="BB51" s="22">
        <f>BB8*Constants!$H$30*Constants!$H$36</f>
        <v>6760105.0080135297</v>
      </c>
      <c r="BC51" s="22">
        <f>BC8*Constants!$H$30*Constants!$H$36</f>
        <v>6979302.8373467857</v>
      </c>
      <c r="BD51" s="22">
        <f>BD8*Constants!$H$30*Constants!$H$36</f>
        <v>7205501.5801986568</v>
      </c>
      <c r="BE51" s="22">
        <f>BE8*Constants!$H$30*Constants!$H$36</f>
        <v>7439853.7663778188</v>
      </c>
      <c r="BF51" s="22">
        <f>BF8*Constants!$H$30*Constants!$H$36</f>
        <v>7684523.721065009</v>
      </c>
      <c r="BG51" s="22">
        <f>BG8*Constants!$H$30*Constants!$H$36</f>
        <v>7950333.4796962999</v>
      </c>
      <c r="BH51" s="22">
        <f>BH8*Constants!$H$30*Constants!$H$36</f>
        <v>8114412.0268159602</v>
      </c>
      <c r="BI51" s="22">
        <f>BI8*Constants!$H$30*Constants!$H$36</f>
        <v>8263529.721836647</v>
      </c>
      <c r="BJ51" s="22">
        <f>BJ8*Constants!$H$30*Constants!$H$36</f>
        <v>8415914.0155274533</v>
      </c>
      <c r="BK51" s="22">
        <f>BK8*Constants!$H$30*Constants!$H$36</f>
        <v>8565001.4084429331</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629415.02146919922</v>
      </c>
      <c r="Z52" s="22">
        <f>Z18*Constants!$H$31*Constants!$H$37</f>
        <v>635580.33738253813</v>
      </c>
      <c r="AA52" s="22">
        <f>AA18*Constants!$H$31*Constants!$H$37</f>
        <v>641994.43578527705</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683903.56204748317</v>
      </c>
      <c r="AH52" s="22">
        <f>AH18*Constants!$H$31*Constants!$H$37</f>
        <v>690681.10933872266</v>
      </c>
      <c r="AI52" s="22">
        <f>AI18*Constants!$H$31*Constants!$H$37</f>
        <v>697083.14879403904</v>
      </c>
      <c r="AJ52" s="22">
        <f>AJ18*Constants!$H$31*Constants!$H$37</f>
        <v>703117.00761693902</v>
      </c>
      <c r="AK52" s="22">
        <f>AK18*Constants!$H$31*Constants!$H$37</f>
        <v>708787.64179137524</v>
      </c>
      <c r="AL52" s="22">
        <f>AL18*Constants!$H$31*Constants!$H$37</f>
        <v>714062.95426911779</v>
      </c>
      <c r="AM52" s="22">
        <f>AM18*Constants!$H$31*Constants!$H$37</f>
        <v>719211.91656348249</v>
      </c>
      <c r="AN52" s="22">
        <f>AN18*Constants!$H$31*Constants!$H$37</f>
        <v>724246.63204846508</v>
      </c>
      <c r="AO52" s="22">
        <f>AO18*Constants!$H$31*Constants!$H$37</f>
        <v>729166.04379385978</v>
      </c>
      <c r="AP52" s="22">
        <f>AP18*Constants!$H$31*Constants!$H$37</f>
        <v>734001.88176445279</v>
      </c>
      <c r="AQ52" s="22">
        <f>AQ18*Constants!$H$31*Constants!$H$37</f>
        <v>738693.47525577433</v>
      </c>
      <c r="AR52" s="22">
        <f>AR18*Constants!$H$31*Constants!$H$37</f>
        <v>743318.35831251368</v>
      </c>
      <c r="AS52" s="22">
        <f>AS18*Constants!$H$31*Constants!$H$37</f>
        <v>747853.39174042305</v>
      </c>
      <c r="AT52" s="22">
        <f>AT18*Constants!$H$31*Constants!$H$37</f>
        <v>752319.77028281114</v>
      </c>
      <c r="AU52" s="22">
        <f>AU18*Constants!$H$31*Constants!$H$37</f>
        <v>756699.5847962976</v>
      </c>
      <c r="AV52" s="22">
        <f>AV18*Constants!$H$31*Constants!$H$37</f>
        <v>760928.08642530534</v>
      </c>
      <c r="AW52" s="22">
        <f>AW18*Constants!$H$31*Constants!$H$37</f>
        <v>765058.67459618626</v>
      </c>
      <c r="AX52" s="22">
        <f>AX18*Constants!$H$31*Constants!$H$37</f>
        <v>769105.57123998518</v>
      </c>
      <c r="AY52" s="22">
        <f>AY18*Constants!$H$31*Constants!$H$37</f>
        <v>773048.21134170156</v>
      </c>
      <c r="AZ52" s="22">
        <f>AZ18*Constants!$H$31*Constants!$H$37</f>
        <v>776903.84193345264</v>
      </c>
      <c r="BA52" s="22">
        <f>BA18*Constants!$H$31*Constants!$H$37</f>
        <v>780645.77647166396</v>
      </c>
      <c r="BB52" s="22">
        <f>BB18*Constants!$H$31*Constants!$H$37</f>
        <v>784318.90784848644</v>
      </c>
      <c r="BC52" s="22">
        <f>BC18*Constants!$H$31*Constants!$H$37</f>
        <v>787893.41019981774</v>
      </c>
      <c r="BD52" s="22">
        <f>BD18*Constants!$H$31*Constants!$H$37</f>
        <v>791370.89010437066</v>
      </c>
      <c r="BE52" s="22">
        <f>BE18*Constants!$H$31*Constants!$H$37</f>
        <v>794750.56665857381</v>
      </c>
      <c r="BF52" s="22">
        <f>BF18*Constants!$H$31*Constants!$H$37</f>
        <v>798032.83789486601</v>
      </c>
      <c r="BG52" s="22">
        <f>BG18*Constants!$H$31*Constants!$H$37</f>
        <v>801228.2195582157</v>
      </c>
      <c r="BH52" s="22">
        <f>BH18*Constants!$H$31*Constants!$H$37</f>
        <v>804198.8205284701</v>
      </c>
      <c r="BI52" s="22">
        <f>BI18*Constants!$H$31*Constants!$H$37</f>
        <v>807038.89738139184</v>
      </c>
      <c r="BJ52" s="22">
        <f>BJ18*Constants!$H$31*Constants!$H$37</f>
        <v>809766.89275977272</v>
      </c>
      <c r="BK52" s="22">
        <f>BK18*Constants!$H$31*Constants!$H$37</f>
        <v>812373.87279648217</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105125.62512519836</v>
      </c>
      <c r="Z53" s="22">
        <f>Z32*Constants!$H$32*Constants!$H$38</f>
        <v>107578.64992070245</v>
      </c>
      <c r="AA53" s="22">
        <f>AA32*Constants!$H$32*Constants!$H$38</f>
        <v>110633.12591910688</v>
      </c>
      <c r="AB53" s="22">
        <f>AB32*Constants!$H$32*Constants!$H$38</f>
        <v>112582.26561288939</v>
      </c>
      <c r="AC53" s="22">
        <f>AC32*Constants!$H$32*Constants!$H$38</f>
        <v>113789.77241225369</v>
      </c>
      <c r="AD53" s="22">
        <f>AD32*Constants!$H$32*Constants!$H$38</f>
        <v>114236.87821044905</v>
      </c>
      <c r="AE53" s="22">
        <f>AE32*Constants!$H$32*Constants!$H$38</f>
        <v>115251.3290570954</v>
      </c>
      <c r="AF53" s="22">
        <f>AF32*Constants!$H$32*Constants!$H$38</f>
        <v>116345.45035452006</v>
      </c>
      <c r="AG53" s="22">
        <f>AG32*Constants!$H$32*Constants!$H$38</f>
        <v>106149.9821914224</v>
      </c>
      <c r="AH53" s="22">
        <f>AH32*Constants!$H$32*Constants!$H$38</f>
        <v>110299.61780621731</v>
      </c>
      <c r="AI53" s="22">
        <f>AI32*Constants!$H$32*Constants!$H$38</f>
        <v>113543.93468134117</v>
      </c>
      <c r="AJ53" s="22">
        <f>AJ32*Constants!$H$32*Constants!$H$38</f>
        <v>116523.19220294197</v>
      </c>
      <c r="AK53" s="22">
        <f>AK32*Constants!$H$32*Constants!$H$38</f>
        <v>119793.73119528961</v>
      </c>
      <c r="AL53" s="22">
        <f>AL32*Constants!$H$32*Constants!$H$38</f>
        <v>122897.44421045674</v>
      </c>
      <c r="AM53" s="22">
        <f>AM32*Constants!$H$32*Constants!$H$38</f>
        <v>125543.76334438479</v>
      </c>
      <c r="AN53" s="22">
        <f>AN32*Constants!$H$32*Constants!$H$38</f>
        <v>128177.90963252736</v>
      </c>
      <c r="AO53" s="22">
        <f>AO32*Constants!$H$32*Constants!$H$38</f>
        <v>130890.95389478025</v>
      </c>
      <c r="AP53" s="22">
        <f>AP32*Constants!$H$32*Constants!$H$38</f>
        <v>134649.94758536792</v>
      </c>
      <c r="AQ53" s="22">
        <f>AQ32*Constants!$H$32*Constants!$H$38</f>
        <v>137945.6520833277</v>
      </c>
      <c r="AR53" s="22">
        <f>AR32*Constants!$H$32*Constants!$H$38</f>
        <v>141985.4863429516</v>
      </c>
      <c r="AS53" s="22">
        <f>AS32*Constants!$H$32*Constants!$H$38</f>
        <v>146235.2853323145</v>
      </c>
      <c r="AT53" s="22">
        <f>AT32*Constants!$H$32*Constants!$H$38</f>
        <v>151346.70044862729</v>
      </c>
      <c r="AU53" s="22">
        <f>AU32*Constants!$H$32*Constants!$H$38</f>
        <v>156922.92052407609</v>
      </c>
      <c r="AV53" s="22">
        <f>AV32*Constants!$H$32*Constants!$H$38</f>
        <v>161311.4340503175</v>
      </c>
      <c r="AW53" s="22">
        <f>AW32*Constants!$H$32*Constants!$H$38</f>
        <v>165736.90536930785</v>
      </c>
      <c r="AX53" s="22">
        <f>AX32*Constants!$H$32*Constants!$H$38</f>
        <v>170651.88688156777</v>
      </c>
      <c r="AY53" s="22">
        <f>AY32*Constants!$H$32*Constants!$H$38</f>
        <v>175576.01677887485</v>
      </c>
      <c r="AZ53" s="22">
        <f>AZ32*Constants!$H$32*Constants!$H$38</f>
        <v>181039.8923345863</v>
      </c>
      <c r="BA53" s="22">
        <f>BA32*Constants!$H$32*Constants!$H$38</f>
        <v>186396.12417381449</v>
      </c>
      <c r="BB53" s="22">
        <f>BB32*Constants!$H$32*Constants!$H$38</f>
        <v>192606.11941190116</v>
      </c>
      <c r="BC53" s="22">
        <f>BC32*Constants!$H$32*Constants!$H$38</f>
        <v>198929.4057669813</v>
      </c>
      <c r="BD53" s="22">
        <f>BD32*Constants!$H$32*Constants!$H$38</f>
        <v>205465.70385668019</v>
      </c>
      <c r="BE53" s="22">
        <f>BE32*Constants!$H$32*Constants!$H$38</f>
        <v>212249.28574664035</v>
      </c>
      <c r="BF53" s="22">
        <f>BF32*Constants!$H$32*Constants!$H$38</f>
        <v>219344.41304774961</v>
      </c>
      <c r="BG53" s="22">
        <f>BG32*Constants!$H$32*Constants!$H$38</f>
        <v>227071.95974684594</v>
      </c>
      <c r="BH53" s="22">
        <f>BH32*Constants!$H$32*Constants!$H$38</f>
        <v>231789.76118488214</v>
      </c>
      <c r="BI53" s="22">
        <f>BI32*Constants!$H$32*Constants!$H$38</f>
        <v>236070.04325068544</v>
      </c>
      <c r="BJ53" s="22">
        <f>BJ32*Constants!$H$32*Constants!$H$38</f>
        <v>240453.2126664368</v>
      </c>
      <c r="BK53" s="22">
        <f>BK32*Constants!$H$32*Constants!$H$38</f>
        <v>244744.79507627466</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538778.46023613866</v>
      </c>
      <c r="Z54" s="22">
        <f>Z37*Constants!$H$33*Constants!$H$39</f>
        <v>549708.83784329309</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601454.1975406796</v>
      </c>
      <c r="AG54" s="22">
        <f>AG37*Constants!$H$33*Constants!$H$39</f>
        <v>577435.86514801218</v>
      </c>
      <c r="AH54" s="22">
        <f>AH37*Constants!$H$33*Constants!$H$39</f>
        <v>593527.82039514661</v>
      </c>
      <c r="AI54" s="22">
        <f>AI37*Constants!$H$33*Constants!$H$39</f>
        <v>606833.47570684704</v>
      </c>
      <c r="AJ54" s="22">
        <f>AJ37*Constants!$H$33*Constants!$H$39</f>
        <v>619153.76647676155</v>
      </c>
      <c r="AK54" s="22">
        <f>AK37*Constants!$H$33*Constants!$H$39</f>
        <v>632052.6536279174</v>
      </c>
      <c r="AL54" s="22">
        <f>AL37*Constants!$H$33*Constants!$H$39</f>
        <v>644223.92680495337</v>
      </c>
      <c r="AM54" s="22">
        <f>AM37*Constants!$H$33*Constants!$H$39</f>
        <v>655029.09338446404</v>
      </c>
      <c r="AN54" s="22">
        <f>AN37*Constants!$H$33*Constants!$H$39</f>
        <v>665725.08312609827</v>
      </c>
      <c r="AO54" s="22">
        <f>AO37*Constants!$H$33*Constants!$H$39</f>
        <v>676566.68343443901</v>
      </c>
      <c r="AP54" s="22">
        <f>AP37*Constants!$H$33*Constants!$H$39</f>
        <v>690287.60724218539</v>
      </c>
      <c r="AQ54" s="22">
        <f>AQ37*Constants!$H$33*Constants!$H$39</f>
        <v>702614.13474004518</v>
      </c>
      <c r="AR54" s="22">
        <f>AR37*Constants!$H$33*Constants!$H$39</f>
        <v>716984.36374075583</v>
      </c>
      <c r="AS54" s="22">
        <f>AS37*Constants!$H$33*Constants!$H$39</f>
        <v>731884.60190707643</v>
      </c>
      <c r="AT54" s="22">
        <f>AT37*Constants!$H$33*Constants!$H$39</f>
        <v>749156.84981394827</v>
      </c>
      <c r="AU54" s="22">
        <f>AU37*Constants!$H$33*Constants!$H$39</f>
        <v>767676.16942062764</v>
      </c>
      <c r="AV54" s="22">
        <f>AV37*Constants!$H$33*Constants!$H$39</f>
        <v>782764.23842691828</v>
      </c>
      <c r="AW54" s="22">
        <f>AW37*Constants!$H$33*Constants!$H$39</f>
        <v>797891.68352300255</v>
      </c>
      <c r="AX54" s="22">
        <f>AX37*Constants!$H$33*Constants!$H$39</f>
        <v>814337.39249151433</v>
      </c>
      <c r="AY54" s="22">
        <f>AY37*Constants!$H$33*Constants!$H$39</f>
        <v>830740.29801638168</v>
      </c>
      <c r="AZ54" s="22">
        <f>AZ37*Constants!$H$33*Constants!$H$39</f>
        <v>848600.21427378419</v>
      </c>
      <c r="BA54" s="22">
        <f>BA37*Constants!$H$33*Constants!$H$39</f>
        <v>866083.49038469</v>
      </c>
      <c r="BB54" s="22">
        <f>BB37*Constants!$H$33*Constants!$H$39</f>
        <v>885916.64955543447</v>
      </c>
      <c r="BC54" s="22">
        <f>BC37*Constants!$H$33*Constants!$H$39</f>
        <v>906002.85321647988</v>
      </c>
      <c r="BD54" s="22">
        <f>BD37*Constants!$H$33*Constants!$H$39</f>
        <v>926622.90328373434</v>
      </c>
      <c r="BE54" s="22">
        <f>BE37*Constants!$H$33*Constants!$H$39</f>
        <v>947872.4305510514</v>
      </c>
      <c r="BF54" s="22">
        <f>BF37*Constants!$H$33*Constants!$H$39</f>
        <v>969931.96989403898</v>
      </c>
      <c r="BG54" s="22">
        <f>BG37*Constants!$H$33*Constants!$H$39</f>
        <v>993708.57692772604</v>
      </c>
      <c r="BH54" s="22">
        <f>BH37*Constants!$H$33*Constants!$H$39</f>
        <v>1008894.3094685135</v>
      </c>
      <c r="BI54" s="22">
        <f>BI37*Constants!$H$33*Constants!$H$39</f>
        <v>1022766.9483799684</v>
      </c>
      <c r="BJ54" s="22">
        <f>BJ37*Constants!$H$33*Constants!$H$39</f>
        <v>1036854.611526076</v>
      </c>
      <c r="BK54" s="22">
        <f>BK37*Constants!$H$33*Constants!$H$39</f>
        <v>1050605.8717810092</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1520406.8511706132</v>
      </c>
      <c r="Z55" s="22">
        <f>Z42*Constants!$H$34*Constants!$H$40</f>
        <v>1560966.2063054186</v>
      </c>
      <c r="AA55" s="22">
        <f>AA42*Constants!$H$34*Constants!$H$40</f>
        <v>1613765.8062503648</v>
      </c>
      <c r="AB55" s="22">
        <f>AB42*Constants!$H$34*Constants!$H$40</f>
        <v>1642887.1674004451</v>
      </c>
      <c r="AC55" s="22">
        <f>AC42*Constants!$H$34*Constants!$H$40</f>
        <v>1655964.1814042372</v>
      </c>
      <c r="AD55" s="22">
        <f>AD42*Constants!$H$34*Constants!$H$40</f>
        <v>1652584.5489179101</v>
      </c>
      <c r="AE55" s="22">
        <f>AE42*Constants!$H$34*Constants!$H$40</f>
        <v>1660968.406815934</v>
      </c>
      <c r="AF55" s="22">
        <f>AF42*Constants!$H$34*Constants!$H$40</f>
        <v>1670818.6391072047</v>
      </c>
      <c r="AG55" s="22">
        <f>AG42*Constants!$H$34*Constants!$H$40</f>
        <v>1442977.3327761975</v>
      </c>
      <c r="AH55" s="22">
        <f>AH42*Constants!$H$34*Constants!$H$40</f>
        <v>1518227.5079115641</v>
      </c>
      <c r="AI55" s="22">
        <f>AI42*Constants!$H$34*Constants!$H$40</f>
        <v>1575055.2541531413</v>
      </c>
      <c r="AJ55" s="22">
        <f>AJ42*Constants!$H$34*Constants!$H$40</f>
        <v>1626958.6938855827</v>
      </c>
      <c r="AK55" s="22">
        <f>AK42*Constants!$H$34*Constants!$H$40</f>
        <v>1685669.3201313717</v>
      </c>
      <c r="AL55" s="22">
        <f>AL42*Constants!$H$34*Constants!$H$40</f>
        <v>1741578.0018087062</v>
      </c>
      <c r="AM55" s="22">
        <f>AM42*Constants!$H$34*Constants!$H$40</f>
        <v>1788063.9395902301</v>
      </c>
      <c r="AN55" s="22">
        <f>AN42*Constants!$H$34*Constants!$H$40</f>
        <v>1834500.66515974</v>
      </c>
      <c r="AO55" s="22">
        <f>AO42*Constants!$H$34*Constants!$H$40</f>
        <v>1882811.9740348014</v>
      </c>
      <c r="AP55" s="22">
        <f>AP42*Constants!$H$34*Constants!$H$40</f>
        <v>1953347.9477583372</v>
      </c>
      <c r="AQ55" s="22">
        <f>AQ42*Constants!$H$34*Constants!$H$40</f>
        <v>2014369.2957667268</v>
      </c>
      <c r="AR55" s="22">
        <f>AR42*Constants!$H$34*Constants!$H$40</f>
        <v>2091215.3324091716</v>
      </c>
      <c r="AS55" s="22">
        <f>AS42*Constants!$H$34*Constants!$H$40</f>
        <v>2172655.5946069309</v>
      </c>
      <c r="AT55" s="22">
        <f>AT42*Constants!$H$34*Constants!$H$40</f>
        <v>2272403.4034658903</v>
      </c>
      <c r="AU55" s="22">
        <f>AU42*Constants!$H$34*Constants!$H$40</f>
        <v>2382117.3777807476</v>
      </c>
      <c r="AV55" s="22">
        <f>AV42*Constants!$H$34*Constants!$H$40</f>
        <v>2467042.1416594279</v>
      </c>
      <c r="AW55" s="22">
        <f>AW42*Constants!$H$34*Constants!$H$40</f>
        <v>2552924.8108766298</v>
      </c>
      <c r="AX55" s="22">
        <f>AX42*Constants!$H$34*Constants!$H$40</f>
        <v>2649289.7804488041</v>
      </c>
      <c r="AY55" s="22">
        <f>AY42*Constants!$H$34*Constants!$H$40</f>
        <v>2746037.3215091927</v>
      </c>
      <c r="AZ55" s="22">
        <f>AZ42*Constants!$H$34*Constants!$H$40</f>
        <v>2854333.316946167</v>
      </c>
      <c r="BA55" s="22">
        <f>BA42*Constants!$H$34*Constants!$H$40</f>
        <v>2960564.370153415</v>
      </c>
      <c r="BB55" s="22">
        <f>BB42*Constants!$H$34*Constants!$H$40</f>
        <v>3084937.5228458666</v>
      </c>
      <c r="BC55" s="22">
        <f>BC42*Constants!$H$34*Constants!$H$40</f>
        <v>3211880.7494155699</v>
      </c>
      <c r="BD55" s="22">
        <f>BD42*Constants!$H$34*Constants!$H$40</f>
        <v>3343495.5411083871</v>
      </c>
      <c r="BE55" s="22">
        <f>BE42*Constants!$H$34*Constants!$H$40</f>
        <v>3480506.5633613067</v>
      </c>
      <c r="BF55" s="22">
        <f>BF42*Constants!$H$34*Constants!$H$40</f>
        <v>3624269.2102015931</v>
      </c>
      <c r="BG55" s="22">
        <f>BG42*Constants!$H$34*Constants!$H$40</f>
        <v>3781535.7942176913</v>
      </c>
      <c r="BH55" s="22">
        <f>BH42*Constants!$H$34*Constants!$H$40</f>
        <v>3875696.0956149064</v>
      </c>
      <c r="BI55" s="22">
        <f>BI42*Constants!$H$34*Constants!$H$40</f>
        <v>3960860.6535299644</v>
      </c>
      <c r="BJ55" s="22">
        <f>BJ42*Constants!$H$34*Constants!$H$40</f>
        <v>4048400.1870563459</v>
      </c>
      <c r="BK55" s="22">
        <f>BK42*Constants!$H$34*Constants!$H$40</f>
        <v>4134226.9289533189</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8905592.5862857625</v>
      </c>
      <c r="Z56" s="22">
        <f t="shared" si="48"/>
        <v>9095513.1405561902</v>
      </c>
      <c r="AA56" s="22">
        <f t="shared" si="48"/>
        <v>9326430.4780428447</v>
      </c>
      <c r="AB56" s="22">
        <f t="shared" si="48"/>
        <v>9484875.5644762423</v>
      </c>
      <c r="AC56" s="22">
        <f t="shared" si="48"/>
        <v>9595076.462577926</v>
      </c>
      <c r="AD56" s="22">
        <f t="shared" si="48"/>
        <v>9655827.5030585341</v>
      </c>
      <c r="AE56" s="22">
        <f t="shared" si="48"/>
        <v>9754723.2383019067</v>
      </c>
      <c r="AF56" s="22">
        <f t="shared" si="48"/>
        <v>9859425.640146507</v>
      </c>
      <c r="AG56" s="22">
        <f t="shared" si="48"/>
        <v>9213845.7914885357</v>
      </c>
      <c r="AH56" s="22">
        <f t="shared" si="48"/>
        <v>9519017.6913878527</v>
      </c>
      <c r="AI56" s="22">
        <f t="shared" si="48"/>
        <v>9762475.6902497653</v>
      </c>
      <c r="AJ56" s="22">
        <f t="shared" si="48"/>
        <v>9986726.2295141052</v>
      </c>
      <c r="AK56" s="22">
        <f t="shared" si="48"/>
        <v>10228698.225067504</v>
      </c>
      <c r="AL56" s="22">
        <f t="shared" si="48"/>
        <v>10457859.764842676</v>
      </c>
      <c r="AM56" s="22">
        <f t="shared" si="48"/>
        <v>10656121.066594845</v>
      </c>
      <c r="AN56" s="22">
        <f t="shared" si="48"/>
        <v>10853070.997904675</v>
      </c>
      <c r="AO56" s="22">
        <f t="shared" si="48"/>
        <v>11054746.439138068</v>
      </c>
      <c r="AP56" s="22">
        <f t="shared" si="48"/>
        <v>11325440.488547962</v>
      </c>
      <c r="AQ56" s="22">
        <f t="shared" si="48"/>
        <v>11564764.296083882</v>
      </c>
      <c r="AR56" s="22">
        <f t="shared" si="48"/>
        <v>11853158.684102727</v>
      </c>
      <c r="AS56" s="22">
        <f t="shared" si="48"/>
        <v>12155085.665952893</v>
      </c>
      <c r="AT56" s="22">
        <f t="shared" si="48"/>
        <v>12513868.573857348</v>
      </c>
      <c r="AU56" s="22">
        <f t="shared" si="48"/>
        <v>12903104.395592492</v>
      </c>
      <c r="AV56" s="22">
        <f t="shared" si="48"/>
        <v>13212881.724922253</v>
      </c>
      <c r="AW56" s="22">
        <f t="shared" si="48"/>
        <v>13524678.989482228</v>
      </c>
      <c r="AX56" s="22">
        <f t="shared" si="48"/>
        <v>13868580.75481955</v>
      </c>
      <c r="AY56" s="22">
        <f t="shared" si="48"/>
        <v>14212629.635340698</v>
      </c>
      <c r="AZ56" s="22">
        <f t="shared" si="48"/>
        <v>14592100.951516144</v>
      </c>
      <c r="BA56" s="22">
        <f t="shared" si="48"/>
        <v>14963929.88991861</v>
      </c>
      <c r="BB56" s="22">
        <f t="shared" si="48"/>
        <v>15392093.158823324</v>
      </c>
      <c r="BC56" s="22">
        <f t="shared" si="48"/>
        <v>15827337.078943968</v>
      </c>
      <c r="BD56" s="22">
        <f t="shared" si="48"/>
        <v>16276284.095313549</v>
      </c>
      <c r="BE56" s="22">
        <f t="shared" si="48"/>
        <v>16741204.336539604</v>
      </c>
      <c r="BF56" s="22">
        <f t="shared" si="48"/>
        <v>17226362.605016351</v>
      </c>
      <c r="BG56" s="22">
        <f t="shared" si="48"/>
        <v>17753091.715574011</v>
      </c>
      <c r="BH56" s="22">
        <f t="shared" si="48"/>
        <v>18079166.221570365</v>
      </c>
      <c r="BI56" s="22">
        <f t="shared" si="48"/>
        <v>18375640.536017455</v>
      </c>
      <c r="BJ56" s="22">
        <f t="shared" si="48"/>
        <v>18678446.000536807</v>
      </c>
      <c r="BK56" s="22">
        <f t="shared" si="48"/>
        <v>18974641.993820138</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7114861.6064857449</v>
      </c>
      <c r="Z58" s="22">
        <f>((Data!$AJ$37*'Intermediate calculations'!Z56)+Data!$AK$37)</f>
        <v>7231399.0528125446</v>
      </c>
      <c r="AA58" s="22">
        <f>((Data!$AJ$37*'Intermediate calculations'!AA56)+Data!$AK$37)</f>
        <v>7373092.5989726968</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7304009.3345680423</v>
      </c>
      <c r="AH58" s="22">
        <f>((Data!$AJ$37*'Intermediate calculations'!AH56)+Data!$AK$37)</f>
        <v>7491266.3381166141</v>
      </c>
      <c r="AI58" s="22">
        <f>((Data!$AJ$37*'Intermediate calculations'!AI56)+Data!$AK$37)</f>
        <v>7640654.9789837915</v>
      </c>
      <c r="AJ58" s="22">
        <f>((Data!$AJ$37*'Intermediate calculations'!AJ56)+Data!$AK$37)</f>
        <v>7778257.7007306032</v>
      </c>
      <c r="AK58" s="22">
        <f>((Data!$AJ$37*'Intermediate calculations'!AK56)+Data!$AK$37)</f>
        <v>7926734.5127992984</v>
      </c>
      <c r="AL58" s="22">
        <f>((Data!$AJ$37*'Intermediate calculations'!AL56)+Data!$AK$37)</f>
        <v>8067350.6811982654</v>
      </c>
      <c r="AM58" s="22">
        <f>((Data!$AJ$37*'Intermediate calculations'!AM56)+Data!$AK$37)</f>
        <v>8189006.1065437794</v>
      </c>
      <c r="AN58" s="22">
        <f>((Data!$AJ$37*'Intermediate calculations'!AN56)+Data!$AK$37)</f>
        <v>8309856.8598350994</v>
      </c>
      <c r="AO58" s="22">
        <f>((Data!$AJ$37*'Intermediate calculations'!AO56)+Data!$AK$37)</f>
        <v>8433607.2406111825</v>
      </c>
      <c r="AP58" s="22">
        <f>((Data!$AJ$37*'Intermediate calculations'!AP56)+Data!$AK$37)</f>
        <v>8599708.2367633488</v>
      </c>
      <c r="AQ58" s="22">
        <f>((Data!$AJ$37*'Intermediate calculations'!AQ56)+Data!$AK$37)</f>
        <v>8746560.090068968</v>
      </c>
      <c r="AR58" s="22">
        <f>((Data!$AJ$37*'Intermediate calculations'!AR56)+Data!$AK$37)</f>
        <v>8923522.2184905224</v>
      </c>
      <c r="AS58" s="22">
        <f>((Data!$AJ$37*'Intermediate calculations'!AS56)+Data!$AK$37)</f>
        <v>9108788.1028343253</v>
      </c>
      <c r="AT58" s="22">
        <f>((Data!$AJ$37*'Intermediate calculations'!AT56)+Data!$AK$37)</f>
        <v>9328941.4402837995</v>
      </c>
      <c r="AU58" s="22">
        <f>((Data!$AJ$37*'Intermediate calculations'!AU56)+Data!$AK$37)</f>
        <v>9567781.0374942105</v>
      </c>
      <c r="AV58" s="22">
        <f>((Data!$AJ$37*'Intermediate calculations'!AV56)+Data!$AK$37)</f>
        <v>9757863.9857496303</v>
      </c>
      <c r="AW58" s="22">
        <f>((Data!$AJ$37*'Intermediate calculations'!AW56)+Data!$AK$37)</f>
        <v>9949186.3895994108</v>
      </c>
      <c r="AX58" s="22">
        <f>((Data!$AJ$37*'Intermediate calculations'!AX56)+Data!$AK$37)</f>
        <v>10160208.486042028</v>
      </c>
      <c r="AY58" s="22">
        <f>((Data!$AJ$37*'Intermediate calculations'!AY56)+Data!$AK$37)</f>
        <v>10371320.854061121</v>
      </c>
      <c r="AZ58" s="22">
        <f>((Data!$AJ$37*'Intermediate calculations'!AZ56)+Data!$AK$37)</f>
        <v>10604168.83784695</v>
      </c>
      <c r="BA58" s="22">
        <f>((Data!$AJ$37*'Intermediate calculations'!BA56)+Data!$AK$37)</f>
        <v>10832327.370335896</v>
      </c>
      <c r="BB58" s="22">
        <f>((Data!$AJ$37*'Intermediate calculations'!BB56)+Data!$AK$37)</f>
        <v>11095053.298873583</v>
      </c>
      <c r="BC58" s="22">
        <f>((Data!$AJ$37*'Intermediate calculations'!BC56)+Data!$AK$37)</f>
        <v>11362123.996802896</v>
      </c>
      <c r="BD58" s="22">
        <f>((Data!$AJ$37*'Intermediate calculations'!BD56)+Data!$AK$37)</f>
        <v>11637603.072907791</v>
      </c>
      <c r="BE58" s="22">
        <f>((Data!$AJ$37*'Intermediate calculations'!BE56)+Data!$AK$37)</f>
        <v>11922883.504329532</v>
      </c>
      <c r="BF58" s="22">
        <f>((Data!$AJ$37*'Intermediate calculations'!BF56)+Data!$AK$37)</f>
        <v>12220582.223090146</v>
      </c>
      <c r="BG58" s="22">
        <f>((Data!$AJ$37*'Intermediate calculations'!BG56)+Data!$AK$37)</f>
        <v>12543789.290835809</v>
      </c>
      <c r="BH58" s="22">
        <f>((Data!$AJ$37*'Intermediate calculations'!BH56)+Data!$AK$37)</f>
        <v>12743872.374981508</v>
      </c>
      <c r="BI58" s="22">
        <f>((Data!$AJ$37*'Intermediate calculations'!BI56)+Data!$AK$37)</f>
        <v>12925792.439609986</v>
      </c>
      <c r="BJ58" s="22">
        <f>((Data!$AJ$37*'Intermediate calculations'!BJ56)+Data!$AK$37)</f>
        <v>13111597.371069055</v>
      </c>
      <c r="BK58" s="22">
        <f>((Data!$AJ$37*'Intermediate calculations'!BK56)+Data!$AK$37)</f>
        <v>13293346.654615898</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16020454.192771507</v>
      </c>
      <c r="Z59" s="22">
        <f t="shared" si="49"/>
        <v>16326912.193368735</v>
      </c>
      <c r="AA59" s="22">
        <f t="shared" si="49"/>
        <v>16699523.077015541</v>
      </c>
      <c r="AB59" s="22">
        <f t="shared" si="49"/>
        <v>16955191.899062544</v>
      </c>
      <c r="AC59" s="22">
        <f t="shared" si="49"/>
        <v>17133013.34143351</v>
      </c>
      <c r="AD59" s="22">
        <f t="shared" si="49"/>
        <v>17231041.922233555</v>
      </c>
      <c r="AE59" s="22">
        <f t="shared" si="49"/>
        <v>17390621.223203383</v>
      </c>
      <c r="AF59" s="22">
        <f t="shared" si="49"/>
        <v>17559570.228487641</v>
      </c>
      <c r="AG59" s="22">
        <f t="shared" si="49"/>
        <v>16517855.126056578</v>
      </c>
      <c r="AH59" s="22">
        <f t="shared" si="49"/>
        <v>17010284.029504467</v>
      </c>
      <c r="AI59" s="22">
        <f t="shared" si="49"/>
        <v>17403130.669233557</v>
      </c>
      <c r="AJ59" s="22">
        <f t="shared" si="49"/>
        <v>17764983.930244707</v>
      </c>
      <c r="AK59" s="22">
        <f t="shared" si="49"/>
        <v>18155432.737866804</v>
      </c>
      <c r="AL59" s="22">
        <f t="shared" si="49"/>
        <v>18525210.446040943</v>
      </c>
      <c r="AM59" s="22">
        <f t="shared" si="49"/>
        <v>18845127.173138626</v>
      </c>
      <c r="AN59" s="22">
        <f t="shared" si="49"/>
        <v>19162927.857739776</v>
      </c>
      <c r="AO59" s="22">
        <f t="shared" si="49"/>
        <v>19488353.67974925</v>
      </c>
      <c r="AP59" s="22">
        <f t="shared" si="49"/>
        <v>19925148.725311309</v>
      </c>
      <c r="AQ59" s="22">
        <f t="shared" si="49"/>
        <v>20311324.386152849</v>
      </c>
      <c r="AR59" s="22">
        <f t="shared" si="49"/>
        <v>20776680.902593248</v>
      </c>
      <c r="AS59" s="22">
        <f t="shared" si="49"/>
        <v>21263873.76878722</v>
      </c>
      <c r="AT59" s="22">
        <f t="shared" si="49"/>
        <v>21842810.01414115</v>
      </c>
      <c r="AU59" s="22">
        <f t="shared" si="49"/>
        <v>22470885.433086701</v>
      </c>
      <c r="AV59" s="22">
        <f t="shared" si="49"/>
        <v>22970745.710671883</v>
      </c>
      <c r="AW59" s="22">
        <f t="shared" si="49"/>
        <v>23473865.379081637</v>
      </c>
      <c r="AX59" s="22">
        <f t="shared" si="49"/>
        <v>24028789.24086158</v>
      </c>
      <c r="AY59" s="22">
        <f t="shared" si="49"/>
        <v>24583950.489401817</v>
      </c>
      <c r="AZ59" s="22">
        <f t="shared" si="49"/>
        <v>25196269.789363094</v>
      </c>
      <c r="BA59" s="22">
        <f t="shared" si="49"/>
        <v>25796257.260254506</v>
      </c>
      <c r="BB59" s="22">
        <f t="shared" si="49"/>
        <v>26487146.457696907</v>
      </c>
      <c r="BC59" s="22">
        <f t="shared" si="49"/>
        <v>27189461.075746864</v>
      </c>
      <c r="BD59" s="22">
        <f t="shared" si="49"/>
        <v>27913887.16822134</v>
      </c>
      <c r="BE59" s="22">
        <f t="shared" si="49"/>
        <v>28664087.840869136</v>
      </c>
      <c r="BF59" s="22">
        <f t="shared" si="49"/>
        <v>29446944.828106496</v>
      </c>
      <c r="BG59" s="22">
        <f t="shared" si="49"/>
        <v>30296881.00640982</v>
      </c>
      <c r="BH59" s="22">
        <f t="shared" si="49"/>
        <v>30823038.596551873</v>
      </c>
      <c r="BI59" s="22">
        <f t="shared" si="49"/>
        <v>31301432.975627441</v>
      </c>
      <c r="BJ59" s="22">
        <f t="shared" si="49"/>
        <v>31790043.371605862</v>
      </c>
      <c r="BK59" s="22">
        <f t="shared" si="49"/>
        <v>32267988.648436036</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18461808.027531426</v>
      </c>
      <c r="Z60" s="22">
        <f>((Data!$AJ$41*'Intermediate calculations'!Z59)+Data!$AK$41)</f>
        <v>18751600.038590748</v>
      </c>
      <c r="AA60" s="22">
        <f>((Data!$AJ$41*'Intermediate calculations'!AA59)+Data!$AK$41)</f>
        <v>19103947.365481112</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19917222.89800182</v>
      </c>
      <c r="AG60" s="22">
        <f>((Data!$AJ$41*'Intermediate calculations'!AG59)+Data!$AK$41)</f>
        <v>18932158.993988682</v>
      </c>
      <c r="AH60" s="22">
        <f>((Data!$AJ$41*'Intermediate calculations'!AH59)+Data!$AK$41)</f>
        <v>19397808.322626866</v>
      </c>
      <c r="AI60" s="22">
        <f>((Data!$AJ$41*'Intermediate calculations'!AI59)+Data!$AK$41)</f>
        <v>19769290.932130065</v>
      </c>
      <c r="AJ60" s="22">
        <f>((Data!$AJ$41*'Intermediate calculations'!AJ59)+Data!$AK$41)</f>
        <v>20111465.664107814</v>
      </c>
      <c r="AK60" s="22">
        <f>((Data!$AJ$41*'Intermediate calculations'!AK59)+Data!$AK$41)</f>
        <v>20480680.841900587</v>
      </c>
      <c r="AL60" s="22">
        <f>((Data!$AJ$41*'Intermediate calculations'!AL59)+Data!$AK$41)</f>
        <v>20830349.068828449</v>
      </c>
      <c r="AM60" s="22">
        <f>((Data!$AJ$41*'Intermediate calculations'!AM59)+Data!$AK$41)</f>
        <v>21132867.885555312</v>
      </c>
      <c r="AN60" s="22">
        <f>((Data!$AJ$41*'Intermediate calculations'!AN59)+Data!$AK$41)</f>
        <v>21433385.735724404</v>
      </c>
      <c r="AO60" s="22">
        <f>((Data!$AJ$41*'Intermediate calculations'!AO59)+Data!$AK$41)</f>
        <v>21741114.048338123</v>
      </c>
      <c r="AP60" s="22">
        <f>((Data!$AJ$41*'Intermediate calculations'!AP59)+Data!$AK$41)</f>
        <v>22154155.03414204</v>
      </c>
      <c r="AQ60" s="22">
        <f>((Data!$AJ$41*'Intermediate calculations'!AQ59)+Data!$AK$41)</f>
        <v>22519329.450079426</v>
      </c>
      <c r="AR60" s="22">
        <f>((Data!$AJ$41*'Intermediate calculations'!AR59)+Data!$AK$41)</f>
        <v>22959378.659093432</v>
      </c>
      <c r="AS60" s="22">
        <f>((Data!$AJ$41*'Intermediate calculations'!AS59)+Data!$AK$41)</f>
        <v>23420076.699911311</v>
      </c>
      <c r="AT60" s="22">
        <f>((Data!$AJ$41*'Intermediate calculations'!AT59)+Data!$AK$41)</f>
        <v>23967528.874399476</v>
      </c>
      <c r="AU60" s="22">
        <f>((Data!$AJ$41*'Intermediate calculations'!AU59)+Data!$AK$41)</f>
        <v>24561447.905387253</v>
      </c>
      <c r="AV60" s="22">
        <f>((Data!$AJ$41*'Intermediate calculations'!AV59)+Data!$AK$41)</f>
        <v>25034124.470553719</v>
      </c>
      <c r="AW60" s="22">
        <f>((Data!$AJ$41*'Intermediate calculations'!AW59)+Data!$AK$41)</f>
        <v>25509883.172326311</v>
      </c>
      <c r="AX60" s="22">
        <f>((Data!$AJ$41*'Intermediate calculations'!AX59)+Data!$AK$41)</f>
        <v>26034628.819614433</v>
      </c>
      <c r="AY60" s="22">
        <f>((Data!$AJ$41*'Intermediate calculations'!AY59)+Data!$AK$41)</f>
        <v>26559598.943948448</v>
      </c>
      <c r="AZ60" s="22">
        <f>((Data!$AJ$41*'Intermediate calculations'!AZ59)+Data!$AK$41)</f>
        <v>27138618.715011388</v>
      </c>
      <c r="BA60" s="22">
        <f>((Data!$AJ$41*'Intermediate calculations'!BA59)+Data!$AK$41)</f>
        <v>27705977.294200629</v>
      </c>
      <c r="BB60" s="22">
        <f>((Data!$AJ$41*'Intermediate calculations'!BB59)+Data!$AK$41)</f>
        <v>28359294.1257267</v>
      </c>
      <c r="BC60" s="22">
        <f>((Data!$AJ$41*'Intermediate calculations'!BC59)+Data!$AK$41)</f>
        <v>29023415.033532739</v>
      </c>
      <c r="BD60" s="22">
        <f>((Data!$AJ$41*'Intermediate calculations'!BD59)+Data!$AK$41)</f>
        <v>29708444.935812682</v>
      </c>
      <c r="BE60" s="22">
        <f>((Data!$AJ$41*'Intermediate calculations'!BE59)+Data!$AK$41)</f>
        <v>30417847.729020841</v>
      </c>
      <c r="BF60" s="22">
        <f>((Data!$AJ$41*'Intermediate calculations'!BF59)+Data!$AK$41)</f>
        <v>31158130.900813513</v>
      </c>
      <c r="BG60" s="22">
        <f>((Data!$AJ$41*'Intermediate calculations'!BG59)+Data!$AK$41)</f>
        <v>31961845.321395107</v>
      </c>
      <c r="BH60" s="22">
        <f>((Data!$AJ$41*'Intermediate calculations'!BH59)+Data!$AK$41)</f>
        <v>32459389.082315832</v>
      </c>
      <c r="BI60" s="22">
        <f>((Data!$AJ$41*'Intermediate calculations'!BI59)+Data!$AK$41)</f>
        <v>32911767.120812505</v>
      </c>
      <c r="BJ60" s="22">
        <f>((Data!$AJ$41*'Intermediate calculations'!BJ59)+Data!$AK$41)</f>
        <v>33373805.602428697</v>
      </c>
      <c r="BK60" s="22">
        <f>((Data!$AJ$41*'Intermediate calculations'!BK59)+Data!$AK$41)</f>
        <v>33825758.962037526</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3533218.0409029815</v>
      </c>
      <c r="AH61" s="22">
        <f>((Data!$AJ$42*LN('Intermediate calculations'!AH60))+Data!$AK$42)</f>
        <v>3551940.3039766122</v>
      </c>
      <c r="AI61" s="22">
        <f>((Data!$AJ$42*LN('Intermediate calculations'!AI60))+Data!$AK$42)</f>
        <v>3566556.9101946596</v>
      </c>
      <c r="AJ61" s="22">
        <f>((Data!$AJ$42*LN('Intermediate calculations'!AJ60))+Data!$AK$42)</f>
        <v>3579779.3515307158</v>
      </c>
      <c r="AK61" s="22">
        <f>((Data!$AJ$42*LN('Intermediate calculations'!AK60))+Data!$AK$42)</f>
        <v>3593796.702595273</v>
      </c>
      <c r="AL61" s="22">
        <f>((Data!$AJ$42*LN('Intermediate calculations'!AL60))+Data!$AK$42)</f>
        <v>3606840.8880769406</v>
      </c>
      <c r="AM61" s="22">
        <f>((Data!$AJ$42*LN('Intermediate calculations'!AM60))+Data!$AK$42)</f>
        <v>3617950.7225215398</v>
      </c>
      <c r="AN61" s="22">
        <f>((Data!$AJ$42*LN('Intermediate calculations'!AN60))+Data!$AK$42)</f>
        <v>3628830.7127550654</v>
      </c>
      <c r="AO61" s="22">
        <f>((Data!$AJ$42*LN('Intermediate calculations'!AO60))+Data!$AK$42)</f>
        <v>3639814.7991491221</v>
      </c>
      <c r="AP61" s="22">
        <f>((Data!$AJ$42*LN('Intermediate calculations'!AP60))+Data!$AK$42)</f>
        <v>3654316.0243132859</v>
      </c>
      <c r="AQ61" s="22">
        <f>((Data!$AJ$42*LN('Intermediate calculations'!AQ60))+Data!$AK$42)</f>
        <v>3666913.2999795526</v>
      </c>
      <c r="AR61" s="22">
        <f>((Data!$AJ$42*LN('Intermediate calculations'!AR60))+Data!$AK$42)</f>
        <v>3681824.8614795785</v>
      </c>
      <c r="AS61" s="22">
        <f>((Data!$AJ$42*LN('Intermediate calculations'!AS60))+Data!$AK$42)</f>
        <v>3697132.9671060573</v>
      </c>
      <c r="AT61" s="22">
        <f>((Data!$AJ$42*LN('Intermediate calculations'!AT60))+Data!$AK$42)</f>
        <v>3714936.9507588353</v>
      </c>
      <c r="AU61" s="22">
        <f>((Data!$AJ$42*LN('Intermediate calculations'!AU60))+Data!$AK$42)</f>
        <v>3733797.9299602713</v>
      </c>
      <c r="AV61" s="22">
        <f>((Data!$AJ$42*LN('Intermediate calculations'!AV60))+Data!$AK$42)</f>
        <v>3748485.5273340251</v>
      </c>
      <c r="AW61" s="22">
        <f>((Data!$AJ$42*LN('Intermediate calculations'!AW60))+Data!$AK$42)</f>
        <v>3762991.4827261046</v>
      </c>
      <c r="AX61" s="22">
        <f>((Data!$AJ$42*LN('Intermediate calculations'!AX60))+Data!$AK$42)</f>
        <v>3778680.5766042061</v>
      </c>
      <c r="AY61" s="22">
        <f>((Data!$AJ$42*LN('Intermediate calculations'!AY60))+Data!$AK$42)</f>
        <v>3794063.0925636273</v>
      </c>
      <c r="AZ61" s="22">
        <f>((Data!$AJ$42*LN('Intermediate calculations'!AZ60))+Data!$AK$42)</f>
        <v>3810680.6351245083</v>
      </c>
      <c r="BA61" s="22">
        <f>((Data!$AJ$42*LN('Intermediate calculations'!BA60))+Data!$AK$42)</f>
        <v>3826623.109299656</v>
      </c>
      <c r="BB61" s="22">
        <f>((Data!$AJ$42*LN('Intermediate calculations'!BB60))+Data!$AK$42)</f>
        <v>3844581.4423392378</v>
      </c>
      <c r="BC61" s="22">
        <f>((Data!$AJ$42*LN('Intermediate calculations'!BC60))+Data!$AK$42)</f>
        <v>3862417.6262267921</v>
      </c>
      <c r="BD61" s="22">
        <f>((Data!$AJ$42*LN('Intermediate calculations'!BD60))+Data!$AK$42)</f>
        <v>3880392.7510380913</v>
      </c>
      <c r="BE61" s="22">
        <f>((Data!$AJ$42*LN('Intermediate calculations'!BE60))+Data!$AK$42)</f>
        <v>3898575.7312353253</v>
      </c>
      <c r="BF61" s="22">
        <f>((Data!$AJ$42*LN('Intermediate calculations'!BF60))+Data!$AK$42)</f>
        <v>3917103.5342152547</v>
      </c>
      <c r="BG61" s="22">
        <f>((Data!$AJ$42*LN('Intermediate calculations'!BG60))+Data!$AK$42)</f>
        <v>3936726.9611023217</v>
      </c>
      <c r="BH61" s="22">
        <f>((Data!$AJ$42*LN('Intermediate calculations'!BH60))+Data!$AK$42)</f>
        <v>3948629.163261069</v>
      </c>
      <c r="BI61" s="22">
        <f>((Data!$AJ$42*LN('Intermediate calculations'!BI60))+Data!$AK$42)</f>
        <v>3959293.6196931694</v>
      </c>
      <c r="BJ61" s="22">
        <f>((Data!$AJ$42*LN('Intermediate calculations'!BJ60))+Data!$AK$42)</f>
        <v>3970035.5570031572</v>
      </c>
      <c r="BK61" s="22">
        <f>((Data!$AJ$42*LN('Intermediate calculations'!BK60))+Data!$AK$42)</f>
        <v>3980400.0998955294</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88671875" defaultRowHeight="14.4" outlineLevelCol="1" x14ac:dyDescent="0.3"/>
  <cols>
    <col min="1" max="1" width="29.44140625" customWidth="1"/>
    <col min="2" max="2" width="12.88671875" customWidth="1"/>
    <col min="3" max="22" width="12.6640625" customWidth="1" outlineLevel="1"/>
    <col min="23" max="29" width="12.6640625" customWidth="1"/>
    <col min="30" max="34" width="13.886718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53.622831414644288</v>
      </c>
      <c r="D4">
        <f>'Intermediate calculations'!D4</f>
        <v>53.886651531458405</v>
      </c>
      <c r="E4">
        <f>'Intermediate calculations'!E4</f>
        <v>54.134554523980704</v>
      </c>
      <c r="F4">
        <f>'Intermediate calculations'!F4</f>
        <v>54.40641076841726</v>
      </c>
      <c r="G4">
        <f>'Intermediate calculations'!G4</f>
        <v>54.753395987234406</v>
      </c>
      <c r="H4">
        <f>'Intermediate calculations'!H4</f>
        <v>55.209574899892893</v>
      </c>
      <c r="I4">
        <f>'Intermediate calculations'!I4</f>
        <v>56.431696424072321</v>
      </c>
      <c r="J4">
        <f>'Intermediate calculations'!J4</f>
        <v>56.893542492361782</v>
      </c>
      <c r="K4">
        <f>'Intermediate calculations'!K4</f>
        <v>56.380528425396044</v>
      </c>
      <c r="L4">
        <f>'Intermediate calculations'!L4</f>
        <v>57.045746450422598</v>
      </c>
      <c r="M4">
        <f>'Intermediate calculations'!M4</f>
        <v>58.722485797260632</v>
      </c>
      <c r="N4">
        <f>'Intermediate calculations'!N4</f>
        <v>59.625136804425487</v>
      </c>
      <c r="O4">
        <f>'Intermediate calculations'!O4</f>
        <v>61.113811931587861</v>
      </c>
      <c r="P4">
        <f>'Intermediate calculations'!P4</f>
        <v>62.170361887236155</v>
      </c>
      <c r="Q4">
        <f>'Intermediate calculations'!Q4</f>
        <v>64.180233691267858</v>
      </c>
      <c r="R4">
        <f>'Intermediate calculations'!R4</f>
        <v>66.758325069054948</v>
      </c>
      <c r="S4">
        <f>'Intermediate calculations'!S4</f>
        <v>69.562931708474935</v>
      </c>
      <c r="T4">
        <f>'Intermediate calculations'!T4</f>
        <v>72.506016594727299</v>
      </c>
      <c r="U4">
        <f>'Intermediate calculations'!U4</f>
        <v>74.236575926468831</v>
      </c>
      <c r="V4">
        <f>'Intermediate calculations'!V4</f>
        <v>72.228023574576284</v>
      </c>
      <c r="W4">
        <f>'Intermediate calculations'!W4</f>
        <v>73.376788415535543</v>
      </c>
      <c r="X4">
        <f>'Intermediate calculations'!X4</f>
        <v>74.745854123627538</v>
      </c>
      <c r="Y4">
        <f>'Intermediate calculations'!Y4</f>
        <v>76.09860264542948</v>
      </c>
      <c r="Z4">
        <f>'Intermediate calculations'!Z4</f>
        <v>76.641987636129969</v>
      </c>
      <c r="AA4">
        <f>'Intermediate calculations'!AA4</f>
        <v>77.466589143255405</v>
      </c>
      <c r="AB4">
        <f>'Intermediate calculations'!AB4</f>
        <v>77.642871127104343</v>
      </c>
      <c r="AC4">
        <f>'Intermediate calculations'!AC4</f>
        <v>77.390507312892836</v>
      </c>
      <c r="AD4">
        <f>'Intermediate calculations'!AD4</f>
        <v>76.718733460333823</v>
      </c>
      <c r="AE4">
        <f>'Intermediate calculations'!AG4</f>
        <v>70.088717184614936</v>
      </c>
      <c r="AF4">
        <f>'Intermediate calculations'!AQ4</f>
        <v>79.058867472770714</v>
      </c>
      <c r="AG4">
        <f>'Intermediate calculations'!BA4</f>
        <v>94.77812607563682</v>
      </c>
      <c r="AH4">
        <f>'Intermediate calculations'!BK4</f>
        <v>113.83163712856746</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2.6139696252139939E-4</v>
      </c>
      <c r="AK5">
        <f>INTERCEPT(M5:AD5,$M$4:$AD$4)</f>
        <v>-2.3011428632205184E-3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2.7228510510487493E-4</v>
      </c>
      <c r="AK6">
        <f>INTERCEPT(M6:AD6,$M$4:$AD$4)</f>
        <v>1.6590092758160913E-2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5.2099195425627406E-7</v>
      </c>
      <c r="AK7">
        <f>INTERCEPT(M7:AD7,$M$4:$AD$4)</f>
        <v>3.180457635614079E-3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3.3254805590826626E-8</v>
      </c>
      <c r="AK8">
        <f>INTERCEPT(M8:AD8,$M$4:$AD$4)</f>
        <v>2.030079341881327E-4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8.0388538484330046E-5</v>
      </c>
      <c r="AK9">
        <f>INTERCEPT(R9:AD9,$R$4:$AD$4)</f>
        <v>-1.6683173409193716E-3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7.3898164112343835E-5</v>
      </c>
      <c r="AK10">
        <f>INTERCEPT(M10:AD10,$M$4:$AD$4)</f>
        <v>2.3894968867763031E-3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9.5645609593948482E-4</v>
      </c>
      <c r="AK11">
        <f>INTERCEPT(M11:AD11,$M$4:$AD$4)</f>
        <v>-3.8756843624950445E-2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-8.3399173789745878E-5</v>
      </c>
      <c r="AK12">
        <f>INTERCEPT(R12:AB12,$R$4:$AB$4)</f>
        <v>9.6093792744095033E-3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42.594955719368919</v>
      </c>
      <c r="Z15">
        <f>SUM(Z54:Z55)/'Intermediate calculations'!Z10</f>
        <v>41.560458796157924</v>
      </c>
      <c r="AA15">
        <f>SUM(AA54:AA55)/'Intermediate calculations'!AA10</f>
        <v>41.398998366070728</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2750.4635452115253</v>
      </c>
      <c r="AK61">
        <f>INTERCEPT(M61:AD61,M4:AD4)</f>
        <v>99172.538697586075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886718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1461.9296645871279</v>
      </c>
      <c r="P6" s="32">
        <f>'Intermediate calculations'!Z42/1000</f>
        <v>1500.9290445244408</v>
      </c>
      <c r="Q6" s="32">
        <f>'Intermediate calculations'!AA42/1000</f>
        <v>1551.6978906253507</v>
      </c>
      <c r="R6" s="32">
        <f>'Intermediate calculations'!AB42/1000</f>
        <v>1579.6991994235048</v>
      </c>
      <c r="S6" s="32">
        <f>'Intermediate calculations'!AC42/1000</f>
        <v>1592.2732513502281</v>
      </c>
      <c r="T6" s="32">
        <f>'Intermediate calculations'!AD42/1000</f>
        <v>1589.0236047287594</v>
      </c>
      <c r="U6" s="32">
        <f>'Intermediate calculations'!AE42/1000</f>
        <v>1597.0850065537827</v>
      </c>
      <c r="V6" s="32">
        <f>'Intermediate calculations'!AF42/1000</f>
        <v>1606.5563837569275</v>
      </c>
      <c r="W6" s="32">
        <f>'Intermediate calculations'!AG42/1000</f>
        <v>1387.4782045924974</v>
      </c>
      <c r="X6" s="32">
        <f>'Intermediate calculations'!AH42/1000</f>
        <v>1459.8341422226576</v>
      </c>
      <c r="Y6" s="32">
        <f>'Intermediate calculations'!AI42/1000</f>
        <v>1514.4762059164818</v>
      </c>
      <c r="Z6" s="32">
        <f>'Intermediate calculations'!AJ42/1000</f>
        <v>1564.3833595053679</v>
      </c>
      <c r="AA6" s="32">
        <f>'Intermediate calculations'!AK42/1000</f>
        <v>1620.8358847417035</v>
      </c>
      <c r="AB6" s="32">
        <f>'Intermediate calculations'!AL42/1000</f>
        <v>1674.5942325083711</v>
      </c>
      <c r="AC6" s="32">
        <f>'Intermediate calculations'!AM42/1000</f>
        <v>1719.2922496059903</v>
      </c>
      <c r="AD6" s="32">
        <f>'Intermediate calculations'!AN42/1000</f>
        <v>1763.9429472689808</v>
      </c>
      <c r="AE6" s="32">
        <f>'Intermediate calculations'!AO42/1000</f>
        <v>1810.3961288796168</v>
      </c>
      <c r="AF6" s="32">
        <f>'Intermediate calculations'!AP42/1000</f>
        <v>1878.2191805368627</v>
      </c>
      <c r="AG6" s="32">
        <f>'Intermediate calculations'!AQ42/1000</f>
        <v>1936.8935536218528</v>
      </c>
      <c r="AH6" s="32">
        <f>'Intermediate calculations'!AR42/1000</f>
        <v>2010.7839734703573</v>
      </c>
      <c r="AI6" s="32">
        <f>'Intermediate calculations'!AS42/1000</f>
        <v>2089.0919178912795</v>
      </c>
      <c r="AJ6" s="32">
        <f>'Intermediate calculations'!AT42/1000</f>
        <v>2185.0032725633559</v>
      </c>
      <c r="AK6" s="32">
        <f>'Intermediate calculations'!AU42/1000</f>
        <v>2290.4974786353341</v>
      </c>
      <c r="AL6" s="32">
        <f>'Intermediate calculations'!AV42/1000</f>
        <v>2372.1559054417571</v>
      </c>
      <c r="AM6" s="32">
        <f>'Intermediate calculations'!AW42/1000</f>
        <v>2454.735395073682</v>
      </c>
      <c r="AN6" s="32">
        <f>'Intermediate calculations'!AX42/1000</f>
        <v>2547.3940196623116</v>
      </c>
      <c r="AO6" s="32">
        <f>'Intermediate calculations'!AY42/1000</f>
        <v>2640.4205014511463</v>
      </c>
      <c r="AP6" s="32">
        <f>'Intermediate calculations'!AZ42/1000</f>
        <v>2744.5512662943916</v>
      </c>
      <c r="AQ6" s="32">
        <f>'Intermediate calculations'!BA42/1000</f>
        <v>2846.6965097628986</v>
      </c>
      <c r="AR6" s="32">
        <f>'Intermediate calculations'!BB42/1000</f>
        <v>2966.2860796594869</v>
      </c>
      <c r="AS6" s="32">
        <f>'Intermediate calculations'!BC42/1000</f>
        <v>3088.346874438048</v>
      </c>
      <c r="AT6" s="32">
        <f>'Intermediate calculations'!BD42/1000</f>
        <v>3214.8995587580644</v>
      </c>
      <c r="AU6" s="32">
        <f>'Intermediate calculations'!BE42/1000</f>
        <v>3346.6409263089486</v>
      </c>
      <c r="AV6" s="32">
        <f>'Intermediate calculations'!BF42/1000</f>
        <v>3484.8742405784551</v>
      </c>
      <c r="AW6" s="32">
        <f>'Intermediate calculations'!BG42/1000</f>
        <v>3636.0921098247031</v>
      </c>
      <c r="AX6" s="32">
        <f>'Intermediate calculations'!BH42/1000</f>
        <v>3726.6308611681789</v>
      </c>
      <c r="AY6" s="32">
        <f>'Intermediate calculations'!BI42/1000</f>
        <v>3808.5198591634266</v>
      </c>
      <c r="AZ6" s="32">
        <f>'Intermediate calculations'!BJ42/1000</f>
        <v>3892.6924875541786</v>
      </c>
      <c r="BA6" s="32">
        <f>'Intermediate calculations'!BK42/1000</f>
        <v>3975.2182009166522</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1780.5365679391932</v>
      </c>
      <c r="P7" s="32">
        <f>'Intermediate calculations'!Z39/1000</f>
        <v>1834.642518675608</v>
      </c>
      <c r="Q7" s="32">
        <f>'Intermediate calculations'!AA39/1000</f>
        <v>1905.0768868757129</v>
      </c>
      <c r="R7" s="32">
        <f>'Intermediate calculations'!AB39/1000</f>
        <v>1943.9246182197323</v>
      </c>
      <c r="S7" s="32">
        <f>'Intermediate calculations'!AC39/1000</f>
        <v>1961.3692810630382</v>
      </c>
      <c r="T7" s="32">
        <f>'Intermediate calculations'!AD39/1000</f>
        <v>1956.8608704089575</v>
      </c>
      <c r="U7" s="32">
        <f>'Intermediate calculations'!AE39/1000</f>
        <v>1968.0448895064978</v>
      </c>
      <c r="V7" s="32">
        <f>'Intermediate calculations'!AF39/1000</f>
        <v>1981.1850437649266</v>
      </c>
      <c r="W7" s="32">
        <f>'Intermediate calculations'!AG39/1000</f>
        <v>1677.246027597304</v>
      </c>
      <c r="X7" s="32">
        <f>'Intermediate calculations'!AH39/1000</f>
        <v>1777.6293363370153</v>
      </c>
      <c r="Y7" s="32">
        <f>'Intermediate calculations'!AI39/1000</f>
        <v>1853.4372289523926</v>
      </c>
      <c r="Z7" s="32">
        <f>'Intermediate calculations'!AJ39/1000</f>
        <v>1922.6761244890745</v>
      </c>
      <c r="AA7" s="32">
        <f>'Intermediate calculations'!AK39/1000</f>
        <v>2000.9957683986197</v>
      </c>
      <c r="AB7" s="32">
        <f>'Intermediate calculations'!AL39/1000</f>
        <v>2075.5776340746825</v>
      </c>
      <c r="AC7" s="32">
        <f>'Intermediate calculations'!AM39/1000</f>
        <v>2137.5896125980994</v>
      </c>
      <c r="AD7" s="32">
        <f>'Intermediate calculations'!AN39/1000</f>
        <v>2199.5359423085606</v>
      </c>
      <c r="AE7" s="32">
        <f>'Intermediate calculations'!AO39/1000</f>
        <v>2263.9829555640231</v>
      </c>
      <c r="AF7" s="32">
        <f>'Intermediate calculations'!AP39/1000</f>
        <v>2358.0775462385109</v>
      </c>
      <c r="AG7" s="32">
        <f>'Intermediate calculations'!AQ39/1000</f>
        <v>2439.4796799321589</v>
      </c>
      <c r="AH7" s="32">
        <f>'Intermediate calculations'!AR39/1000</f>
        <v>2541.9918589114759</v>
      </c>
      <c r="AI7" s="32">
        <f>'Intermediate calculations'!AS39/1000</f>
        <v>2650.6327088408525</v>
      </c>
      <c r="AJ7" s="32">
        <f>'Intermediate calculations'!AT39/1000</f>
        <v>2783.6957226449581</v>
      </c>
      <c r="AK7" s="32">
        <f>'Intermediate calculations'!AU39/1000</f>
        <v>2930.053544894502</v>
      </c>
      <c r="AL7" s="32">
        <f>'Intermediate calculations'!AV39/1000</f>
        <v>3043.3427003914176</v>
      </c>
      <c r="AM7" s="32">
        <f>'Intermediate calculations'!AW39/1000</f>
        <v>3157.909696201225</v>
      </c>
      <c r="AN7" s="32">
        <f>'Intermediate calculations'!AX39/1000</f>
        <v>3286.4600214975458</v>
      </c>
      <c r="AO7" s="32">
        <f>'Intermediate calculations'!AY39/1000</f>
        <v>3415.5206949990006</v>
      </c>
      <c r="AP7" s="32">
        <f>'Intermediate calculations'!AZ39/1000</f>
        <v>3559.9869414318932</v>
      </c>
      <c r="AQ7" s="32">
        <f>'Intermediate calculations'!BA39/1000</f>
        <v>3701.6985665897719</v>
      </c>
      <c r="AR7" s="32">
        <f>'Intermediate calculations'!BB39/1000</f>
        <v>3867.6116500237777</v>
      </c>
      <c r="AS7" s="32">
        <f>'Intermediate calculations'!BC39/1000</f>
        <v>4036.9531974984311</v>
      </c>
      <c r="AT7" s="32">
        <f>'Intermediate calculations'!BD39/1000</f>
        <v>4212.5265864698986</v>
      </c>
      <c r="AU7" s="32">
        <f>'Intermediate calculations'!BE39/1000</f>
        <v>4395.2985165393911</v>
      </c>
      <c r="AV7" s="32">
        <f>'Intermediate calculations'!BF39/1000</f>
        <v>4587.077075686213</v>
      </c>
      <c r="AW7" s="32">
        <f>'Intermediate calculations'!BG39/1000</f>
        <v>4796.8698107772443</v>
      </c>
      <c r="AX7" s="32">
        <f>'Intermediate calculations'!BH39/1000</f>
        <v>4922.479121176556</v>
      </c>
      <c r="AY7" s="32">
        <f>'Intermediate calculations'!BI39/1000</f>
        <v>5036.0881605640316</v>
      </c>
      <c r="AZ7" s="32">
        <f>'Intermediate calculations'!BJ39/1000</f>
        <v>5152.8654040070041</v>
      </c>
      <c r="BA7" s="32">
        <f>'Intermediate calculations'!BK39/1000</f>
        <v>5267.3577930874135</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448.98205019678221</v>
      </c>
      <c r="P12" s="32">
        <f>'Intermediate calculations'!Z37/1000</f>
        <v>458.09069820274431</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501.21183128389964</v>
      </c>
      <c r="W12" s="32">
        <f>'Intermediate calculations'!AG37/1000</f>
        <v>481.19655429001017</v>
      </c>
      <c r="X12" s="32">
        <f>'Intermediate calculations'!AH37/1000</f>
        <v>494.60651699595553</v>
      </c>
      <c r="Y12" s="32">
        <f>'Intermediate calculations'!AI37/1000</f>
        <v>505.69456308903921</v>
      </c>
      <c r="Z12" s="32">
        <f>'Intermediate calculations'!AJ37/1000</f>
        <v>515.96147206396802</v>
      </c>
      <c r="AA12" s="32">
        <f>'Intermediate calculations'!AK37/1000</f>
        <v>526.71054468993123</v>
      </c>
      <c r="AB12" s="32">
        <f>'Intermediate calculations'!AL37/1000</f>
        <v>536.85327233746114</v>
      </c>
      <c r="AC12" s="32">
        <f>'Intermediate calculations'!AM37/1000</f>
        <v>545.85757782038672</v>
      </c>
      <c r="AD12" s="32">
        <f>'Intermediate calculations'!AN37/1000</f>
        <v>554.77090260508191</v>
      </c>
      <c r="AE12" s="32">
        <f>'Intermediate calculations'!AO37/1000</f>
        <v>563.80556952869915</v>
      </c>
      <c r="AF12" s="32">
        <f>'Intermediate calculations'!AP37/1000</f>
        <v>575.23967270182118</v>
      </c>
      <c r="AG12" s="32">
        <f>'Intermediate calculations'!AQ37/1000</f>
        <v>585.51177895003764</v>
      </c>
      <c r="AH12" s="32">
        <f>'Intermediate calculations'!AR37/1000</f>
        <v>597.48696978396322</v>
      </c>
      <c r="AI12" s="32">
        <f>'Intermediate calculations'!AS37/1000</f>
        <v>609.90383492256376</v>
      </c>
      <c r="AJ12" s="32">
        <f>'Intermediate calculations'!AT37/1000</f>
        <v>624.29737484495695</v>
      </c>
      <c r="AK12" s="32">
        <f>'Intermediate calculations'!AU37/1000</f>
        <v>639.7301411838564</v>
      </c>
      <c r="AL12" s="32">
        <f>'Intermediate calculations'!AV37/1000</f>
        <v>652.30353202243191</v>
      </c>
      <c r="AM12" s="32">
        <f>'Intermediate calculations'!AW37/1000</f>
        <v>664.90973626916877</v>
      </c>
      <c r="AN12" s="32">
        <f>'Intermediate calculations'!AX37/1000</f>
        <v>678.61449374292863</v>
      </c>
      <c r="AO12" s="32">
        <f>'Intermediate calculations'!AY37/1000</f>
        <v>692.28358168031809</v>
      </c>
      <c r="AP12" s="32">
        <f>'Intermediate calculations'!AZ37/1000</f>
        <v>707.16684522815353</v>
      </c>
      <c r="AQ12" s="32">
        <f>'Intermediate calculations'!BA37/1000</f>
        <v>721.73624198724167</v>
      </c>
      <c r="AR12" s="32">
        <f>'Intermediate calculations'!BB37/1000</f>
        <v>738.26387462952869</v>
      </c>
      <c r="AS12" s="32">
        <f>'Intermediate calculations'!BC37/1000</f>
        <v>755.00237768039995</v>
      </c>
      <c r="AT12" s="32">
        <f>'Intermediate calculations'!BD37/1000</f>
        <v>772.18575273644524</v>
      </c>
      <c r="AU12" s="32">
        <f>'Intermediate calculations'!BE37/1000</f>
        <v>789.89369212587621</v>
      </c>
      <c r="AV12" s="32">
        <f>'Intermediate calculations'!BF37/1000</f>
        <v>808.2766415783658</v>
      </c>
      <c r="AW12" s="32">
        <f>'Intermediate calculations'!BG37/1000</f>
        <v>828.09048077310501</v>
      </c>
      <c r="AX12" s="32">
        <f>'Intermediate calculations'!BH37/1000</f>
        <v>840.74525789042798</v>
      </c>
      <c r="AY12" s="32">
        <f>'Intermediate calculations'!BI37/1000</f>
        <v>852.30579031664035</v>
      </c>
      <c r="AZ12" s="32">
        <f>'Intermediate calculations'!BJ37/1000</f>
        <v>864.04550960506333</v>
      </c>
      <c r="BA12" s="32">
        <f>'Intermediate calculations'!BK37/1000</f>
        <v>875.5048931508411</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419.28599149200943</v>
      </c>
      <c r="P13" s="32">
        <f>'Intermediate calculations'!Z34/1000</f>
        <v>427.6601954809679</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467.30440661090256</v>
      </c>
      <c r="W13" s="32">
        <f>'Intermediate calculations'!AG34/1000</f>
        <v>448.90299156745959</v>
      </c>
      <c r="X13" s="32">
        <f>'Intermediate calculations'!AH34/1000</f>
        <v>461.23168876932829</v>
      </c>
      <c r="Y13" s="32">
        <f>'Intermediate calculations'!AI34/1000</f>
        <v>471.42568899435389</v>
      </c>
      <c r="Z13" s="32">
        <f>'Intermediate calculations'!AJ34/1000</f>
        <v>480.86476162465482</v>
      </c>
      <c r="AA13" s="32">
        <f>'Intermediate calculations'!AK34/1000</f>
        <v>490.74712032410451</v>
      </c>
      <c r="AB13" s="32">
        <f>'Intermediate calculations'!AL34/1000</f>
        <v>500.07202455459714</v>
      </c>
      <c r="AC13" s="32">
        <f>'Intermediate calculations'!AM34/1000</f>
        <v>508.35029931541357</v>
      </c>
      <c r="AD13" s="32">
        <f>'Intermediate calculations'!AN34/1000</f>
        <v>516.54492928882121</v>
      </c>
      <c r="AE13" s="32">
        <f>'Intermediate calculations'!AO34/1000</f>
        <v>524.8511174016063</v>
      </c>
      <c r="AF13" s="32">
        <f>'Intermediate calculations'!AP34/1000</f>
        <v>535.36327160273981</v>
      </c>
      <c r="AG13" s="32">
        <f>'Intermediate calculations'!AQ34/1000</f>
        <v>544.80712244235019</v>
      </c>
      <c r="AH13" s="32">
        <f>'Intermediate calculations'!AR34/1000</f>
        <v>555.81673559068531</v>
      </c>
      <c r="AI13" s="32">
        <f>'Intermediate calculations'!AS34/1000</f>
        <v>567.2324101788314</v>
      </c>
      <c r="AJ13" s="32">
        <f>'Intermediate calculations'!AT34/1000</f>
        <v>580.46537728376745</v>
      </c>
      <c r="AK13" s="32">
        <f>'Intermediate calculations'!AU34/1000</f>
        <v>594.65377641295584</v>
      </c>
      <c r="AL13" s="32">
        <f>'Intermediate calculations'!AV34/1000</f>
        <v>606.21335579797699</v>
      </c>
      <c r="AM13" s="32">
        <f>'Intermediate calculations'!AW34/1000</f>
        <v>617.80310279660398</v>
      </c>
      <c r="AN13" s="32">
        <f>'Intermediate calculations'!AX34/1000</f>
        <v>630.40282501985223</v>
      </c>
      <c r="AO13" s="32">
        <f>'Intermediate calculations'!AY34/1000</f>
        <v>642.96975379520779</v>
      </c>
      <c r="AP13" s="32">
        <f>'Intermediate calculations'!AZ34/1000</f>
        <v>656.65295737156987</v>
      </c>
      <c r="AQ13" s="32">
        <f>'Intermediate calculations'!BA34/1000</f>
        <v>670.04760171141209</v>
      </c>
      <c r="AR13" s="32">
        <f>'Intermediate calculations'!BB34/1000</f>
        <v>685.24258642379596</v>
      </c>
      <c r="AS13" s="32">
        <f>'Intermediate calculations'!BC34/1000</f>
        <v>700.63143874590219</v>
      </c>
      <c r="AT13" s="32">
        <f>'Intermediate calculations'!BD34/1000</f>
        <v>716.42929237290764</v>
      </c>
      <c r="AU13" s="32">
        <f>'Intermediate calculations'!BE34/1000</f>
        <v>732.70941392049019</v>
      </c>
      <c r="AV13" s="32">
        <f>'Intermediate calculations'!BF34/1000</f>
        <v>749.61011845239182</v>
      </c>
      <c r="AW13" s="32">
        <f>'Intermediate calculations'!BG34/1000</f>
        <v>767.82633793003083</v>
      </c>
      <c r="AX13" s="32">
        <f>'Intermediate calculations'!BH34/1000</f>
        <v>779.46074129548106</v>
      </c>
      <c r="AY13" s="32">
        <f>'Intermediate calculations'!BI34/1000</f>
        <v>790.08913056847791</v>
      </c>
      <c r="AZ13" s="32">
        <f>'Intermediate calculations'!BJ34/1000</f>
        <v>800.88225859692034</v>
      </c>
      <c r="BA13" s="32">
        <f>'Intermediate calculations'!BK34/1000</f>
        <v>811.41765477616036</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919.93415141939693</v>
      </c>
      <c r="P18" s="32">
        <f>'Intermediate calculations'!Z8/1000</f>
        <v>944.20834947610206</v>
      </c>
      <c r="Q18" s="32">
        <f>'Intermediate calculations'!AA8/1000</f>
        <v>973.8562285322181</v>
      </c>
      <c r="R18" s="32">
        <f>'Intermediate calculations'!AB8/1000</f>
        <v>993.92642644116029</v>
      </c>
      <c r="S18" s="32">
        <f>'Intermediate calculations'!AC8/1000</f>
        <v>1007.6100166861245</v>
      </c>
      <c r="T18" s="32">
        <f>'Intermediate calculations'!AD8/1000</f>
        <v>1014.7469565614488</v>
      </c>
      <c r="U18" s="32">
        <f>'Intermediate calculations'!AE8/1000</f>
        <v>1026.8981254598255</v>
      </c>
      <c r="V18" s="32">
        <f>'Intermediate calculations'!AF8/1000</f>
        <v>1039.800145818496</v>
      </c>
      <c r="W18" s="32">
        <f>'Intermediate calculations'!AG8/1000</f>
        <v>953.83314866166052</v>
      </c>
      <c r="X18" s="32">
        <f>'Intermediate calculations'!AH8/1000</f>
        <v>993.22476985950232</v>
      </c>
      <c r="Y18" s="32">
        <f>'Intermediate calculations'!AI8/1000</f>
        <v>1024.5273243491688</v>
      </c>
      <c r="Z18" s="32">
        <f>'Intermediate calculations'!AJ8/1000</f>
        <v>1053.3433579335035</v>
      </c>
      <c r="AA18" s="32">
        <f>'Intermediate calculations'!AK8/1000</f>
        <v>1084.5404470207748</v>
      </c>
      <c r="AB18" s="32">
        <f>'Intermediate calculations'!AL8/1000</f>
        <v>1114.0976618875291</v>
      </c>
      <c r="AC18" s="32">
        <f>'Intermediate calculations'!AM8/1000</f>
        <v>1139.5970452416768</v>
      </c>
      <c r="AD18" s="32">
        <f>'Intermediate calculations'!AN8/1000</f>
        <v>1164.9376810260208</v>
      </c>
      <c r="AE18" s="32">
        <f>'Intermediate calculations'!AO8/1000</f>
        <v>1190.9155173607614</v>
      </c>
      <c r="AF18" s="32">
        <f>'Intermediate calculations'!AP8/1000</f>
        <v>1226.0021295490362</v>
      </c>
      <c r="AG18" s="32">
        <f>'Intermediate calculations'!AQ8/1000</f>
        <v>1256.9711639119953</v>
      </c>
      <c r="AH18" s="32">
        <f>'Intermediate calculations'!AR8/1000</f>
        <v>1294.4172216490006</v>
      </c>
      <c r="AI18" s="32">
        <f>'Intermediate calculations'!AS8/1000</f>
        <v>1333.6583350177571</v>
      </c>
      <c r="AJ18" s="32">
        <f>'Intermediate calculations'!AT8/1000</f>
        <v>1380.4030226846583</v>
      </c>
      <c r="AK18" s="32">
        <f>'Intermediate calculations'!AU8/1000</f>
        <v>1431.1728968975456</v>
      </c>
      <c r="AL18" s="32">
        <f>'Intermediate calculations'!AV8/1000</f>
        <v>1471.4867882400258</v>
      </c>
      <c r="AM18" s="32">
        <f>'Intermediate calculations'!AW8/1000</f>
        <v>1512.0790651250434</v>
      </c>
      <c r="AN18" s="32">
        <f>'Intermediate calculations'!AX8/1000</f>
        <v>1556.913895416149</v>
      </c>
      <c r="AO18" s="32">
        <f>'Intermediate calculations'!AY8/1000</f>
        <v>1601.7810092183759</v>
      </c>
      <c r="AP18" s="32">
        <f>'Intermediate calculations'!AZ8/1000</f>
        <v>1651.3284765433516</v>
      </c>
      <c r="AQ18" s="32">
        <f>'Intermediate calculations'!BA8/1000</f>
        <v>1699.8825371955531</v>
      </c>
      <c r="AR18" s="32">
        <f>'Intermediate calculations'!BB8/1000</f>
        <v>1755.871430652865</v>
      </c>
      <c r="AS18" s="32">
        <f>'Intermediate calculations'!BC8/1000</f>
        <v>1812.8059317783859</v>
      </c>
      <c r="AT18" s="32">
        <f>'Intermediate calculations'!BD8/1000</f>
        <v>1871.5588519996513</v>
      </c>
      <c r="AU18" s="32">
        <f>'Intermediate calculations'!BE8/1000</f>
        <v>1932.4295497085245</v>
      </c>
      <c r="AV18" s="32">
        <f>'Intermediate calculations'!BF8/1000</f>
        <v>1995.9801872896128</v>
      </c>
      <c r="AW18" s="32">
        <f>'Intermediate calculations'!BG8/1000</f>
        <v>2065.021683038</v>
      </c>
      <c r="AX18" s="32">
        <f>'Intermediate calculations'!BH8/1000</f>
        <v>2107.6394874846651</v>
      </c>
      <c r="AY18" s="32">
        <f>'Intermediate calculations'!BI8/1000</f>
        <v>2146.3713563212073</v>
      </c>
      <c r="AZ18" s="32">
        <f>'Intermediate calculations'!BJ8/1000</f>
        <v>2185.9516923447932</v>
      </c>
      <c r="BA18" s="32">
        <f>'Intermediate calculations'!BK8/1000</f>
        <v>2224.6756905046582</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920.44626243808511</v>
      </c>
      <c r="P19" s="32">
        <f>'Intermediate calculations'!Z5/1000</f>
        <v>941.69158339834871</v>
      </c>
      <c r="Q19" s="32">
        <f>'Intermediate calculations'!AA5/1000</f>
        <v>967.64007013586524</v>
      </c>
      <c r="R19" s="32">
        <f>'Intermediate calculations'!AB5/1000</f>
        <v>985.20595615670993</v>
      </c>
      <c r="S19" s="32">
        <f>'Intermediate calculations'!AC5/1000</f>
        <v>997.1821403323471</v>
      </c>
      <c r="T19" s="32">
        <f>'Intermediate calculations'!AD5/1000</f>
        <v>1003.4285497078974</v>
      </c>
      <c r="U19" s="32">
        <f>'Intermediate calculations'!AE5/1000</f>
        <v>1014.0635244529055</v>
      </c>
      <c r="V19" s="32">
        <f>'Intermediate calculations'!AF5/1000</f>
        <v>1025.3556611865474</v>
      </c>
      <c r="W19" s="32">
        <f>'Intermediate calculations'!AG5/1000</f>
        <v>950.11542287587133</v>
      </c>
      <c r="X19" s="32">
        <f>'Intermediate calculations'!AH5/1000</f>
        <v>984.59185062595736</v>
      </c>
      <c r="Y19" s="32">
        <f>'Intermediate calculations'!AI5/1000</f>
        <v>1011.988546304866</v>
      </c>
      <c r="Z19" s="32">
        <f>'Intermediate calculations'!AJ5/1000</f>
        <v>1037.2089832837025</v>
      </c>
      <c r="AA19" s="32">
        <f>'Intermediate calculations'!AK5/1000</f>
        <v>1064.5133732840113</v>
      </c>
      <c r="AB19" s="32">
        <f>'Intermediate calculations'!AL5/1000</f>
        <v>1090.3825086955608</v>
      </c>
      <c r="AC19" s="32">
        <f>'Intermediate calculations'!AM5/1000</f>
        <v>1112.7001392258112</v>
      </c>
      <c r="AD19" s="32">
        <f>'Intermediate calculations'!AN5/1000</f>
        <v>1134.8788303330473</v>
      </c>
      <c r="AE19" s="32">
        <f>'Intermediate calculations'!AO5/1000</f>
        <v>1157.6152136111064</v>
      </c>
      <c r="AF19" s="32">
        <f>'Intermediate calculations'!AP5/1000</f>
        <v>1188.3238012071563</v>
      </c>
      <c r="AG19" s="32">
        <f>'Intermediate calculations'!AQ5/1000</f>
        <v>1215.4285926129742</v>
      </c>
      <c r="AH19" s="32">
        <f>'Intermediate calculations'!AR5/1000</f>
        <v>1248.2022197153324</v>
      </c>
      <c r="AI19" s="32">
        <f>'Intermediate calculations'!AS5/1000</f>
        <v>1282.5469196477382</v>
      </c>
      <c r="AJ19" s="32">
        <f>'Intermediate calculations'!AT5/1000</f>
        <v>1323.4589156012471</v>
      </c>
      <c r="AK19" s="32">
        <f>'Intermediate calculations'!AU5/1000</f>
        <v>1367.8938448312597</v>
      </c>
      <c r="AL19" s="32">
        <f>'Intermediate calculations'!AV5/1000</f>
        <v>1403.1774640357924</v>
      </c>
      <c r="AM19" s="32">
        <f>'Intermediate calculations'!AW5/1000</f>
        <v>1438.7047324924272</v>
      </c>
      <c r="AN19" s="32">
        <f>'Intermediate calculations'!AX5/1000</f>
        <v>1477.9451785622975</v>
      </c>
      <c r="AO19" s="32">
        <f>'Intermediate calculations'!AY5/1000</f>
        <v>1517.2138798830272</v>
      </c>
      <c r="AP19" s="32">
        <f>'Intermediate calculations'!AZ5/1000</f>
        <v>1560.5789312692052</v>
      </c>
      <c r="AQ19" s="32">
        <f>'Intermediate calculations'!BA5/1000</f>
        <v>1603.0745309207534</v>
      </c>
      <c r="AR19" s="32">
        <f>'Intermediate calculations'!BB5/1000</f>
        <v>1652.0772625014999</v>
      </c>
      <c r="AS19" s="32">
        <f>'Intermediate calculations'!BC5/1000</f>
        <v>1701.9076110591968</v>
      </c>
      <c r="AT19" s="32">
        <f>'Intermediate calculations'!BD5/1000</f>
        <v>1753.3294806730833</v>
      </c>
      <c r="AU19" s="32">
        <f>'Intermediate calculations'!BE5/1000</f>
        <v>1806.604876501988</v>
      </c>
      <c r="AV19" s="32">
        <f>'Intermediate calculations'!BF5/1000</f>
        <v>1862.2258156360274</v>
      </c>
      <c r="AW19" s="32">
        <f>'Intermediate calculations'!BG5/1000</f>
        <v>1922.6524766249779</v>
      </c>
      <c r="AX19" s="32">
        <f>'Intermediate calculations'!BH5/1000</f>
        <v>1959.9525320985326</v>
      </c>
      <c r="AY19" s="32">
        <f>'Intermediate calculations'!BI5/1000</f>
        <v>1993.8515298285884</v>
      </c>
      <c r="AZ19" s="32">
        <f>'Intermediate calculations'!BJ5/1000</f>
        <v>2028.4931250142176</v>
      </c>
      <c r="BA19" s="32">
        <f>'Intermediate calculations'!BK5/1000</f>
        <v>2062.385234152041</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210.25125025039674</v>
      </c>
      <c r="P24" s="32">
        <f>'Intermediate calculations'!Z32/1000</f>
        <v>215.15729984140489</v>
      </c>
      <c r="Q24" s="32">
        <f>'Intermediate calculations'!AA32/1000</f>
        <v>221.26625183821378</v>
      </c>
      <c r="R24" s="32">
        <f>'Intermediate calculations'!AB32/1000</f>
        <v>225.16453122577877</v>
      </c>
      <c r="S24" s="32">
        <f>'Intermediate calculations'!AC32/1000</f>
        <v>227.57954482450737</v>
      </c>
      <c r="T24" s="32">
        <f>'Intermediate calculations'!AD32/1000</f>
        <v>228.4737564208981</v>
      </c>
      <c r="U24" s="32">
        <f>'Intermediate calculations'!AE32/1000</f>
        <v>230.50265811419081</v>
      </c>
      <c r="V24" s="32">
        <f>'Intermediate calculations'!AF32/1000</f>
        <v>232.69090070904011</v>
      </c>
      <c r="W24" s="32">
        <f>'Intermediate calculations'!AG32/1000</f>
        <v>212.29996438284479</v>
      </c>
      <c r="X24" s="32">
        <f>'Intermediate calculations'!AH32/1000</f>
        <v>220.59923561243463</v>
      </c>
      <c r="Y24" s="32">
        <f>'Intermediate calculations'!AI32/1000</f>
        <v>227.08786936268234</v>
      </c>
      <c r="Z24" s="32">
        <f>'Intermediate calculations'!AJ32/1000</f>
        <v>233.04638440588394</v>
      </c>
      <c r="AA24" s="32">
        <f>'Intermediate calculations'!AK32/1000</f>
        <v>239.58746239057922</v>
      </c>
      <c r="AB24" s="32">
        <f>'Intermediate calculations'!AL32/1000</f>
        <v>245.79488842091348</v>
      </c>
      <c r="AC24" s="32">
        <f>'Intermediate calculations'!AM32/1000</f>
        <v>251.08752668876957</v>
      </c>
      <c r="AD24" s="32">
        <f>'Intermediate calculations'!AN32/1000</f>
        <v>256.35581926505472</v>
      </c>
      <c r="AE24" s="32">
        <f>'Intermediate calculations'!AO32/1000</f>
        <v>261.78190778956048</v>
      </c>
      <c r="AF24" s="32">
        <f>'Intermediate calculations'!AP32/1000</f>
        <v>269.29989517073585</v>
      </c>
      <c r="AG24" s="32">
        <f>'Intermediate calculations'!AQ32/1000</f>
        <v>275.8913041666554</v>
      </c>
      <c r="AH24" s="32">
        <f>'Intermediate calculations'!AR32/1000</f>
        <v>283.97097268590318</v>
      </c>
      <c r="AI24" s="32">
        <f>'Intermediate calculations'!AS32/1000</f>
        <v>292.47057066462901</v>
      </c>
      <c r="AJ24" s="32">
        <f>'Intermediate calculations'!AT32/1000</f>
        <v>302.69340089725461</v>
      </c>
      <c r="AK24" s="32">
        <f>'Intermediate calculations'!AU32/1000</f>
        <v>313.84584104815218</v>
      </c>
      <c r="AL24" s="32">
        <f>'Intermediate calculations'!AV32/1000</f>
        <v>322.622868100635</v>
      </c>
      <c r="AM24" s="32">
        <f>'Intermediate calculations'!AW32/1000</f>
        <v>331.47381073861567</v>
      </c>
      <c r="AN24" s="32">
        <f>'Intermediate calculations'!AX32/1000</f>
        <v>341.30377376313555</v>
      </c>
      <c r="AO24" s="32">
        <f>'Intermediate calculations'!AY32/1000</f>
        <v>351.15203355774969</v>
      </c>
      <c r="AP24" s="32">
        <f>'Intermediate calculations'!AZ32/1000</f>
        <v>362.07978466917262</v>
      </c>
      <c r="AQ24" s="32">
        <f>'Intermediate calculations'!BA32/1000</f>
        <v>372.79224834762897</v>
      </c>
      <c r="AR24" s="32">
        <f>'Intermediate calculations'!BB32/1000</f>
        <v>385.21223882380235</v>
      </c>
      <c r="AS24" s="32">
        <f>'Intermediate calculations'!BC32/1000</f>
        <v>397.85881153396264</v>
      </c>
      <c r="AT24" s="32">
        <f>'Intermediate calculations'!BD32/1000</f>
        <v>410.93140771336039</v>
      </c>
      <c r="AU24" s="32">
        <f>'Intermediate calculations'!BE32/1000</f>
        <v>424.49857149328068</v>
      </c>
      <c r="AV24" s="32">
        <f>'Intermediate calculations'!BF32/1000</f>
        <v>438.68882609549922</v>
      </c>
      <c r="AW24" s="32">
        <f>'Intermediate calculations'!BG32/1000</f>
        <v>454.1439194936919</v>
      </c>
      <c r="AX24" s="32">
        <f>'Intermediate calculations'!BH32/1000</f>
        <v>463.57952236976428</v>
      </c>
      <c r="AY24" s="32">
        <f>'Intermediate calculations'!BI32/1000</f>
        <v>472.14008650137089</v>
      </c>
      <c r="AZ24" s="32">
        <f>'Intermediate calculations'!BJ32/1000</f>
        <v>480.9064253328736</v>
      </c>
      <c r="BA24" s="32">
        <f>'Intermediate calculations'!BK32/1000</f>
        <v>489.48959015254934</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v>
      </c>
      <c r="P25" s="32">
        <f>'Intermediate calculations'!Z29/1000</f>
        <v>238.58845125065096</v>
      </c>
      <c r="Q25" s="32">
        <f>'Intermediate calculations'!AA29/1000</f>
        <v>245.79232692559358</v>
      </c>
      <c r="R25" s="32">
        <f>'Intermediate calculations'!AB29/1000</f>
        <v>250.38930527292374</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235.21898797514572</v>
      </c>
      <c r="X25" s="32">
        <f>'Intermediate calculations'!AH29/1000</f>
        <v>245.00575961156125</v>
      </c>
      <c r="Y25" s="32">
        <f>'Intermediate calculations'!AI29/1000</f>
        <v>252.65736840819909</v>
      </c>
      <c r="Z25" s="32">
        <f>'Intermediate calculations'!AJ29/1000</f>
        <v>259.68384391511449</v>
      </c>
      <c r="AA25" s="32">
        <f>'Intermediate calculations'!AK29/1000</f>
        <v>267.39729666551483</v>
      </c>
      <c r="AB25" s="32">
        <f>'Intermediate calculations'!AL29/1000</f>
        <v>274.71729613633892</v>
      </c>
      <c r="AC25" s="32">
        <f>'Intermediate calculations'!AM29/1000</f>
        <v>280.95854800638068</v>
      </c>
      <c r="AD25" s="32">
        <f>'Intermediate calculations'!AN29/1000</f>
        <v>287.17109064194341</v>
      </c>
      <c r="AE25" s="32">
        <f>'Intermediate calculations'!AO29/1000</f>
        <v>293.56971141228036</v>
      </c>
      <c r="AF25" s="32">
        <f>'Intermediate calculations'!AP29/1000</f>
        <v>302.43516762278341</v>
      </c>
      <c r="AG25" s="32">
        <f>'Intermediate calculations'!AQ29/1000</f>
        <v>310.20797234511667</v>
      </c>
      <c r="AH25" s="32">
        <f>'Intermediate calculations'!AR29/1000</f>
        <v>319.73578129464073</v>
      </c>
      <c r="AI25" s="32">
        <f>'Intermediate calculations'!AS29/1000</f>
        <v>329.75878477506069</v>
      </c>
      <c r="AJ25" s="32">
        <f>'Intermediate calculations'!AT29/1000</f>
        <v>341.81387999930689</v>
      </c>
      <c r="AK25" s="32">
        <f>'Intermediate calculations'!AU29/1000</f>
        <v>354.96520159444657</v>
      </c>
      <c r="AL25" s="32">
        <f>'Intermediate calculations'!AV29/1000</f>
        <v>365.31535849774559</v>
      </c>
      <c r="AM25" s="32">
        <f>'Intermediate calculations'!AW29/1000</f>
        <v>375.7526790730862</v>
      </c>
      <c r="AN25" s="32">
        <f>'Intermediate calculations'!AX29/1000</f>
        <v>387.34449245693912</v>
      </c>
      <c r="AO25" s="32">
        <f>'Intermediate calculations'!AY29/1000</f>
        <v>398.95788198954574</v>
      </c>
      <c r="AP25" s="32">
        <f>'Intermediate calculations'!AZ29/1000</f>
        <v>411.84424293239289</v>
      </c>
      <c r="AQ25" s="32">
        <f>'Intermediate calculations'!BA29/1000</f>
        <v>424.47672990433995</v>
      </c>
      <c r="AR25" s="32">
        <f>'Intermediate calculations'!BB29/1000</f>
        <v>439.12278823334003</v>
      </c>
      <c r="AS25" s="32">
        <f>'Intermediate calculations'!BC29/1000</f>
        <v>454.03603973142134</v>
      </c>
      <c r="AT25" s="32">
        <f>'Intermediate calculations'!BD29/1000</f>
        <v>469.45167201569927</v>
      </c>
      <c r="AU25" s="32">
        <f>'Intermediate calculations'!BE29/1000</f>
        <v>485.45051456400944</v>
      </c>
      <c r="AV25" s="32">
        <f>'Intermediate calculations'!BF29/1000</f>
        <v>502.18412615623731</v>
      </c>
      <c r="AW25" s="32">
        <f>'Intermediate calculations'!BG29/1000</f>
        <v>520.40927695843141</v>
      </c>
      <c r="AX25" s="32">
        <f>'Intermediate calculations'!BH29/1000</f>
        <v>531.53604797788989</v>
      </c>
      <c r="AY25" s="32">
        <f>'Intermediate calculations'!BI29/1000</f>
        <v>541.63094473656167</v>
      </c>
      <c r="AZ25" s="32">
        <f>'Intermediate calculations'!BJ29/1000</f>
        <v>551.96849774067027</v>
      </c>
      <c r="BA25" s="32">
        <f>'Intermediate calculations'!BK29/1000</f>
        <v>562.09004596871068</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2942.4453105118937</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3100.7243936023351</v>
      </c>
      <c r="W31" s="34">
        <f>'Intermediate calculations'!AG15/1000</f>
        <v>3034.5793633089197</v>
      </c>
      <c r="X31" s="34">
        <f>'Intermediate calculations'!AH15/1000</f>
        <v>3091.518079974574</v>
      </c>
      <c r="Y31" s="34">
        <f>'Intermediate calculations'!AI15/1000</f>
        <v>3139.4774201889968</v>
      </c>
      <c r="Z31" s="34">
        <f>'Intermediate calculations'!AJ15/1000</f>
        <v>3184.0018236532119</v>
      </c>
      <c r="AA31" s="34">
        <f>'Intermediate calculations'!AK15/1000</f>
        <v>3229.9046192128517</v>
      </c>
      <c r="AB31" s="34">
        <f>'Intermediate calculations'!AL15/1000</f>
        <v>3273.1349327582839</v>
      </c>
      <c r="AC31" s="34">
        <f>'Intermediate calculations'!AM15/1000</f>
        <v>3312.0263661464751</v>
      </c>
      <c r="AD31" s="34">
        <f>'Intermediate calculations'!AN15/1000</f>
        <v>3350.4562622085159</v>
      </c>
      <c r="AE31" s="34">
        <f>'Intermediate calculations'!AO15/1000</f>
        <v>3389.2067134902841</v>
      </c>
      <c r="AF31" s="34">
        <f>'Intermediate calculations'!AP15/1000</f>
        <v>3436.7165615931422</v>
      </c>
      <c r="AG31" s="34">
        <f>'Intermediate calculations'!AQ15/1000</f>
        <v>3479.780841307585</v>
      </c>
      <c r="AH31" s="34">
        <f>'Intermediate calculations'!AR15/1000</f>
        <v>3529.0542666096471</v>
      </c>
      <c r="AI31" s="34">
        <f>'Intermediate calculations'!AS15/1000</f>
        <v>3579.8580028308716</v>
      </c>
      <c r="AJ31" s="34">
        <f>'Intermediate calculations'!AT15/1000</f>
        <v>3637.8780139001551</v>
      </c>
      <c r="AK31" s="34">
        <f>'Intermediate calculations'!AU15/1000</f>
        <v>3699.636322239101</v>
      </c>
      <c r="AL31" s="34">
        <f>'Intermediate calculations'!AV15/1000</f>
        <v>3750.6796551513189</v>
      </c>
      <c r="AM31" s="34">
        <f>'Intermediate calculations'!AW15/1000</f>
        <v>3801.7361270952047</v>
      </c>
      <c r="AN31" s="34">
        <f>'Intermediate calculations'!AX15/1000</f>
        <v>3856.7529182283401</v>
      </c>
      <c r="AO31" s="34">
        <f>'Intermediate calculations'!AY15/1000</f>
        <v>3911.5232246708906</v>
      </c>
      <c r="AP31" s="34">
        <f>'Intermediate calculations'!AZ15/1000</f>
        <v>3970.6767237069448</v>
      </c>
      <c r="AQ31" s="34">
        <f>'Intermediate calculations'!BA15/1000</f>
        <v>4028.5470672579418</v>
      </c>
      <c r="AR31" s="34">
        <f>'Intermediate calculations'!BB15/1000</f>
        <v>4093.5655012756743</v>
      </c>
      <c r="AS31" s="34">
        <f>'Intermediate calculations'!BC15/1000</f>
        <v>4159.2531366648154</v>
      </c>
      <c r="AT31" s="34">
        <f>'Intermediate calculations'!BD15/1000</f>
        <v>4226.4749741796913</v>
      </c>
      <c r="AU31" s="34">
        <f>'Intermediate calculations'!BE15/1000</f>
        <v>4295.5241376046815</v>
      </c>
      <c r="AV31" s="34">
        <f>'Intermediate calculations'!BF15/1000</f>
        <v>4366.9560587923243</v>
      </c>
      <c r="AW31" s="34">
        <f>'Intermediate calculations'!BG15/1000</f>
        <v>4443.5707615858155</v>
      </c>
      <c r="AX31" s="34">
        <f>'Intermediate calculations'!BH15/1000</f>
        <v>4493.5280088418149</v>
      </c>
      <c r="AY31" s="34">
        <f>'Intermediate calculations'!BI15/1000</f>
        <v>4539.3047462653331</v>
      </c>
      <c r="AZ31" s="34">
        <f>'Intermediate calculations'!BJ15/1000</f>
        <v>4585.6189788896927</v>
      </c>
      <c r="BA31" s="34">
        <f>'Intermediate calculations'!BK15/1000</f>
        <v>4630.7656853001326</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2031.5845891224521</v>
      </c>
      <c r="R32" s="34">
        <f>'Intermediate calculations'!AB12/1000</f>
        <v>2065.7957253002255</v>
      </c>
      <c r="S32" s="34">
        <f>'Intermediate calculations'!AC12/1000</f>
        <v>2094.7790652397448</v>
      </c>
      <c r="T32" s="34">
        <f>'Intermediate calculations'!AD12/1000</f>
        <v>2118.412156423055</v>
      </c>
      <c r="U32" s="34">
        <f>'Intermediate calculations'!AE12/1000</f>
        <v>2146.8453123571589</v>
      </c>
      <c r="V32" s="34">
        <f>'Intermediate calculations'!AF12/1000</f>
        <v>2176.2436654550011</v>
      </c>
      <c r="W32" s="34">
        <f>'Intermediate calculations'!AG12/1000</f>
        <v>2115.7904533223123</v>
      </c>
      <c r="X32" s="34">
        <f>'Intermediate calculations'!AH12/1000</f>
        <v>2167.829560446201</v>
      </c>
      <c r="Y32" s="34">
        <f>'Intermediate calculations'!AI12/1000</f>
        <v>2211.6619716623604</v>
      </c>
      <c r="Z32" s="34">
        <f>'Intermediate calculations'!AJ12/1000</f>
        <v>2252.3550244248077</v>
      </c>
      <c r="AA32" s="34">
        <f>'Intermediate calculations'!AK12/1000</f>
        <v>2294.3078578446539</v>
      </c>
      <c r="AB32" s="34">
        <f>'Intermediate calculations'!AL12/1000</f>
        <v>2333.8181778752255</v>
      </c>
      <c r="AC32" s="34">
        <f>'Intermediate calculations'!AM12/1000</f>
        <v>2369.3629808986916</v>
      </c>
      <c r="AD32" s="34">
        <f>'Intermediate calculations'!AN12/1000</f>
        <v>2404.4859621501955</v>
      </c>
      <c r="AE32" s="34">
        <f>'Intermediate calculations'!AO12/1000</f>
        <v>2439.9019146591381</v>
      </c>
      <c r="AF32" s="34">
        <f>'Intermediate calculations'!AP12/1000</f>
        <v>2483.32351282023</v>
      </c>
      <c r="AG32" s="34">
        <f>'Intermediate calculations'!AQ12/1000</f>
        <v>2522.6820863271173</v>
      </c>
      <c r="AH32" s="34">
        <f>'Intermediate calculations'!AR12/1000</f>
        <v>2567.7155048481495</v>
      </c>
      <c r="AI32" s="34">
        <f>'Intermediate calculations'!AS12/1000</f>
        <v>2614.1475501475625</v>
      </c>
      <c r="AJ32" s="34">
        <f>'Intermediate calculations'!AT12/1000</f>
        <v>2667.1749056654799</v>
      </c>
      <c r="AK32" s="34">
        <f>'Intermediate calculations'!AU12/1000</f>
        <v>2723.6188758081917</v>
      </c>
      <c r="AL32" s="34">
        <f>'Intermediate calculations'!AV12/1000</f>
        <v>2770.2699003645889</v>
      </c>
      <c r="AM32" s="34">
        <f>'Intermediate calculations'!AW12/1000</f>
        <v>2816.9329333313713</v>
      </c>
      <c r="AN32" s="34">
        <f>'Intermediate calculations'!AX12/1000</f>
        <v>2867.2154977277837</v>
      </c>
      <c r="AO32" s="34">
        <f>'Intermediate calculations'!AY12/1000</f>
        <v>2917.2727875839723</v>
      </c>
      <c r="AP32" s="34">
        <f>'Intermediate calculations'!AZ12/1000</f>
        <v>2971.336093772728</v>
      </c>
      <c r="AQ32" s="34">
        <f>'Intermediate calculations'!BA12/1000</f>
        <v>3024.2266607489782</v>
      </c>
      <c r="AR32" s="34">
        <f>'Intermediate calculations'!BB12/1000</f>
        <v>3083.650220867909</v>
      </c>
      <c r="AS32" s="34">
        <f>'Intermediate calculations'!BC12/1000</f>
        <v>3143.6853971927089</v>
      </c>
      <c r="AT32" s="34">
        <f>'Intermediate calculations'!BD12/1000</f>
        <v>3205.1227566618841</v>
      </c>
      <c r="AU32" s="34">
        <f>'Intermediate calculations'!BE12/1000</f>
        <v>3268.2301995884191</v>
      </c>
      <c r="AV32" s="34">
        <f>'Intermediate calculations'!BF12/1000</f>
        <v>3333.5153625922962</v>
      </c>
      <c r="AW32" s="34">
        <f>'Intermediate calculations'!BG12/1000</f>
        <v>3403.5373258435402</v>
      </c>
      <c r="AX32" s="34">
        <f>'Intermediate calculations'!BH12/1000</f>
        <v>3449.1957230433786</v>
      </c>
      <c r="AY32" s="34">
        <f>'Intermediate calculations'!BI12/1000</f>
        <v>3491.0333457027159</v>
      </c>
      <c r="AZ32" s="34">
        <f>'Intermediate calculations'!BJ12/1000</f>
        <v>3533.3622117896039</v>
      </c>
      <c r="BA32" s="34">
        <f>'Intermediate calculations'!BK12/1000</f>
        <v>3574.6240179693827</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152.72952607078591</v>
      </c>
      <c r="P37">
        <f>'Intermediate calculations'!Z27/1000</f>
        <v>154.16984221187647</v>
      </c>
      <c r="Q37">
        <f>'Intermediate calculations'!AA27/1000</f>
        <v>155.66827791085188</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165.45891830348143</v>
      </c>
      <c r="X37">
        <f>'Intermediate calculations'!AH27/1000</f>
        <v>167.04226146022975</v>
      </c>
      <c r="Y37">
        <f>'Intermediate calculations'!AI27/1000</f>
        <v>168.53787999673344</v>
      </c>
      <c r="Z37">
        <f>'Intermediate calculations'!AJ27/1000</f>
        <v>169.94748566460879</v>
      </c>
      <c r="AA37">
        <f>'Intermediate calculations'!AK27/1000</f>
        <v>171.27223626076062</v>
      </c>
      <c r="AB37">
        <f>'Intermediate calculations'!AL27/1000</f>
        <v>172.50463340273842</v>
      </c>
      <c r="AC37">
        <f>'Intermediate calculations'!AM27/1000</f>
        <v>173.7075131264514</v>
      </c>
      <c r="AD37">
        <f>'Intermediate calculations'!AN27/1000</f>
        <v>174.88370297312736</v>
      </c>
      <c r="AE37">
        <f>'Intermediate calculations'!AO27/1000</f>
        <v>176.03295602701104</v>
      </c>
      <c r="AF37">
        <f>'Intermediate calculations'!AP27/1000</f>
        <v>177.16268491400521</v>
      </c>
      <c r="AG37">
        <f>'Intermediate calculations'!AQ27/1000</f>
        <v>178.25871598977963</v>
      </c>
      <c r="AH37">
        <f>'Intermediate calculations'!AR27/1000</f>
        <v>179.33916244392904</v>
      </c>
      <c r="AI37">
        <f>'Intermediate calculations'!AS27/1000</f>
        <v>180.39861859158094</v>
      </c>
      <c r="AJ37">
        <f>'Intermediate calculations'!AT27/1000</f>
        <v>181.44203586285232</v>
      </c>
      <c r="AK37">
        <f>'Intermediate calculations'!AU27/1000</f>
        <v>182.4652303961785</v>
      </c>
      <c r="AL37">
        <f>'Intermediate calculations'!AV27/1000</f>
        <v>183.45307582607947</v>
      </c>
      <c r="AM37">
        <f>'Intermediate calculations'!AW27/1000</f>
        <v>184.41804711033203</v>
      </c>
      <c r="AN37">
        <f>'Intermediate calculations'!AX27/1000</f>
        <v>185.36346671888413</v>
      </c>
      <c r="AO37">
        <f>'Intermediate calculations'!AY27/1000</f>
        <v>186.28453033619641</v>
      </c>
      <c r="AP37">
        <f>'Intermediate calculations'!AZ27/1000</f>
        <v>187.18526714408114</v>
      </c>
      <c r="AQ37">
        <f>'Intermediate calculations'!BA27/1000</f>
        <v>188.0594427402788</v>
      </c>
      <c r="AR37">
        <f>'Intermediate calculations'!BB27/1000</f>
        <v>188.91754482048808</v>
      </c>
      <c r="AS37">
        <f>'Intermediate calculations'!BC27/1000</f>
        <v>189.75260558709857</v>
      </c>
      <c r="AT37">
        <f>'Intermediate calculations'!BD27/1000</f>
        <v>190.5650003625243</v>
      </c>
      <c r="AU37">
        <f>'Intermediate calculations'!BE27/1000</f>
        <v>191.35454671523473</v>
      </c>
      <c r="AV37">
        <f>'Intermediate calculations'!BF27/1000</f>
        <v>192.12133763195655</v>
      </c>
      <c r="AW37">
        <f>'Intermediate calculations'!BG27/1000</f>
        <v>192.86782975845244</v>
      </c>
      <c r="AX37">
        <f>'Intermediate calculations'!BH27/1000</f>
        <v>193.56180952953599</v>
      </c>
      <c r="AY37">
        <f>'Intermediate calculations'!BI27/1000</f>
        <v>194.22529678480393</v>
      </c>
      <c r="AZ37">
        <f>'Intermediate calculations'!BJ27/1000</f>
        <v>194.86260001979329</v>
      </c>
      <c r="BA37">
        <f>'Intermediate calculations'!BK27/1000</f>
        <v>195.47163214063724</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168.49335641070599</v>
      </c>
      <c r="P38">
        <f>'Intermediate calculations'!Z19/1000</f>
        <v>171.01670205543257</v>
      </c>
      <c r="Q38">
        <f>'Intermediate calculations'!AA19/1000</f>
        <v>173.64186960514104</v>
      </c>
      <c r="R38">
        <f>'Intermediate calculations'!AB19/1000</f>
        <v>176.34634777530448</v>
      </c>
      <c r="S38">
        <f>'Intermediate calculations'!AC19/1000</f>
        <v>179.13945099554923</v>
      </c>
      <c r="T38">
        <f>'Intermediate calculations'!AD19/1000</f>
        <v>182.02483461097444</v>
      </c>
      <c r="U38">
        <f>'Intermediate calculations'!AE19/1000</f>
        <v>184.95732897191922</v>
      </c>
      <c r="V38">
        <f>'Intermediate calculations'!AF19/1000</f>
        <v>187.93821358431842</v>
      </c>
      <c r="W38">
        <f>'Intermediate calculations'!AG19/1000</f>
        <v>190.79447179365764</v>
      </c>
      <c r="X38">
        <f>'Intermediate calculations'!AH19/1000</f>
        <v>193.56839200791237</v>
      </c>
      <c r="Y38">
        <f>'Intermediate calculations'!AI19/1000</f>
        <v>196.18862406155122</v>
      </c>
      <c r="Z38">
        <f>'Intermediate calculations'!AJ19/1000</f>
        <v>198.65816683854317</v>
      </c>
      <c r="AA38">
        <f>'Intermediate calculations'!AK19/1000</f>
        <v>200.97904872813834</v>
      </c>
      <c r="AB38">
        <f>'Intermediate calculations'!AL19/1000</f>
        <v>203.13813302363783</v>
      </c>
      <c r="AC38">
        <f>'Intermediate calculations'!AM19/1000</f>
        <v>205.24550461058871</v>
      </c>
      <c r="AD38">
        <f>'Intermediate calculations'!AN19/1000</f>
        <v>207.30611716800558</v>
      </c>
      <c r="AE38">
        <f>'Intermediate calculations'!AO19/1000</f>
        <v>209.31953811461133</v>
      </c>
      <c r="AF38">
        <f>'Intermediate calculations'!AP19/1000</f>
        <v>211.29875391688654</v>
      </c>
      <c r="AG38">
        <f>'Intermediate calculations'!AQ19/1000</f>
        <v>213.21893321824899</v>
      </c>
      <c r="AH38">
        <f>'Intermediate calculations'!AR19/1000</f>
        <v>215.11180921724591</v>
      </c>
      <c r="AI38">
        <f>'Intermediate calculations'!AS19/1000</f>
        <v>216.96791148513552</v>
      </c>
      <c r="AJ38">
        <f>'Intermediate calculations'!AT19/1000</f>
        <v>218.79591462415578</v>
      </c>
      <c r="AK38">
        <f>'Intermediate calculations'!AU19/1000</f>
        <v>220.58848876515077</v>
      </c>
      <c r="AL38">
        <f>'Intermediate calculations'!AV19/1000</f>
        <v>222.31913344244802</v>
      </c>
      <c r="AM38">
        <f>'Intermediate calculations'!AW19/1000</f>
        <v>224.00970401785042</v>
      </c>
      <c r="AN38">
        <f>'Intermediate calculations'!AX19/1000</f>
        <v>225.66602125517076</v>
      </c>
      <c r="AO38">
        <f>'Intermediate calculations'!AY19/1000</f>
        <v>227.2796682878988</v>
      </c>
      <c r="AP38">
        <f>'Intermediate calculations'!AZ19/1000</f>
        <v>228.85770399573988</v>
      </c>
      <c r="AQ38">
        <f>'Intermediate calculations'!BA19/1000</f>
        <v>230.38920608785793</v>
      </c>
      <c r="AR38">
        <f>'Intermediate calculations'!BB19/1000</f>
        <v>231.89254836463576</v>
      </c>
      <c r="AS38">
        <f>'Intermediate calculations'!BC19/1000</f>
        <v>233.35552367151047</v>
      </c>
      <c r="AT38">
        <f>'Intermediate calculations'!BD19/1000</f>
        <v>234.77878955035911</v>
      </c>
      <c r="AU38">
        <f>'Intermediate calculations'!BE19/1000</f>
        <v>236.16202639231594</v>
      </c>
      <c r="AV38">
        <f>'Intermediate calculations'!BF19/1000</f>
        <v>237.50539710442985</v>
      </c>
      <c r="AW38">
        <f>'Intermediate calculations'!BG19/1000</f>
        <v>238.81320557958156</v>
      </c>
      <c r="AX38">
        <f>'Intermediate calculations'!BH19/1000</f>
        <v>240.02901562498317</v>
      </c>
      <c r="AY38">
        <f>'Intermediate calculations'!BI19/1000</f>
        <v>241.19140465066212</v>
      </c>
      <c r="AZ38">
        <f>'Intermediate calculations'!BJ19/1000</f>
        <v>242.30792087685876</v>
      </c>
      <c r="BA38">
        <f>'Intermediate calculations'!BK19/1000</f>
        <v>243.37490784297475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88671875" defaultRowHeight="14.4" x14ac:dyDescent="0.3"/>
  <cols>
    <col min="1" max="1" width="55.88671875" customWidth="1"/>
    <col min="2" max="2" width="12.88671875" customWidth="1"/>
    <col min="3" max="3" width="13.886718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886718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31493.393491521478</v>
      </c>
      <c r="AU4" s="81">
        <f t="shared" si="0"/>
        <v>31167.400426067412</v>
      </c>
      <c r="AV4" s="81">
        <f t="shared" si="0"/>
        <v>29163.748895287514</v>
      </c>
      <c r="AW4" s="81">
        <f>AW11-AV11</f>
        <v>29093.456428080797</v>
      </c>
      <c r="AX4" s="81">
        <f t="shared" si="0"/>
        <v>28338.867503818125</v>
      </c>
      <c r="AY4" s="81">
        <f t="shared" si="0"/>
        <v>28054.607095103711</v>
      </c>
      <c r="AZ4" s="81">
        <f t="shared" si="0"/>
        <v>27241.235314164311</v>
      </c>
      <c r="BA4" s="15">
        <f>BA8/'Intermediate calculations'!AV8</f>
        <v>3.5308171115186591</v>
      </c>
      <c r="BB4" s="15">
        <f>BB8/'Intermediate calculations'!AW8</f>
        <v>3.4332531022983934</v>
      </c>
      <c r="BC4" s="15">
        <f>BC8/'Intermediate calculations'!AX8</f>
        <v>3.3377541092705747</v>
      </c>
      <c r="BD4" s="15">
        <f>BD8/'Intermediate calculations'!AY8</f>
        <v>3.2442330159192263</v>
      </c>
      <c r="BE4" s="15">
        <f>BE8/'Intermediate calculations'!AZ8</f>
        <v>3.1526086459819274</v>
      </c>
      <c r="BF4" s="15">
        <f>BF8/'Intermediate calculations'!BA8</f>
        <v>3.0628052211155747</v>
      </c>
      <c r="BG4" s="15">
        <f>BG8/'Intermediate calculations'!BB8</f>
        <v>2.9899291852606646</v>
      </c>
      <c r="BH4" s="15">
        <f>BH8/'Intermediate calculations'!BC8</f>
        <v>2.9184695640871481</v>
      </c>
      <c r="BI4" s="15">
        <f>BI8/'Intermediate calculations'!BD8</f>
        <v>2.848372904073416</v>
      </c>
      <c r="BJ4" s="15">
        <f>BJ8/'Intermediate calculations'!BE8</f>
        <v>2.7795890112494357</v>
      </c>
      <c r="BK4" s="15">
        <f>BK8/'Intermediate calculations'!BF8</f>
        <v>2.7120706846423071</v>
      </c>
      <c r="BL4" s="15">
        <f>BL8/'Intermediate calculations'!BG8</f>
        <v>2.6457734767135372</v>
      </c>
      <c r="BM4" s="15">
        <f>BM8/'Intermediate calculations'!BH8</f>
        <v>2.5806554775554105</v>
      </c>
      <c r="BN4" s="15">
        <f>BN8/'Intermediate calculations'!BI8</f>
        <v>2.5166771200581555</v>
      </c>
      <c r="BO4" s="15">
        <f>BO8/'Intermediate calculations'!BJ8</f>
        <v>2.4538010036352187</v>
      </c>
      <c r="BP4" s="15">
        <f>BP8/'Intermediate calculations'!BK8</f>
        <v>2.3919917344128279</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598039.00741273258</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608615.99513645715</v>
      </c>
      <c r="AL5" s="23">
        <f>'Intermediate calculations'!AG15*'Intermediate calculations'!AG16*Constants!$H$18</f>
        <v>591989.61539116956</v>
      </c>
      <c r="AM5" s="23">
        <f>'Intermediate calculations'!AH15*'Intermediate calculations'!AH16*Constants!$H$18</f>
        <v>599543.61531911476</v>
      </c>
      <c r="AN5" s="23">
        <f>'Intermediate calculations'!AI15*'Intermediate calculations'!AI16*Constants!$H$18</f>
        <v>605382.98921073764</v>
      </c>
      <c r="AO5" s="23">
        <f>'Intermediate calculations'!AJ15*'Intermediate calculations'!AJ16*Constants!$H$18</f>
        <v>610595.74285364221</v>
      </c>
      <c r="AP5" s="23">
        <f>'Intermediate calculations'!AK15*'Intermediate calculations'!AK16*Constants!$H$18</f>
        <v>616106.18360078952</v>
      </c>
      <c r="AQ5" s="23">
        <f>'Intermediate calculations'!AL15*'Intermediate calculations'!AL16*Constants!$H$18</f>
        <v>621137.34181217884</v>
      </c>
      <c r="AR5" s="23">
        <f>'Intermediate calculations'!AM15*'Intermediate calculations'!AM16*Constants!$H$18</f>
        <v>625378.62658957369</v>
      </c>
      <c r="AS5" s="23">
        <f>'Intermediate calculations'!AN15*'Intermediate calculations'!AN16*Constants!$H$18</f>
        <v>629567.14497937798</v>
      </c>
      <c r="AT5" s="23">
        <f>'Intermediate calculations'!AO15*'Intermediate calculations'!AO16*Constants!$H$18</f>
        <v>633846.99395519786</v>
      </c>
      <c r="AU5" s="23">
        <f>'Intermediate calculations'!AP15*'Intermediate calculations'!AP16*Constants!$H$18</f>
        <v>639785.26467968838</v>
      </c>
      <c r="AV5" s="23">
        <f>'Intermediate calculations'!AQ15*'Intermediate calculations'!AQ16*Constants!$H$18</f>
        <v>644910.10058591992</v>
      </c>
      <c r="AW5" s="23">
        <f>'Intermediate calculations'!AR15*'Intermediate calculations'!AR16*Constants!$H$18</f>
        <v>651196.5052203068</v>
      </c>
      <c r="AX5" s="23">
        <f>'Intermediate calculations'!AS15*'Intermediate calculations'!AS16*Constants!$H$18</f>
        <v>657768.27409433562</v>
      </c>
      <c r="AY5" s="23">
        <f>'Intermediate calculations'!AT15*'Intermediate calculations'!AT16*Constants!$H$18</f>
        <v>665661.01223849796</v>
      </c>
      <c r="AZ5" s="23">
        <f>'Intermediate calculations'!AU15*'Intermediate calculations'!AU16*Constants!$H$18</f>
        <v>674223.78198013816</v>
      </c>
      <c r="BA5" s="23">
        <f>'Intermediate calculations'!AV15*'Intermediate calculations'!AV16*Constants!$H$18</f>
        <v>680824.39748639974</v>
      </c>
      <c r="BB5" s="23">
        <f>'Intermediate calculations'!AW15*'Intermediate calculations'!AW16*Constants!$H$18</f>
        <v>687424.99069376942</v>
      </c>
      <c r="BC5" s="23">
        <f>'Intermediate calculations'!AX15*'Intermediate calculations'!AX16*Constants!$H$18</f>
        <v>694735.77406652307</v>
      </c>
      <c r="BD5" s="23">
        <f>'Intermediate calculations'!AY15*'Intermediate calculations'!AY16*Constants!$H$18</f>
        <v>701993.13317458262</v>
      </c>
      <c r="BE5" s="23">
        <f>'Intermediate calculations'!AZ15*'Intermediate calculations'!AZ16*Constants!$H$18</f>
        <v>710024.97330610664</v>
      </c>
      <c r="BF5" s="23">
        <f>'Intermediate calculations'!BA15*'Intermediate calculations'!BA16*Constants!$H$18</f>
        <v>717812.8976893106</v>
      </c>
      <c r="BG5" s="23">
        <f>'Intermediate calculations'!BB15*'Intermediate calculations'!BB16*Constants!$H$18</f>
        <v>726856.19234980212</v>
      </c>
      <c r="BH5" s="23">
        <f>'Intermediate calculations'!BC15*'Intermediate calculations'!BC16*Constants!$H$18</f>
        <v>735995.19276250992</v>
      </c>
      <c r="BI5" s="23">
        <f>'Intermediate calculations'!BD15*'Intermediate calculations'!BD16*Constants!$H$18</f>
        <v>745381.38963041524</v>
      </c>
      <c r="BJ5" s="23">
        <f>'Intermediate calculations'!BE15*'Intermediate calculations'!BE16*Constants!$H$18</f>
        <v>755063.80127875379</v>
      </c>
      <c r="BK5" s="23">
        <f>'Intermediate calculations'!BF15*'Intermediate calculations'!BF16*Constants!$H$18</f>
        <v>765136.85816848744</v>
      </c>
      <c r="BL5" s="23">
        <f>'Intermediate calculations'!BG15*'Intermediate calculations'!BG16*Constants!$H$18</f>
        <v>776085.91095392068</v>
      </c>
      <c r="BM5" s="23">
        <f>'Intermediate calculations'!BH15*'Intermediate calculations'!BH16*Constants!$H$18</f>
        <v>782359.21126620763</v>
      </c>
      <c r="BN5" s="23">
        <f>'Intermediate calculations'!BI15*'Intermediate calculations'!BI16*Constants!$H$18</f>
        <v>787901.46426171693</v>
      </c>
      <c r="BO5" s="23">
        <f>'Intermediate calculations'!BJ15*'Intermediate calculations'!BJ16*Constants!$H$18</f>
        <v>793535.38382327883</v>
      </c>
      <c r="BP5" s="23">
        <f>'Intermediate calculations'!BK15*'Intermediate calculations'!BK16*Constants!$H$18</f>
        <v>798965.55973269779</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495518.03471340693</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504281.82454163593</v>
      </c>
      <c r="AL6" s="23">
        <f>'Intermediate calculations'!AG15*'Intermediate calculations'!AG16*Constants!$H$19</f>
        <v>490505.68132411194</v>
      </c>
      <c r="AM6" s="23">
        <f>'Intermediate calculations'!AH15*'Intermediate calculations'!AH16*Constants!$H$19</f>
        <v>496764.70983583789</v>
      </c>
      <c r="AN6" s="23">
        <f>'Intermediate calculations'!AI15*'Intermediate calculations'!AI16*Constants!$H$19</f>
        <v>501603.04820318258</v>
      </c>
      <c r="AO6" s="23">
        <f>'Intermediate calculations'!AJ15*'Intermediate calculations'!AJ16*Constants!$H$19</f>
        <v>505922.18693587498</v>
      </c>
      <c r="AP6" s="23">
        <f>'Intermediate calculations'!AK15*'Intermediate calculations'!AK16*Constants!$H$19</f>
        <v>510487.98069779709</v>
      </c>
      <c r="AQ6" s="23">
        <f>'Intermediate calculations'!AL15*'Intermediate calculations'!AL16*Constants!$H$19</f>
        <v>514656.65464437677</v>
      </c>
      <c r="AR6" s="23">
        <f>'Intermediate calculations'!AM15*'Intermediate calculations'!AM16*Constants!$H$19</f>
        <v>518170.86203136103</v>
      </c>
      <c r="AS6" s="23">
        <f>'Intermediate calculations'!AN15*'Intermediate calculations'!AN16*Constants!$H$19</f>
        <v>521641.3486971989</v>
      </c>
      <c r="AT6" s="23">
        <f>'Intermediate calculations'!AO15*'Intermediate calculations'!AO16*Constants!$H$19</f>
        <v>525187.509277164</v>
      </c>
      <c r="AU6" s="23">
        <f>'Intermediate calculations'!AP15*'Intermediate calculations'!AP16*Constants!$H$19</f>
        <v>530107.790734599</v>
      </c>
      <c r="AV6" s="23">
        <f>'Intermediate calculations'!AQ15*'Intermediate calculations'!AQ16*Constants!$H$19</f>
        <v>534354.08334261936</v>
      </c>
      <c r="AW6" s="23">
        <f>'Intermediate calculations'!AR15*'Intermediate calculations'!AR16*Constants!$H$19</f>
        <v>539562.81861111138</v>
      </c>
      <c r="AX6" s="23">
        <f>'Intermediate calculations'!AS15*'Intermediate calculations'!AS16*Constants!$H$19</f>
        <v>545007.99853530666</v>
      </c>
      <c r="AY6" s="23">
        <f>'Intermediate calculations'!AT15*'Intermediate calculations'!AT16*Constants!$H$19</f>
        <v>551547.69585475547</v>
      </c>
      <c r="AZ6" s="23">
        <f>'Intermediate calculations'!AU15*'Intermediate calculations'!AU16*Constants!$H$19</f>
        <v>558642.56221211446</v>
      </c>
      <c r="BA6" s="23">
        <f>'Intermediate calculations'!AV15*'Intermediate calculations'!AV16*Constants!$H$19</f>
        <v>564111.64363158843</v>
      </c>
      <c r="BB6" s="23">
        <f>'Intermediate calculations'!AW15*'Intermediate calculations'!AW16*Constants!$H$19</f>
        <v>569580.70657483756</v>
      </c>
      <c r="BC6" s="23">
        <f>'Intermediate calculations'!AX15*'Intermediate calculations'!AX16*Constants!$H$19</f>
        <v>575638.21279797622</v>
      </c>
      <c r="BD6" s="23">
        <f>'Intermediate calculations'!AY15*'Intermediate calculations'!AY16*Constants!$H$19</f>
        <v>581651.45320179698</v>
      </c>
      <c r="BE6" s="23">
        <f>'Intermediate calculations'!AZ15*'Intermediate calculations'!AZ16*Constants!$H$19</f>
        <v>588306.40645363124</v>
      </c>
      <c r="BF6" s="23">
        <f>'Intermediate calculations'!BA15*'Intermediate calculations'!BA16*Constants!$H$19</f>
        <v>594759.25808542885</v>
      </c>
      <c r="BG6" s="23">
        <f>'Intermediate calculations'!BB15*'Intermediate calculations'!BB16*Constants!$H$19</f>
        <v>602252.27366126468</v>
      </c>
      <c r="BH6" s="23">
        <f>'Intermediate calculations'!BC15*'Intermediate calculations'!BC16*Constants!$H$19</f>
        <v>609824.58828893676</v>
      </c>
      <c r="BI6" s="23">
        <f>'Intermediate calculations'!BD15*'Intermediate calculations'!BD16*Constants!$H$19</f>
        <v>617601.72283662984</v>
      </c>
      <c r="BJ6" s="23">
        <f>'Intermediate calculations'!BE15*'Intermediate calculations'!BE16*Constants!$H$19</f>
        <v>625624.29248811037</v>
      </c>
      <c r="BK6" s="23">
        <f>'Intermediate calculations'!BF15*'Intermediate calculations'!BF16*Constants!$H$19</f>
        <v>633970.53962531814</v>
      </c>
      <c r="BL6" s="23">
        <f>'Intermediate calculations'!BG15*'Intermediate calculations'!BG16*Constants!$H$19</f>
        <v>643042.61193324858</v>
      </c>
      <c r="BM6" s="23">
        <f>'Intermediate calculations'!BH15*'Intermediate calculations'!BH16*Constants!$H$19</f>
        <v>648240.48933485779</v>
      </c>
      <c r="BN6" s="23">
        <f>'Intermediate calculations'!BI15*'Intermediate calculations'!BI16*Constants!$H$19</f>
        <v>652832.6418168511</v>
      </c>
      <c r="BO6" s="23">
        <f>'Intermediate calculations'!BJ15*'Intermediate calculations'!BJ16*Constants!$H$19</f>
        <v>657500.74659643101</v>
      </c>
      <c r="BP6" s="23">
        <f>'Intermediate calculations'!BK15*'Intermediate calculations'!BK16*Constants!$H$19</f>
        <v>662000.03520709241</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615125.83619595354</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626005.02356892754</v>
      </c>
      <c r="AL7" s="23">
        <f>'Intermediate calculations'!AG15*'Intermediate calculations'!AG16*(1-Constants!$H$18-Constants!$H$19)</f>
        <v>608903.60440234595</v>
      </c>
      <c r="AM7" s="23">
        <f>'Intermediate calculations'!AH15*'Intermediate calculations'!AH16*(1-Constants!$H$18-Constants!$H$19)</f>
        <v>616673.43289966101</v>
      </c>
      <c r="AN7" s="23">
        <f>'Intermediate calculations'!AI15*'Intermediate calculations'!AI16*(1-Constants!$H$18-Constants!$H$19)</f>
        <v>622679.64604533021</v>
      </c>
      <c r="AO7" s="23">
        <f>'Intermediate calculations'!AJ15*'Intermediate calculations'!AJ16*(1-Constants!$H$18-Constants!$H$19)</f>
        <v>628041.33550660347</v>
      </c>
      <c r="AP7" s="23">
        <f>'Intermediate calculations'!AK15*'Intermediate calculations'!AK16*(1-Constants!$H$18-Constants!$H$19)</f>
        <v>633709.21741795505</v>
      </c>
      <c r="AQ7" s="23">
        <f>'Intermediate calculations'!AL15*'Intermediate calculations'!AL16*(1-Constants!$H$18-Constants!$H$19)</f>
        <v>638884.12300681265</v>
      </c>
      <c r="AR7" s="23">
        <f>'Intermediate calculations'!AM15*'Intermediate calculations'!AM16*(1-Constants!$H$18-Constants!$H$19)</f>
        <v>643246.58734927594</v>
      </c>
      <c r="AS7" s="23">
        <f>'Intermediate calculations'!AN15*'Intermediate calculations'!AN16*(1-Constants!$H$18-Constants!$H$19)</f>
        <v>647554.77769307455</v>
      </c>
      <c r="AT7" s="23">
        <f>'Intermediate calculations'!AO15*'Intermediate calculations'!AO16*(1-Constants!$H$18-Constants!$H$19)</f>
        <v>651956.90806820372</v>
      </c>
      <c r="AU7" s="23">
        <f>'Intermediate calculations'!AP15*'Intermediate calculations'!AP16*(1-Constants!$H$18-Constants!$H$19)</f>
        <v>658064.84367053676</v>
      </c>
      <c r="AV7" s="23">
        <f>'Intermediate calculations'!AQ15*'Intermediate calculations'!AQ16*(1-Constants!$H$18-Constants!$H$19)</f>
        <v>663336.10345980339</v>
      </c>
      <c r="AW7" s="23">
        <f>'Intermediate calculations'!AR15*'Intermediate calculations'!AR16*(1-Constants!$H$18-Constants!$H$19)</f>
        <v>669802.11965517292</v>
      </c>
      <c r="AX7" s="23">
        <f>'Intermediate calculations'!AS15*'Intermediate calculations'!AS16*(1-Constants!$H$18-Constants!$H$19)</f>
        <v>676561.65335417388</v>
      </c>
      <c r="AY7" s="23">
        <f>'Intermediate calculations'!AT15*'Intermediate calculations'!AT16*(1-Constants!$H$18-Constants!$H$19)</f>
        <v>684679.8983024552</v>
      </c>
      <c r="AZ7" s="23">
        <f>'Intermediate calculations'!AU15*'Intermediate calculations'!AU16*(1-Constants!$H$18-Constants!$H$19)</f>
        <v>693487.3186081422</v>
      </c>
      <c r="BA7" s="23">
        <f>'Intermediate calculations'!AV15*'Intermediate calculations'!AV16*(1-Constants!$H$18-Constants!$H$19)</f>
        <v>700276.52312886843</v>
      </c>
      <c r="BB7" s="23">
        <f>'Intermediate calculations'!AW15*'Intermediate calculations'!AW16*(1-Constants!$H$18-Constants!$H$19)</f>
        <v>707065.70471359149</v>
      </c>
      <c r="BC7" s="23">
        <f>'Intermediate calculations'!AX15*'Intermediate calculations'!AX16*(1-Constants!$H$18-Constants!$H$19)</f>
        <v>714585.36761128099</v>
      </c>
      <c r="BD7" s="23">
        <f>'Intermediate calculations'!AY15*'Intermediate calculations'!AY16*(1-Constants!$H$18-Constants!$H$19)</f>
        <v>722050.07983671373</v>
      </c>
      <c r="BE7" s="23">
        <f>'Intermediate calculations'!AZ15*'Intermediate calculations'!AZ16*(1-Constants!$H$18-Constants!$H$19)</f>
        <v>730311.40111485275</v>
      </c>
      <c r="BF7" s="23">
        <f>'Intermediate calculations'!BA15*'Intermediate calculations'!BA16*(1-Constants!$H$18-Constants!$H$19)</f>
        <v>738321.83762329107</v>
      </c>
      <c r="BG7" s="23">
        <f>'Intermediate calculations'!BB15*'Intermediate calculations'!BB16*(1-Constants!$H$18-Constants!$H$19)</f>
        <v>747623.5121312252</v>
      </c>
      <c r="BH7" s="23">
        <f>'Intermediate calculations'!BC15*'Intermediate calculations'!BC16*(1-Constants!$H$18-Constants!$H$19)</f>
        <v>757023.62684143893</v>
      </c>
      <c r="BI7" s="23">
        <f>'Intermediate calculations'!BD15*'Intermediate calculations'!BD16*(1-Constants!$H$18-Constants!$H$19)</f>
        <v>766678.00076271303</v>
      </c>
      <c r="BJ7" s="23">
        <f>'Intermediate calculations'!BE15*'Intermediate calculations'!BE16*(1-Constants!$H$18-Constants!$H$19)</f>
        <v>776637.05274386122</v>
      </c>
      <c r="BK7" s="23">
        <f>'Intermediate calculations'!BF15*'Intermediate calculations'!BF16*(1-Constants!$H$18-Constants!$H$19)</f>
        <v>786997.91125901579</v>
      </c>
      <c r="BL7" s="23">
        <f>'Intermediate calculations'!BG15*'Intermediate calculations'!BG16*(1-Constants!$H$18-Constants!$H$19)</f>
        <v>798259.79412403284</v>
      </c>
      <c r="BM7" s="23">
        <f>'Intermediate calculations'!BH15*'Intermediate calculations'!BH16*(1-Constants!$H$18-Constants!$H$19)</f>
        <v>804712.33158809936</v>
      </c>
      <c r="BN7" s="23">
        <f>'Intermediate calculations'!BI15*'Intermediate calculations'!BI16*(1-Constants!$H$18-Constants!$H$19)</f>
        <v>810412.93466919463</v>
      </c>
      <c r="BO7" s="23">
        <f>'Intermediate calculations'!BJ15*'Intermediate calculations'!BJ16*(1-Constants!$H$18-Constants!$H$19)</f>
        <v>816207.82336108701</v>
      </c>
      <c r="BP7" s="23">
        <f>'Intermediate calculations'!BK15*'Intermediate calculations'!BK16*(1-Constants!$H$18-Constants!$H$19)</f>
        <v>821793.14715363213</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5954880.1627134709</v>
      </c>
      <c r="AE8" s="23">
        <f>'Intermediate calculations'!Z10*'Intermediate calculations'!Z11*Constants!$H$20</f>
        <v>5903235.3888004757</v>
      </c>
      <c r="AF8" s="23">
        <f>'Intermediate calculations'!AA10*'Intermediate calculations'!AA11*Constants!$H$20</f>
        <v>5883575.7867908701</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4720653.2492311569</v>
      </c>
      <c r="AM8" s="23">
        <f>'Intermediate calculations'!AH10*'Intermediate calculations'!AH11*Constants!$H$20</f>
        <v>4812936.6921476023</v>
      </c>
      <c r="AN8" s="23">
        <f>'Intermediate calculations'!AI10*'Intermediate calculations'!AI11*Constants!$H$20</f>
        <v>4862462.2145906538</v>
      </c>
      <c r="AO8" s="23">
        <f>'Intermediate calculations'!AJ10*'Intermediate calculations'!AJ11*Constants!$H$20</f>
        <v>4897762.6757814512</v>
      </c>
      <c r="AP8" s="23">
        <f>'Intermediate calculations'!AK10*'Intermediate calculations'!AK11*Constants!$H$20</f>
        <v>4941771.7480544485</v>
      </c>
      <c r="AQ8" s="23">
        <f>'Intermediate calculations'!AL10*'Intermediate calculations'!AL11*Constants!$H$20</f>
        <v>4975921.966537646</v>
      </c>
      <c r="AR8" s="23">
        <f>'Intermediate calculations'!AM10*'Intermediate calculations'!AM11*Constants!$H$20</f>
        <v>4990111.7374567436</v>
      </c>
      <c r="AS8" s="23">
        <f>'Intermediate calculations'!AN10*'Intermediate calculations'!AN11*Constants!$H$20</f>
        <v>5002158.7403610023</v>
      </c>
      <c r="AT8" s="23">
        <f>'Intermediate calculations'!AO10*'Intermediate calculations'!AO11*Constants!$H$20</f>
        <v>5015465.9871079791</v>
      </c>
      <c r="AU8" s="23">
        <f>'Intermediate calculations'!AP10*'Intermediate calculations'!AP11*Constants!$H$20</f>
        <v>5064890.3274881318</v>
      </c>
      <c r="AV8" s="23">
        <f>'Intermediate calculations'!AQ10*'Intermediate calculations'!AQ11*Constants!$H$20</f>
        <v>5094707.7467371617</v>
      </c>
      <c r="AW8" s="23">
        <f>'Intermediate calculations'!AR10*'Intermediate calculations'!AR11*Constants!$H$20</f>
        <v>5104806.5363446083</v>
      </c>
      <c r="AX8" s="23">
        <f>'Intermediate calculations'!AS10*'Intermediate calculations'!AS11*Constants!$H$20</f>
        <v>5117077.6195913302</v>
      </c>
      <c r="AY8" s="23">
        <f>'Intermediate calculations'!AT10*'Intermediate calculations'!AT11*Constants!$H$20</f>
        <v>5152384.799102094</v>
      </c>
      <c r="AZ8" s="23">
        <f>'Intermediate calculations'!AU10*'Intermediate calculations'!AU11*Constants!$H$20</f>
        <v>5195930.172711879</v>
      </c>
      <c r="BA8" s="23">
        <f>'Intermediate calculations'!AV10*'Intermediate calculations'!AV11*Constants!$H$20</f>
        <v>5195550.7312915167</v>
      </c>
      <c r="BB8" s="23">
        <f>'Intermediate calculations'!AW10*'Intermediate calculations'!AW11*Constants!$H$20</f>
        <v>5191350.1412610095</v>
      </c>
      <c r="BC8" s="23">
        <f>'Intermediate calculations'!AX10*'Intermediate calculations'!AX11*Constants!$H$20</f>
        <v>5196595.752205709</v>
      </c>
      <c r="BD8" s="23">
        <f>'Intermediate calculations'!AY10*'Intermediate calculations'!AY11*Constants!$H$20</f>
        <v>5196550.8343786737</v>
      </c>
      <c r="BE8" s="23">
        <f>'Intermediate calculations'!AZ10*'Intermediate calculations'!AZ11*Constants!$H$20</f>
        <v>5205992.4325067345</v>
      </c>
      <c r="BF8" s="23">
        <f>'Intermediate calculations'!BA10*'Intermediate calculations'!BA11*Constants!$H$20</f>
        <v>5206409.1102057304</v>
      </c>
      <c r="BG8" s="23">
        <f>'Intermediate calculations'!BB10*'Intermediate calculations'!BB11*Constants!$H$20</f>
        <v>5249931.2360743983</v>
      </c>
      <c r="BH8" s="23">
        <f>'Intermediate calculations'!BC10*'Intermediate calculations'!BC11*Constants!$H$20</f>
        <v>5290618.9374918621</v>
      </c>
      <c r="BI8" s="23">
        <f>'Intermediate calculations'!BD10*'Intermediate calculations'!BD11*Constants!$H$20</f>
        <v>5330897.5224145558</v>
      </c>
      <c r="BJ8" s="23">
        <f>'Intermediate calculations'!BE10*'Intermediate calculations'!BE11*Constants!$H$20</f>
        <v>5371359.9413835099</v>
      </c>
      <c r="BK8" s="23">
        <f>'Intermediate calculations'!BF10*'Intermediate calculations'!BF11*Constants!$H$20</f>
        <v>5413239.3530750209</v>
      </c>
      <c r="BL8" s="23">
        <f>'Intermediate calculations'!BG10*'Intermediate calculations'!BG11*Constants!$H$20</f>
        <v>5463579.5978202894</v>
      </c>
      <c r="BM8" s="23">
        <f>'Intermediate calculations'!BH10*'Intermediate calculations'!BH11*Constants!$H$20</f>
        <v>5439091.3880893793</v>
      </c>
      <c r="BN8" s="23">
        <f>'Intermediate calculations'!BI10*'Intermediate calculations'!BI11*Constants!$H$20</f>
        <v>5401723.6836017733</v>
      </c>
      <c r="BO8" s="23">
        <f>'Intermediate calculations'!BJ10*'Intermediate calculations'!BJ11*Constants!$H$20</f>
        <v>5363890.4565737583</v>
      </c>
      <c r="BP8" s="23">
        <f>'Intermediate calculations'!BK10*'Intermediate calculations'!BK11*Constants!$H$20</f>
        <v>5321405.8634362929</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5280742.7858025106</v>
      </c>
      <c r="AE9" s="23">
        <f>'Intermediate calculations'!Z10*'Intermediate calculations'!Z11*(1-Constants!$H$20)</f>
        <v>5234944.5900683459</v>
      </c>
      <c r="AF9" s="23">
        <f>'Intermediate calculations'!AA10*'Intermediate calculations'!AA11*(1-Constants!$H$20)</f>
        <v>5217510.6033805832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4186239.6738464972</v>
      </c>
      <c r="AM9" s="23">
        <f>'Intermediate calculations'!AH10*'Intermediate calculations'!AH11*(1-Constants!$H$20)</f>
        <v>4268075.9345459873</v>
      </c>
      <c r="AN9" s="23">
        <f>'Intermediate calculations'!AI10*'Intermediate calculations'!AI11*(1-Constants!$H$20)</f>
        <v>4311994.7940709572</v>
      </c>
      <c r="AO9" s="23">
        <f>'Intermediate calculations'!AJ10*'Intermediate calculations'!AJ11*(1-Constants!$H$20)</f>
        <v>4343298.97663638</v>
      </c>
      <c r="AP9" s="23">
        <f>'Intermediate calculations'!AK10*'Intermediate calculations'!AK11*(1-Constants!$H$20)</f>
        <v>4382325.8897841331</v>
      </c>
      <c r="AQ9" s="23">
        <f>'Intermediate calculations'!AL10*'Intermediate calculations'!AL11*(1-Constants!$H$20)</f>
        <v>4412610.0457975352</v>
      </c>
      <c r="AR9" s="23">
        <f>'Intermediate calculations'!AM10*'Intermediate calculations'!AM11*(1-Constants!$H$20)</f>
        <v>4425193.4275559792</v>
      </c>
      <c r="AS9" s="23">
        <f>'Intermediate calculations'!AN10*'Intermediate calculations'!AN11*(1-Constants!$H$20)</f>
        <v>4435876.6188106993</v>
      </c>
      <c r="AT9" s="23">
        <f>'Intermediate calculations'!AO10*'Intermediate calculations'!AO11*(1-Constants!$H$20)</f>
        <v>4447677.3847938683</v>
      </c>
      <c r="AU9" s="23">
        <f>'Intermediate calculations'!AP10*'Intermediate calculations'!AP11*(1-Constants!$H$20)</f>
        <v>4491506.5168290976</v>
      </c>
      <c r="AV9" s="23">
        <f>'Intermediate calculations'!AQ10*'Intermediate calculations'!AQ11*(1-Constants!$H$20)</f>
        <v>4517948.3791820109</v>
      </c>
      <c r="AW9" s="23">
        <f>'Intermediate calculations'!AR10*'Intermediate calculations'!AR11*(1-Constants!$H$20)</f>
        <v>4526903.9095886145</v>
      </c>
      <c r="AX9" s="23">
        <f>'Intermediate calculations'!AS10*'Intermediate calculations'!AS11*(1-Constants!$H$20)</f>
        <v>4537785.8135998575</v>
      </c>
      <c r="AY9" s="23">
        <f>'Intermediate calculations'!AT10*'Intermediate calculations'!AT11*(1-Constants!$H$20)</f>
        <v>4569095.9539207239</v>
      </c>
      <c r="AZ9" s="23">
        <f>'Intermediate calculations'!AU10*'Intermediate calculations'!AU11*(1-Constants!$H$20)</f>
        <v>4607711.6625935528</v>
      </c>
      <c r="BA9" s="23">
        <f>'Intermediate calculations'!AV10*'Intermediate calculations'!AV11*(1-Constants!$H$20)</f>
        <v>4607375.1768056834</v>
      </c>
      <c r="BB9" s="23">
        <f>'Intermediate calculations'!AW10*'Intermediate calculations'!AW11*(1-Constants!$H$20)</f>
        <v>4603650.1252691969</v>
      </c>
      <c r="BC9" s="23">
        <f>'Intermediate calculations'!AX10*'Intermediate calculations'!AX11*(1-Constants!$H$20)</f>
        <v>4608301.8934654389</v>
      </c>
      <c r="BD9" s="23">
        <f>'Intermediate calculations'!AY10*'Intermediate calculations'!AY11*(1-Constants!$H$20)</f>
        <v>4608262.0606754264</v>
      </c>
      <c r="BE9" s="23">
        <f>'Intermediate calculations'!AZ10*'Intermediate calculations'!AZ11*(1-Constants!$H$20)</f>
        <v>4616634.7986380477</v>
      </c>
      <c r="BF9" s="23">
        <f>'Intermediate calculations'!BA10*'Intermediate calculations'!BA11*(1-Constants!$H$20)</f>
        <v>4617004.3052767795</v>
      </c>
      <c r="BG9" s="23">
        <f>'Intermediate calculations'!BB10*'Intermediate calculations'!BB11*(1-Constants!$H$20)</f>
        <v>4655599.3980282387</v>
      </c>
      <c r="BH9" s="23">
        <f>'Intermediate calculations'!BC10*'Intermediate calculations'!BC11*(1-Constants!$H$20)</f>
        <v>4691680.9445682541</v>
      </c>
      <c r="BI9" s="23">
        <f>'Intermediate calculations'!BD10*'Intermediate calculations'!BD11*(1-Constants!$H$20)</f>
        <v>4727399.6896883789</v>
      </c>
      <c r="BJ9" s="23">
        <f>'Intermediate calculations'!BE10*'Intermediate calculations'!BE11*(1-Constants!$H$20)</f>
        <v>4763281.4574533002</v>
      </c>
      <c r="BK9" s="23">
        <f>'Intermediate calculations'!BF10*'Intermediate calculations'!BF11*(1-Constants!$H$20)</f>
        <v>4800419.8036703011</v>
      </c>
      <c r="BL9" s="23">
        <f>'Intermediate calculations'!BG10*'Intermediate calculations'!BG11*(1-Constants!$H$20)</f>
        <v>4845061.152784029</v>
      </c>
      <c r="BM9" s="23">
        <f>'Intermediate calculations'!BH10*'Intermediate calculations'!BH11*(1-Constants!$H$20)</f>
        <v>4823345.1932113357</v>
      </c>
      <c r="BN9" s="23">
        <f>'Intermediate calculations'!BI10*'Intermediate calculations'!BI11*(1-Constants!$H$20)</f>
        <v>4790207.7948921388</v>
      </c>
      <c r="BO9" s="23">
        <f>'Intermediate calculations'!BJ10*'Intermediate calculations'!BJ11*(1-Constants!$H$20)</f>
        <v>4756657.5746974833</v>
      </c>
      <c r="BP9" s="23">
        <f>'Intermediate calculations'!BK10*'Intermediate calculations'!BK11*(1-Constants!$H$20)</f>
        <v>4718982.5581416171</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541460.03376820474</v>
      </c>
      <c r="AE10" s="23">
        <f>(((('Intermediate calculations'!Z9/('Intermediate calculations'!Z64+0.27))*ttokg)/Constants!$H$21)/(365/'Intermediate calculations'!Z65))</f>
        <v>559717.10307730944</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610009.49754182226</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593493.21095298638</v>
      </c>
      <c r="AM10" s="23">
        <f>(((('Intermediate calculations'!AH9/('Intermediate calculations'!AH64+0.27))*ttokg)/Constants!$H$21)/(365/'Intermediate calculations'!AH65))</f>
        <v>619673.70989938057</v>
      </c>
      <c r="AN10" s="23">
        <f>(((('Intermediate calculations'!AI9/('Intermediate calculations'!AI64+0.27))*ttokg)/Constants!$H$21)/(365/'Intermediate calculations'!AI65))</f>
        <v>640926.31831197697</v>
      </c>
      <c r="AO10" s="23">
        <f>(((('Intermediate calculations'!AJ9/('Intermediate calculations'!AJ64+0.27))*ttokg)/Constants!$H$21)/(365/'Intermediate calculations'!AJ65))</f>
        <v>660724.50269563287</v>
      </c>
      <c r="AP10" s="23">
        <f>(((('Intermediate calculations'!AK9/('Intermediate calculations'!AK64+0.27))*ttokg)/Constants!$H$21)/(365/'Intermediate calculations'!AK65))</f>
        <v>682117.16024653846</v>
      </c>
      <c r="AQ10" s="23">
        <f>(((('Intermediate calculations'!AL9/('Intermediate calculations'!AL64+0.27))*ttokg)/Constants!$H$21)/(365/'Intermediate calculations'!AL65))</f>
        <v>702580.59468085074</v>
      </c>
      <c r="AR10" s="23">
        <f>(((('Intermediate calculations'!AM9/('Intermediate calculations'!AM64+0.27))*ttokg)/Constants!$H$21)/(365/'Intermediate calculations'!AM65))</f>
        <v>720577.63628636743</v>
      </c>
      <c r="AS10" s="23">
        <f>(((('Intermediate calculations'!AN9/('Intermediate calculations'!AN64+0.27))*ttokg)/Constants!$H$21)/(365/'Intermediate calculations'!AN65))</f>
        <v>738559.7966523096</v>
      </c>
      <c r="AT10" s="23">
        <f>(((('Intermediate calculations'!AO9/('Intermediate calculations'!AO64+0.27))*ttokg)/Constants!$H$21)/(365/'Intermediate calculations'!AO65))</f>
        <v>757032.23722081282</v>
      </c>
      <c r="AU10" s="23">
        <f>(((('Intermediate calculations'!AP9/('Intermediate calculations'!AP64+0.27))*ttokg)/Constants!$H$21)/(365/'Intermediate calculations'!AP65))</f>
        <v>781397.56650513504</v>
      </c>
      <c r="AV10" s="23">
        <f>(((('Intermediate calculations'!AQ9/('Intermediate calculations'!AQ64+0.27))*ttokg)/Constants!$H$21)/(365/'Intermediate calculations'!AQ65))</f>
        <v>803249.62441771338</v>
      </c>
      <c r="AW10" s="23">
        <f>(((('Intermediate calculations'!AR9/('Intermediate calculations'!AR64+0.27))*ttokg)/Constants!$H$21)/(365/'Intermediate calculations'!AR65))</f>
        <v>831532.57107368112</v>
      </c>
      <c r="AX10" s="23">
        <f>(((('Intermediate calculations'!AS9/('Intermediate calculations'!AS64+0.27))*ttokg)/Constants!$H$21)/(365/'Intermediate calculations'!AS65))</f>
        <v>861226.58553926717</v>
      </c>
      <c r="AY10" s="23">
        <f>(((('Intermediate calculations'!AT9/('Intermediate calculations'!AT64+0.27))*ttokg)/Constants!$H$21)/(365/'Intermediate calculations'!AT65))</f>
        <v>896055.32720111241</v>
      </c>
      <c r="AZ10" s="23">
        <f>(((('Intermediate calculations'!AU9/('Intermediate calculations'!AU64+0.27))*ttokg)/Constants!$H$21)/(365/'Intermediate calculations'!AU65))</f>
        <v>933824.89688609808</v>
      </c>
      <c r="BA10" s="23">
        <f>(((('Intermediate calculations'!AV9/('Intermediate calculations'!AV64+0.27))*ttokg)/Constants!$H$21)/(365/'Intermediate calculations'!AV65))</f>
        <v>965078.39665954141</v>
      </c>
      <c r="BB10" s="23">
        <f>(((('Intermediate calculations'!AW9/('Intermediate calculations'!AW64+0.27))*ttokg)/Constants!$H$21)/(365/'Intermediate calculations'!AW65))</f>
        <v>996786.59178757714</v>
      </c>
      <c r="BC10" s="23">
        <f>(((('Intermediate calculations'!AX9/('Intermediate calculations'!AX64+0.27))*ttokg)/Constants!$H$21)/(365/'Intermediate calculations'!AX65))</f>
        <v>1031578.8666261506</v>
      </c>
      <c r="BD10" s="23">
        <f>(((('Intermediate calculations'!AY9/('Intermediate calculations'!AY64+0.27))*ttokg)/Constants!$H$21)/(365/'Intermediate calculations'!AY65))</f>
        <v>1066694.2305722206</v>
      </c>
      <c r="BE10" s="23">
        <f>(((('Intermediate calculations'!AZ9/('Intermediate calculations'!AZ64+0.27))*ttokg)/Constants!$H$21)/(365/'Intermediate calculations'!AZ65))</f>
        <v>1105243.9903263215</v>
      </c>
      <c r="BF10" s="23">
        <f>(((('Intermediate calculations'!BA9/('Intermediate calculations'!BA64+0.27))*ttokg)/Constants!$H$21)/(365/'Intermediate calculations'!BA65))</f>
        <v>1143458.8065078873</v>
      </c>
      <c r="BG10" s="23">
        <f>(((('Intermediate calculations'!BB9/('Intermediate calculations'!BB64+0.27))*ttokg)/Constants!$H$21)/(365/'Intermediate calculations'!BB65))</f>
        <v>1185550.0196735458</v>
      </c>
      <c r="BH10" s="23">
        <f>(((('Intermediate calculations'!BC9/('Intermediate calculations'!BC64+0.27))*ttokg)/Constants!$H$21)/(365/'Intermediate calculations'!BC65))</f>
        <v>1228564.549778268</v>
      </c>
      <c r="BI10" s="23">
        <f>(((('Intermediate calculations'!BD9/('Intermediate calculations'!BD64+0.27))*ttokg)/Constants!$H$21)/(365/'Intermediate calculations'!BD65))</f>
        <v>1273103.2712197469</v>
      </c>
      <c r="BJ10" s="23">
        <f>(((('Intermediate calculations'!BE9/('Intermediate calculations'!BE64+0.27))*ttokg)/Constants!$H$21)/(365/'Intermediate calculations'!BE65))</f>
        <v>1319384.3346781954</v>
      </c>
      <c r="BK10" s="23">
        <f>(((('Intermediate calculations'!BF9/('Intermediate calculations'!BF64+0.27))*ttokg)/Constants!$H$21)/(365/'Intermediate calculations'!BF65))</f>
        <v>1367809.006179618</v>
      </c>
      <c r="BL10" s="23">
        <f>(((('Intermediate calculations'!BG9/('Intermediate calculations'!BG64+0.27))*ttokg)/Constants!$H$21)/(365/'Intermediate calculations'!BG65))</f>
        <v>1420330.9281225528</v>
      </c>
      <c r="BM10" s="23">
        <f>(((('Intermediate calculations'!BH9/('Intermediate calculations'!BH64+0.27))*ttokg)/Constants!$H$21)/(365/'Intermediate calculations'!BH65))</f>
        <v>1454960.1815295466</v>
      </c>
      <c r="BN10" s="23">
        <f>(((('Intermediate calculations'!BI9/('Intermediate calculations'!BI64+0.27))*ttokg)/Constants!$H$21)/(365/'Intermediate calculations'!BI65))</f>
        <v>1487112.0745054202</v>
      </c>
      <c r="BO10" s="23">
        <f>(((('Intermediate calculations'!BJ9/('Intermediate calculations'!BJ64+0.27))*ttokg)/Constants!$H$21)/(365/'Intermediate calculations'!BJ65))</f>
        <v>1520049.3707619892</v>
      </c>
      <c r="BP10" s="23">
        <f>(((('Intermediate calculations'!BK9/('Intermediate calculations'!BK64+0.27))*ttokg)/Constants!$H$21)/(365/'Intermediate calculations'!BK65))</f>
        <v>1552588.717193455</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19018725.346340865</v>
      </c>
      <c r="AE11" s="23">
        <f>('Intermediate calculations'!Z27*'Intermediate calculations'!Z28)*Constants!$H$22</f>
        <v>19029008.710617676</v>
      </c>
      <c r="AF11" s="23">
        <f>('Intermediate calculations'!AA27*'Intermediate calculations'!AA28)*Constants!$H$22</f>
        <v>19053595.848806616</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19402080.57501537</v>
      </c>
      <c r="AM11" s="23">
        <f>('Intermediate calculations'!AH27*'Intermediate calculations'!AH28)*Constants!$H$22</f>
        <v>19466943.481728535</v>
      </c>
      <c r="AN11" s="23">
        <f>('Intermediate calculations'!AI27*'Intermediate calculations'!AI28)*Constants!$H$22</f>
        <v>19524332.680463109</v>
      </c>
      <c r="AO11" s="23">
        <f>('Intermediate calculations'!AJ27*'Intermediate calculations'!AJ28)*Constants!$H$22</f>
        <v>19574366.646771397</v>
      </c>
      <c r="AP11" s="23">
        <f>('Intermediate calculations'!AK27*'Intermediate calculations'!AK28)*Constants!$H$22</f>
        <v>19617113.182214219</v>
      </c>
      <c r="AQ11" s="23">
        <f>('Intermediate calculations'!AL27*'Intermediate calculations'!AL28)*Constants!$H$22</f>
        <v>19651665.584306434</v>
      </c>
      <c r="AR11" s="23">
        <f>('Intermediate calculations'!AM27*'Intermediate calculations'!AM28)*Constants!$H$22</f>
        <v>19685117.774918638</v>
      </c>
      <c r="AS11" s="23">
        <f>('Intermediate calculations'!AN27*'Intermediate calculations'!AN28)*Constants!$H$22</f>
        <v>19717662.403000448</v>
      </c>
      <c r="AT11" s="23">
        <f>('Intermediate calculations'!AO27*'Intermediate calculations'!AO28)*Constants!$H$22</f>
        <v>19749155.796491969</v>
      </c>
      <c r="AU11" s="23">
        <f>('Intermediate calculations'!AP27*'Intermediate calculations'!AP28)*Constants!$H$22</f>
        <v>19780323.196918037</v>
      </c>
      <c r="AV11" s="23">
        <f>('Intermediate calculations'!AQ27*'Intermediate calculations'!AQ28)*Constants!$H$22</f>
        <v>19809486.945813324</v>
      </c>
      <c r="AW11" s="23">
        <f>('Intermediate calculations'!AR27*'Intermediate calculations'!AR28)*Constants!$H$22</f>
        <v>19838580.402241405</v>
      </c>
      <c r="AX11" s="23">
        <f>('Intermediate calculations'!AS27*'Intermediate calculations'!AS28)*Constants!$H$22</f>
        <v>19866919.269745223</v>
      </c>
      <c r="AY11" s="23">
        <f>('Intermediate calculations'!AT27*'Intermediate calculations'!AT28)*Constants!$H$22</f>
        <v>19894973.876840327</v>
      </c>
      <c r="AZ11" s="23">
        <f>('Intermediate calculations'!AU27*'Intermediate calculations'!AU28)*Constants!$H$22</f>
        <v>19922215.112154491</v>
      </c>
      <c r="BA11" s="23">
        <f>('Intermediate calculations'!AV27*'Intermediate calculations'!AV28)*Constants!$H$22</f>
        <v>19946938.418709423</v>
      </c>
      <c r="BB11" s="23">
        <f>('Intermediate calculations'!AW27*'Intermediate calculations'!AW28)*Constants!$H$22</f>
        <v>19970460.584413998</v>
      </c>
      <c r="BC11" s="23">
        <f>('Intermediate calculations'!AX27*'Intermediate calculations'!AX28)*Constants!$H$22</f>
        <v>19993093.834923316</v>
      </c>
      <c r="BD11" s="23">
        <f>('Intermediate calculations'!AY27*'Intermediate calculations'!AY28)*Constants!$H$22</f>
        <v>20014276.103571769</v>
      </c>
      <c r="BE11" s="23">
        <f>('Intermediate calculations'!AZ27*'Intermediate calculations'!AZ28)*Constants!$H$22</f>
        <v>20034402.798991378</v>
      </c>
      <c r="BF11" s="23">
        <f>('Intermediate calculations'!BA27*'Intermediate calculations'!BA28)*Constants!$H$22</f>
        <v>20052771.939347096</v>
      </c>
      <c r="BG11" s="23">
        <f>('Intermediate calculations'!BB27*'Intermediate calculations'!BB28)*Constants!$H$22</f>
        <v>20070471.160285514</v>
      </c>
      <c r="BH11" s="23">
        <f>('Intermediate calculations'!BC27*'Intermediate calculations'!BC28)*Constants!$H$22</f>
        <v>20086726.96124645</v>
      </c>
      <c r="BI11" s="23">
        <f>('Intermediate calculations'!BD27*'Intermediate calculations'!BD28)*Constants!$H$22</f>
        <v>20101553.773852907</v>
      </c>
      <c r="BJ11" s="23">
        <f>('Intermediate calculations'!BE27*'Intermediate calculations'!BE28)*Constants!$H$22</f>
        <v>20114909.184557367</v>
      </c>
      <c r="BK11" s="23">
        <f>('Intermediate calculations'!BF27*'Intermediate calculations'!BF28)*Constants!$H$22</f>
        <v>20126782.026284989</v>
      </c>
      <c r="BL11" s="23">
        <f>('Intermediate calculations'!BG27*'Intermediate calculations'!BG28)*Constants!$H$22</f>
        <v>20137409.720445655</v>
      </c>
      <c r="BM11" s="23">
        <f>('Intermediate calculations'!BH27*'Intermediate calculations'!BH28)*Constants!$H$22</f>
        <v>20143420.043510973</v>
      </c>
      <c r="BN11" s="23">
        <f>('Intermediate calculations'!BI27*'Intermediate calculations'!BI28)*Constants!$H$22</f>
        <v>20147111.496710457</v>
      </c>
      <c r="BO11" s="23">
        <f>('Intermediate calculations'!BJ27*'Intermediate calculations'!BJ28)*Constants!$H$22</f>
        <v>20148922.444840726</v>
      </c>
      <c r="BP11" s="23">
        <f>('Intermediate calculations'!BK27*'Intermediate calculations'!BK28)*Constants!$H$22</f>
        <v>20148627.505720247</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2841878.5000279453</v>
      </c>
      <c r="AE12" s="23">
        <f>('Intermediate calculations'!Z27*'Intermediate calculations'!Z28)*(1-Constants!$H$22)</f>
        <v>2843415.0946899978</v>
      </c>
      <c r="AF12" s="23">
        <f>('Intermediate calculations'!AA27*'Intermediate calculations'!AA28)*(1-Constants!$H$22)</f>
        <v>2847089.0348791494</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2899161.4652321818</v>
      </c>
      <c r="AM12" s="23">
        <f>('Intermediate calculations'!AH27*'Intermediate calculations'!AH28)*(1-Constants!$H$22)</f>
        <v>2908853.6237065629</v>
      </c>
      <c r="AN12" s="23">
        <f>('Intermediate calculations'!AI27*'Intermediate calculations'!AI28)*(1-Constants!$H$22)</f>
        <v>2917429.0212186258</v>
      </c>
      <c r="AO12" s="23">
        <f>('Intermediate calculations'!AJ27*'Intermediate calculations'!AJ28)*(1-Constants!$H$22)</f>
        <v>2924905.3610118181</v>
      </c>
      <c r="AP12" s="23">
        <f>('Intermediate calculations'!AK27*'Intermediate calculations'!AK28)*(1-Constants!$H$22)</f>
        <v>2931292.7743538488</v>
      </c>
      <c r="AQ12" s="23">
        <f>('Intermediate calculations'!AL27*'Intermediate calculations'!AL28)*(1-Constants!$H$22)</f>
        <v>2936455.776965329</v>
      </c>
      <c r="AR12" s="23">
        <f>('Intermediate calculations'!AM27*'Intermediate calculations'!AM28)*(1-Constants!$H$22)</f>
        <v>2941454.3801602563</v>
      </c>
      <c r="AS12" s="23">
        <f>('Intermediate calculations'!AN27*'Intermediate calculations'!AN28)*(1-Constants!$H$22)</f>
        <v>2946317.370563285</v>
      </c>
      <c r="AT12" s="23">
        <f>('Intermediate calculations'!AO27*'Intermediate calculations'!AO28)*(1-Constants!$H$22)</f>
        <v>2951023.2799355816</v>
      </c>
      <c r="AU12" s="23">
        <f>('Intermediate calculations'!AP27*'Intermediate calculations'!AP28)*(1-Constants!$H$22)</f>
        <v>2955680.4777003964</v>
      </c>
      <c r="AV12" s="23">
        <f>('Intermediate calculations'!AQ27*'Intermediate calculations'!AQ28)*(1-Constants!$H$22)</f>
        <v>2960038.2792594624</v>
      </c>
      <c r="AW12" s="23">
        <f>('Intermediate calculations'!AR27*'Intermediate calculations'!AR28)*(1-Constants!$H$22)</f>
        <v>2964385.5773464171</v>
      </c>
      <c r="AX12" s="23">
        <f>('Intermediate calculations'!AS27*'Intermediate calculations'!AS28)*(1-Constants!$H$22)</f>
        <v>2968620.120766528</v>
      </c>
      <c r="AY12" s="23">
        <f>('Intermediate calculations'!AT27*'Intermediate calculations'!AT28)*(1-Constants!$H$22)</f>
        <v>2972812.1884933822</v>
      </c>
      <c r="AZ12" s="23">
        <f>('Intermediate calculations'!AU27*'Intermediate calculations'!AU28)*(1-Constants!$H$22)</f>
        <v>2976882.7179081426</v>
      </c>
      <c r="BA12" s="23">
        <f>('Intermediate calculations'!AV27*'Intermediate calculations'!AV28)*(1-Constants!$H$22)</f>
        <v>2980577.0050945119</v>
      </c>
      <c r="BB12" s="23">
        <f>('Intermediate calculations'!AW27*'Intermediate calculations'!AW28)*(1-Constants!$H$22)</f>
        <v>2984091.8114641607</v>
      </c>
      <c r="BC12" s="23">
        <f>('Intermediate calculations'!AX27*'Intermediate calculations'!AX28)*(1-Constants!$H$22)</f>
        <v>2987473.7914253231</v>
      </c>
      <c r="BD12" s="23">
        <f>('Intermediate calculations'!AY27*'Intermediate calculations'!AY28)*(1-Constants!$H$22)</f>
        <v>2990638.9580049771</v>
      </c>
      <c r="BE12" s="23">
        <f>('Intermediate calculations'!AZ27*'Intermediate calculations'!AZ28)*(1-Constants!$H$22)</f>
        <v>2993646.3952515852</v>
      </c>
      <c r="BF12" s="23">
        <f>('Intermediate calculations'!BA27*'Intermediate calculations'!BA28)*(1-Constants!$H$22)</f>
        <v>2996391.2093277271</v>
      </c>
      <c r="BG12" s="23">
        <f>('Intermediate calculations'!BB27*'Intermediate calculations'!BB28)*(1-Constants!$H$22)</f>
        <v>2999035.9205024331</v>
      </c>
      <c r="BH12" s="23">
        <f>('Intermediate calculations'!BC27*'Intermediate calculations'!BC28)*(1-Constants!$H$22)</f>
        <v>3001464.9482322284</v>
      </c>
      <c r="BI12" s="23">
        <f>('Intermediate calculations'!BD27*'Intermediate calculations'!BD28)*(1-Constants!$H$22)</f>
        <v>3003680.4489665264</v>
      </c>
      <c r="BJ12" s="23">
        <f>('Intermediate calculations'!BE27*'Intermediate calculations'!BE28)*(1-Constants!$H$22)</f>
        <v>3005676.0850488022</v>
      </c>
      <c r="BK12" s="23">
        <f>('Intermediate calculations'!BF27*'Intermediate calculations'!BF28)*(1-Constants!$H$22)</f>
        <v>3007450.1878356882</v>
      </c>
      <c r="BL12" s="23">
        <f>('Intermediate calculations'!BG27*'Intermediate calculations'!BG28)*(1-Constants!$H$22)</f>
        <v>3009038.2340895808</v>
      </c>
      <c r="BM12" s="23">
        <f>('Intermediate calculations'!BH27*'Intermediate calculations'!BH28)*(1-Constants!$H$22)</f>
        <v>3009936.3283407204</v>
      </c>
      <c r="BN12" s="23">
        <f>('Intermediate calculations'!BI27*'Intermediate calculations'!BI28)*(1-Constants!$H$22)</f>
        <v>3010487.9247958157</v>
      </c>
      <c r="BO12" s="23">
        <f>('Intermediate calculations'!BJ27*'Intermediate calculations'!BJ28)*(1-Constants!$H$22)</f>
        <v>3010758.5262405681</v>
      </c>
      <c r="BP12" s="23">
        <f>('Intermediate calculations'!BK27*'Intermediate calculations'!BK28)*(1-Constants!$H$22)</f>
        <v>3010714.4548777379</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2152686.9388296697</v>
      </c>
      <c r="AM13" s="23">
        <f>'Intermediate calculations'!AH22*'Intermediate calculations'!AH25*Constants!$H$23</f>
        <v>2164879.758571303</v>
      </c>
      <c r="AN13" s="23">
        <f>'Intermediate calculations'!AI22*'Intermediate calculations'!AI25*Constants!$H$23</f>
        <v>2175611.8949561729</v>
      </c>
      <c r="AO13" s="23">
        <f>'Intermediate calculations'!AJ22*'Intermediate calculations'!AJ25*Constants!$H$23</f>
        <v>2184928.8447861574</v>
      </c>
      <c r="AP13" s="23">
        <f>'Intermediate calculations'!AK22*'Intermediate calculations'!AK25*Constants!$H$23</f>
        <v>2192865.0220762668</v>
      </c>
      <c r="AQ13" s="23">
        <f>'Intermediate calculations'!AL22*'Intermediate calculations'!AL25*Constants!$H$23</f>
        <v>2199290.3976695742</v>
      </c>
      <c r="AR13" s="23">
        <f>'Intermediate calculations'!AM22*'Intermediate calculations'!AM25*Constants!$H$23</f>
        <v>2205403.571703027</v>
      </c>
      <c r="AS13" s="23">
        <f>'Intermediate calculations'!AN22*'Intermediate calculations'!AN25*Constants!$H$23</f>
        <v>2211247.1093620779</v>
      </c>
      <c r="AT13" s="23">
        <f>'Intermediate calculations'!AO22*'Intermediate calculations'!AO25*Constants!$H$23</f>
        <v>2216806.6323599787</v>
      </c>
      <c r="AU13" s="23">
        <f>'Intermediate calculations'!AP22*'Intermediate calculations'!AP25*Constants!$H$23</f>
        <v>2222210.4616731429</v>
      </c>
      <c r="AV13" s="23">
        <f>'Intermediate calculations'!AQ22*'Intermediate calculations'!AQ25*Constants!$H$23</f>
        <v>2227189.4199436163</v>
      </c>
      <c r="AW13" s="23">
        <f>'Intermediate calculations'!AR22*'Intermediate calculations'!AR25*Constants!$H$23</f>
        <v>2232069.3710729596</v>
      </c>
      <c r="AX13" s="23">
        <f>'Intermediate calculations'!AS22*'Intermediate calculations'!AS25*Constants!$H$23</f>
        <v>2236743.648442334</v>
      </c>
      <c r="AY13" s="23">
        <f>'Intermediate calculations'!AT22*'Intermediate calculations'!AT25*Constants!$H$23</f>
        <v>2241294.9613069408</v>
      </c>
      <c r="AZ13" s="23">
        <f>'Intermediate calculations'!AU22*'Intermediate calculations'!AU25*Constants!$H$23</f>
        <v>2245641.6865873891</v>
      </c>
      <c r="BA13" s="23">
        <f>'Intermediate calculations'!AV22*'Intermediate calculations'!AV25*Constants!$H$23</f>
        <v>2249510.8309315252</v>
      </c>
      <c r="BB13" s="23">
        <f>'Intermediate calculations'!AW22*'Intermediate calculations'!AW25*Constants!$H$23</f>
        <v>2253122.7858538907</v>
      </c>
      <c r="BC13" s="23">
        <f>'Intermediate calculations'!AX22*'Intermediate calculations'!AX25*Constants!$H$23</f>
        <v>2256532.7865232672</v>
      </c>
      <c r="BD13" s="23">
        <f>'Intermediate calculations'!AY22*'Intermediate calculations'!AY25*Constants!$H$23</f>
        <v>2259653.6414398109</v>
      </c>
      <c r="BE13" s="23">
        <f>'Intermediate calculations'!AZ22*'Intermediate calculations'!AZ25*Constants!$H$23</f>
        <v>2262553.4929497163</v>
      </c>
      <c r="BF13" s="23">
        <f>'Intermediate calculations'!BA22*'Intermediate calculations'!BA25*Constants!$H$23</f>
        <v>2265122.495035863</v>
      </c>
      <c r="BG13" s="23">
        <f>'Intermediate calculations'!BB22*'Intermediate calculations'!BB25*Constants!$H$23</f>
        <v>2267539.9526689514</v>
      </c>
      <c r="BH13" s="23">
        <f>'Intermediate calculations'!BC22*'Intermediate calculations'!BC25*Constants!$H$23</f>
        <v>2269684.1374760619</v>
      </c>
      <c r="BI13" s="23">
        <f>'Intermediate calculations'!BD22*'Intermediate calculations'!BD25*Constants!$H$23</f>
        <v>2271560.6148097282</v>
      </c>
      <c r="BJ13" s="23">
        <f>'Intermediate calculations'!BE22*'Intermediate calculations'!BE25*Constants!$H$23</f>
        <v>2273165.6345678763</v>
      </c>
      <c r="BK13" s="23">
        <f>'Intermediate calculations'!BF22*'Intermediate calculations'!BF25*Constants!$H$23</f>
        <v>2274500.3313961858</v>
      </c>
      <c r="BL13" s="23">
        <f>'Intermediate calculations'!BG22*'Intermediate calculations'!BG25*Constants!$H$23</f>
        <v>2275605.4455177663</v>
      </c>
      <c r="BM13" s="23">
        <f>'Intermediate calculations'!BH22*'Intermediate calculations'!BH25*Constants!$H$23</f>
        <v>2275945.1357500479</v>
      </c>
      <c r="BN13" s="23">
        <f>'Intermediate calculations'!BI22*'Intermediate calculations'!BI25*Constants!$H$23</f>
        <v>2275890.6467217244</v>
      </c>
      <c r="BO13" s="23">
        <f>'Intermediate calculations'!BJ22*'Intermediate calculations'!BJ25*Constants!$H$23</f>
        <v>2275514.7277724841</v>
      </c>
      <c r="BP13" s="23">
        <f>'Intermediate calculations'!BK22*'Intermediate calculations'!BK25*Constants!$H$23</f>
        <v>2274784.1178950346</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4101196.8798749661</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4178745.2341987696</v>
      </c>
      <c r="AM14" s="23">
        <f>'Intermediate calculations'!AH22*'Intermediate calculations'!AH25*(1-Constants!$H$23)</f>
        <v>4202413.6489913519</v>
      </c>
      <c r="AN14" s="23">
        <f>'Intermediate calculations'!AI22*'Intermediate calculations'!AI25*(1-Constants!$H$23)</f>
        <v>4223246.6196208047</v>
      </c>
      <c r="AO14" s="23">
        <f>'Intermediate calculations'!AJ22*'Intermediate calculations'!AJ25*(1-Constants!$H$23)</f>
        <v>4241332.4634084217</v>
      </c>
      <c r="AP14" s="23">
        <f>'Intermediate calculations'!AK22*'Intermediate calculations'!AK25*(1-Constants!$H$23)</f>
        <v>4256737.9840303995</v>
      </c>
      <c r="AQ14" s="23">
        <f>'Intermediate calculations'!AL22*'Intermediate calculations'!AL25*(1-Constants!$H$23)</f>
        <v>4269210.7719468195</v>
      </c>
      <c r="AR14" s="23">
        <f>'Intermediate calculations'!AM22*'Intermediate calculations'!AM25*(1-Constants!$H$23)</f>
        <v>4281077.5215411698</v>
      </c>
      <c r="AS14" s="23">
        <f>'Intermediate calculations'!AN22*'Intermediate calculations'!AN25*(1-Constants!$H$23)</f>
        <v>4292420.8593499158</v>
      </c>
      <c r="AT14" s="23">
        <f>'Intermediate calculations'!AO22*'Intermediate calculations'!AO25*(1-Constants!$H$23)</f>
        <v>4303212.8745811349</v>
      </c>
      <c r="AU14" s="23">
        <f>'Intermediate calculations'!AP22*'Intermediate calculations'!AP25*(1-Constants!$H$23)</f>
        <v>4313702.6608949229</v>
      </c>
      <c r="AV14" s="23">
        <f>'Intermediate calculations'!AQ22*'Intermediate calculations'!AQ25*(1-Constants!$H$23)</f>
        <v>4323367.6975376066</v>
      </c>
      <c r="AW14" s="23">
        <f>'Intermediate calculations'!AR22*'Intermediate calculations'!AR25*(1-Constants!$H$23)</f>
        <v>4332840.5438475087</v>
      </c>
      <c r="AX14" s="23">
        <f>'Intermediate calculations'!AS22*'Intermediate calculations'!AS25*(1-Constants!$H$23)</f>
        <v>4341914.1410939414</v>
      </c>
      <c r="AY14" s="23">
        <f>'Intermediate calculations'!AT22*'Intermediate calculations'!AT25*(1-Constants!$H$23)</f>
        <v>4350749.0425370019</v>
      </c>
      <c r="AZ14" s="23">
        <f>'Intermediate calculations'!AU22*'Intermediate calculations'!AU25*(1-Constants!$H$23)</f>
        <v>4359186.8033755189</v>
      </c>
      <c r="BA14" s="23">
        <f>'Intermediate calculations'!AV22*'Intermediate calculations'!AV25*(1-Constants!$H$23)</f>
        <v>4366697.495337666</v>
      </c>
      <c r="BB14" s="23">
        <f>'Intermediate calculations'!AW22*'Intermediate calculations'!AW25*(1-Constants!$H$23)</f>
        <v>4373708.9372457871</v>
      </c>
      <c r="BC14" s="23">
        <f>'Intermediate calculations'!AX22*'Intermediate calculations'!AX25*(1-Constants!$H$23)</f>
        <v>4380328.3503098702</v>
      </c>
      <c r="BD14" s="23">
        <f>'Intermediate calculations'!AY22*'Intermediate calculations'!AY25*(1-Constants!$H$23)</f>
        <v>4386386.4804419847</v>
      </c>
      <c r="BE14" s="23">
        <f>'Intermediate calculations'!AZ22*'Intermediate calculations'!AZ25*(1-Constants!$H$23)</f>
        <v>4392015.6039612126</v>
      </c>
      <c r="BF14" s="23">
        <f>'Intermediate calculations'!BA22*'Intermediate calculations'!BA25*(1-Constants!$H$23)</f>
        <v>4397002.4903637329</v>
      </c>
      <c r="BG14" s="23">
        <f>'Intermediate calculations'!BB22*'Intermediate calculations'!BB25*(1-Constants!$H$23)</f>
        <v>4401695.2022397276</v>
      </c>
      <c r="BH14" s="23">
        <f>'Intermediate calculations'!BC22*'Intermediate calculations'!BC25*(1-Constants!$H$23)</f>
        <v>4405857.4433358833</v>
      </c>
      <c r="BI14" s="23">
        <f>'Intermediate calculations'!BD22*'Intermediate calculations'!BD25*(1-Constants!$H$23)</f>
        <v>4409500.0169835892</v>
      </c>
      <c r="BJ14" s="23">
        <f>'Intermediate calculations'!BE22*'Intermediate calculations'!BE25*(1-Constants!$H$23)</f>
        <v>4412615.6435729358</v>
      </c>
      <c r="BK14" s="23">
        <f>'Intermediate calculations'!BF22*'Intermediate calculations'!BF25*(1-Constants!$H$23)</f>
        <v>4415206.5256514186</v>
      </c>
      <c r="BL14" s="23">
        <f>'Intermediate calculations'!BG22*'Intermediate calculations'!BG25*(1-Constants!$H$23)</f>
        <v>4417351.7471815459</v>
      </c>
      <c r="BM14" s="23">
        <f>'Intermediate calculations'!BH22*'Intermediate calculations'!BH25*(1-Constants!$H$23)</f>
        <v>4418011.1458677389</v>
      </c>
      <c r="BN14" s="23">
        <f>'Intermediate calculations'!BI22*'Intermediate calculations'!BI25*(1-Constants!$H$23)</f>
        <v>4417905.3730480522</v>
      </c>
      <c r="BO14" s="23">
        <f>'Intermediate calculations'!BJ22*'Intermediate calculations'!BJ25*(1-Constants!$H$23)</f>
        <v>4417175.648028939</v>
      </c>
      <c r="BP14" s="23">
        <f>'Intermediate calculations'!BK22*'Intermediate calculations'!BK25*(1-Constants!$H$23)</f>
        <v>4415757.405325654</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308239.462099689</v>
      </c>
      <c r="AL15" s="23">
        <f>((Data!$AJ$61*((Drivers!AH5*1000000)/Drivers!AH4))+Data!$AK$61)</f>
        <v>291949.00024451001</v>
      </c>
      <c r="AM15" s="23">
        <f>((Data!$AJ$61*((Drivers!AI5*1000000)/Drivers!AI4))+Data!$AK$61)</f>
        <v>295599.35463878501</v>
      </c>
      <c r="AN15" s="23">
        <f>((Data!$AJ$61*((Drivers!AJ5*1000000)/Drivers!AJ4))+Data!$AK$61)</f>
        <v>298052.46719871403</v>
      </c>
      <c r="AO15" s="23">
        <f>((Data!$AJ$61*((Drivers!AK5*1000000)/Drivers!AK4))+Data!$AK$61)</f>
        <v>300202.41244214831</v>
      </c>
      <c r="AP15" s="23">
        <f>((Data!$AJ$61*((Drivers!AL5*1000000)/Drivers!AL4))+Data!$AK$61)</f>
        <v>302788.78513737605</v>
      </c>
      <c r="AQ15" s="23">
        <f>((Data!$AJ$61*((Drivers!AM5*1000000)/Drivers!AM4))+Data!$AK$61)</f>
        <v>305221.40227861609</v>
      </c>
      <c r="AR15" s="23">
        <f>((Data!$AJ$61*((Drivers!AN5*1000000)/Drivers!AN4))+Data!$AK$61)</f>
        <v>307057.78294535342</v>
      </c>
      <c r="AS15" s="23">
        <f>((Data!$AJ$61*((Drivers!AO5*1000000)/Drivers!AO4))+Data!$AK$61)</f>
        <v>308876.55750741786</v>
      </c>
      <c r="AT15" s="23">
        <f>((Data!$AJ$61*((Drivers!AP5*1000000)/Drivers!AP4))+Data!$AK$61)</f>
        <v>310793.89205986098</v>
      </c>
      <c r="AU15" s="23">
        <f>((Data!$AJ$61*((Drivers!AQ5*1000000)/Drivers!AQ4))+Data!$AK$61)</f>
        <v>313999.28419778228</v>
      </c>
      <c r="AV15" s="23">
        <f>((Data!$AJ$61*((Drivers!AR5*1000000)/Drivers!AR4))+Data!$AK$61)</f>
        <v>316621.07160715119</v>
      </c>
      <c r="AW15" s="23">
        <f>((Data!$AJ$61*((Drivers!AS5*1000000)/Drivers!AS4))+Data!$AK$61)</f>
        <v>320125.91122178815</v>
      </c>
      <c r="AX15" s="23">
        <f>((Data!$AJ$61*((Drivers!AT5*1000000)/Drivers!AT4))+Data!$AK$61)</f>
        <v>323853.83802403975</v>
      </c>
      <c r="AY15" s="23">
        <f>((Data!$AJ$61*((Drivers!AU5*1000000)/Drivers!AU4))+Data!$AK$61)</f>
        <v>328577.21972886485</v>
      </c>
      <c r="AZ15" s="23">
        <f>((Data!$AJ$61*((Drivers!AV5*1000000)/Drivers!AV4))+Data!$AK$61)</f>
        <v>333807.70521243592</v>
      </c>
      <c r="BA15" s="23">
        <f>((Data!$AJ$61*((Drivers!AW5*1000000)/Drivers!AW4))+Data!$AK$61)</f>
        <v>337602.81631808355</v>
      </c>
      <c r="BB15" s="23">
        <f>((Data!$AJ$61*((Drivers!AX5*1000000)/Drivers!AX4))+Data!$AK$61)</f>
        <v>341417.85069509188</v>
      </c>
      <c r="BC15" s="23">
        <f>((Data!$AJ$61*((Drivers!AY5*1000000)/Drivers!AY4))+Data!$AK$61)</f>
        <v>345777.62132055603</v>
      </c>
      <c r="BD15" s="23">
        <f>((Data!$AJ$61*((Drivers!AZ5*1000000)/Drivers!AZ4))+Data!$AK$61)</f>
        <v>350123.45644118742</v>
      </c>
      <c r="BE15" s="23">
        <f>((Data!$AJ$61*((Drivers!BA5*1000000)/Drivers!BA4))+Data!$AK$61)</f>
        <v>355063.11571307504</v>
      </c>
      <c r="BF15" s="23">
        <f>((Data!$AJ$61*((Drivers!BB5*1000000)/Drivers!BB4))+Data!$AK$61)</f>
        <v>359856.31935208704</v>
      </c>
      <c r="BG15" s="23">
        <f>((Data!$AJ$61*((Drivers!BC5*1000000)/Drivers!BC4))+Data!$AK$61)</f>
        <v>365586.228272215</v>
      </c>
      <c r="BH15" s="23">
        <f>((Data!$AJ$61*((Drivers!BD5*1000000)/Drivers!BD4))+Data!$AK$61)</f>
        <v>371411.99941312743</v>
      </c>
      <c r="BI15" s="23">
        <f>((Data!$AJ$61*((Drivers!BE5*1000000)/Drivers!BE4))+Data!$AK$61)</f>
        <v>377446.75329052983</v>
      </c>
      <c r="BJ15" s="23">
        <f>((Data!$AJ$61*((Drivers!BF5*1000000)/Drivers!BF4))+Data!$AK$61)</f>
        <v>383728.96637901454</v>
      </c>
      <c r="BK15" s="23">
        <f>((Data!$AJ$61*((Drivers!BG5*1000000)/Drivers!BG4))+Data!$AK$61)</f>
        <v>390329.57070377073</v>
      </c>
      <c r="BL15" s="23">
        <f>((Data!$AJ$61*((Drivers!BH5*1000000)/Drivers!BH4))+Data!$AK$61)</f>
        <v>397598.88499109156</v>
      </c>
      <c r="BM15" s="23">
        <f>((Data!$AJ$61*((Drivers!BI5*1000000)/Drivers!BI4))+Data!$AK$61)</f>
        <v>401567.38593500247</v>
      </c>
      <c r="BN15" s="23">
        <f>((Data!$AJ$61*((Drivers!BJ5*1000000)/Drivers!BJ4))+Data!$AK$61)</f>
        <v>405072.67774929246</v>
      </c>
      <c r="BO15" s="23">
        <f>((Data!$AJ$61*((Drivers!BK5*1000000)/Drivers!BK4))+Data!$AK$61)</f>
        <v>408706.88664739521</v>
      </c>
      <c r="BP15" s="23">
        <f>((Data!$AJ$61*((Drivers!BL5*1000000)/Drivers!BL4))+Data!$AK$61)</f>
        <v>412262.30691145768</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1656046.9024620026</v>
      </c>
      <c r="AE17" s="23">
        <f>'Intermediate calculations'!Z32*'Intermediate calculations'!Z33*Constants!$H$24</f>
        <v>1647045.1860532642</v>
      </c>
      <c r="AF17" s="23">
        <f>'Intermediate calculations'!AA32*'Intermediate calculations'!AA33*Constants!$H$24</f>
        <v>1647784.0190100386</v>
      </c>
      <c r="AG17" s="23">
        <f>'Intermediate calculations'!AB32*'Intermediate calculations'!AB33*Constants!$H$24</f>
        <v>1632656.0990208653</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1527015.9199472498</v>
      </c>
      <c r="AL17" s="23">
        <f>'Intermediate calculations'!AG32*'Intermediate calculations'!AG33*Constants!$H$24</f>
        <v>1360822.1536333472</v>
      </c>
      <c r="AM17" s="23">
        <f>'Intermediate calculations'!AH32*'Intermediate calculations'!AH33*Constants!$H$24</f>
        <v>1381806.2142129417</v>
      </c>
      <c r="AN17" s="23">
        <f>'Intermediate calculations'!AI32*'Intermediate calculations'!AI33*Constants!$H$24</f>
        <v>1390643.125200904</v>
      </c>
      <c r="AO17" s="23">
        <f>'Intermediate calculations'!AJ32*'Intermediate calculations'!AJ33*Constants!$H$24</f>
        <v>1395770.6786436404</v>
      </c>
      <c r="AP17" s="23">
        <f>'Intermediate calculations'!AK32*'Intermediate calculations'!AK33*Constants!$H$24</f>
        <v>1403922.2146093468</v>
      </c>
      <c r="AQ17" s="23">
        <f>'Intermediate calculations'!AL32*'Intermediate calculations'!AL33*Constants!$H$24</f>
        <v>1409625.4655356889</v>
      </c>
      <c r="AR17" s="23">
        <f>'Intermediate calculations'!AM32*'Intermediate calculations'!AM33*Constants!$H$24</f>
        <v>1409747.0092525054</v>
      </c>
      <c r="AS17" s="23">
        <f>'Intermediate calculations'!AN32*'Intermediate calculations'!AN33*Constants!$H$24</f>
        <v>1409506.8051132276</v>
      </c>
      <c r="AT17" s="23">
        <f>'Intermediate calculations'!AO32*'Intermediate calculations'!AO33*Constants!$H$24</f>
        <v>1409888.7887214469</v>
      </c>
      <c r="AU17" s="23">
        <f>'Intermediate calculations'!AP32*'Intermediate calculations'!AP33*Constants!$H$24</f>
        <v>1421042.9073557872</v>
      </c>
      <c r="AV17" s="23">
        <f>'Intermediate calculations'!AQ32*'Intermediate calculations'!AQ33*Constants!$H$24</f>
        <v>1426695.5475186813</v>
      </c>
      <c r="AW17" s="23">
        <f>'Intermediate calculations'!AR32*'Intermediate calculations'!AR33*Constants!$H$24</f>
        <v>1439390.4399790021</v>
      </c>
      <c r="AX17" s="23">
        <f>'Intermediate calculations'!AS32*'Intermediate calculations'!AS33*Constants!$H$24</f>
        <v>1453384.1261953725</v>
      </c>
      <c r="AY17" s="23">
        <f>'Intermediate calculations'!AT32*'Intermediate calculations'!AT33*Constants!$H$24</f>
        <v>1474927.1676138949</v>
      </c>
      <c r="AZ17" s="23">
        <f>'Intermediate calculations'!AU32*'Intermediate calculations'!AU33*Constants!$H$24</f>
        <v>1499765.0327376584</v>
      </c>
      <c r="BA17" s="23">
        <f>'Intermediate calculations'!AV32*'Intermediate calculations'!AV33*Constants!$H$24</f>
        <v>1512186.9195309745</v>
      </c>
      <c r="BB17" s="23">
        <f>'Intermediate calculations'!AW32*'Intermediate calculations'!AW33*Constants!$H$24</f>
        <v>1524130.1626261738</v>
      </c>
      <c r="BC17" s="23">
        <f>'Intermediate calculations'!AX32*'Intermediate calculations'!AX33*Constants!$H$24</f>
        <v>1539680.2231267719</v>
      </c>
      <c r="BD17" s="23">
        <f>'Intermediate calculations'!AY32*'Intermediate calculations'!AY33*Constants!$H$24</f>
        <v>1554356.6708740897</v>
      </c>
      <c r="BE17" s="23">
        <f>'Intermediate calculations'!AZ32*'Intermediate calculations'!AZ33*Constants!$H$24</f>
        <v>1572790.4877135232</v>
      </c>
      <c r="BF17" s="23">
        <f>'Intermediate calculations'!BA32*'Intermediate calculations'!BA33*Constants!$H$24</f>
        <v>1589225.2151479216</v>
      </c>
      <c r="BG17" s="23">
        <f>'Intermediate calculations'!BB32*'Intermediate calculations'!BB33*Constants!$H$24</f>
        <v>1611786.5805454971</v>
      </c>
      <c r="BH17" s="23">
        <f>'Intermediate calculations'!BC32*'Intermediate calculations'!BC33*Constants!$H$24</f>
        <v>1634024.0521363176</v>
      </c>
      <c r="BI17" s="23">
        <f>'Intermediate calculations'!BD32*'Intermediate calculations'!BD33*Constants!$H$24</f>
        <v>1656724.5382761194</v>
      </c>
      <c r="BJ17" s="23">
        <f>'Intermediate calculations'!BE32*'Intermediate calculations'!BE33*Constants!$H$24</f>
        <v>1680098.4676360779</v>
      </c>
      <c r="BK17" s="23">
        <f>'Intermediate calculations'!BF32*'Intermediate calculations'!BF33*Constants!$H$24</f>
        <v>1704571.8085786784</v>
      </c>
      <c r="BL17" s="23">
        <f>'Intermediate calculations'!BG32*'Intermediate calculations'!BG33*Constants!$H$24</f>
        <v>1732494.7893090919</v>
      </c>
      <c r="BM17" s="23">
        <f>'Intermediate calculations'!BH32*'Intermediate calculations'!BH33*Constants!$H$24</f>
        <v>1736355.9283992259</v>
      </c>
      <c r="BN17" s="23">
        <f>'Intermediate calculations'!BI32*'Intermediate calculations'!BI33*Constants!$H$24</f>
        <v>1736340.2352100904</v>
      </c>
      <c r="BO17" s="23">
        <f>'Intermediate calculations'!BJ32*'Intermediate calculations'!BJ33*Constants!$H$24</f>
        <v>1736538.5303398478</v>
      </c>
      <c r="BP17" s="23">
        <f>'Intermediate calculations'!BK32*'Intermediate calculations'!BK33*Constants!$H$24</f>
        <v>1735540.696468404</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225824.57760845489</v>
      </c>
      <c r="AE18" s="23">
        <f>'Intermediate calculations'!Z32*'Intermediate calculations'!Z33*(1-Constants!$H$24)</f>
        <v>224597.07082544512</v>
      </c>
      <c r="AF18" s="23">
        <f>'Intermediate calculations'!AA32*'Intermediate calculations'!AA33*(1-Constants!$H$24)</f>
        <v>224697.82077409615</v>
      </c>
      <c r="AG18" s="23">
        <f>'Intermediate calculations'!AB32*'Intermediate calculations'!AB33*(1-Constants!$H$24)</f>
        <v>222634.92259375434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208229.44362917042</v>
      </c>
      <c r="AL18" s="23">
        <f>'Intermediate calculations'!AG32*'Intermediate calculations'!AG33*(1-Constants!$H$24)</f>
        <v>185566.65731363825</v>
      </c>
      <c r="AM18" s="23">
        <f>'Intermediate calculations'!AH32*'Intermediate calculations'!AH33*(1-Constants!$H$24)</f>
        <v>188428.12011994657</v>
      </c>
      <c r="AN18" s="23">
        <f>'Intermediate calculations'!AI32*'Intermediate calculations'!AI33*(1-Constants!$H$24)</f>
        <v>189633.1534364869</v>
      </c>
      <c r="AO18" s="23">
        <f>'Intermediate calculations'!AJ32*'Intermediate calculations'!AJ33*(1-Constants!$H$24)</f>
        <v>190332.36526958732</v>
      </c>
      <c r="AP18" s="23">
        <f>'Intermediate calculations'!AK32*'Intermediate calculations'!AK33*(1-Constants!$H$24)</f>
        <v>191443.93835582002</v>
      </c>
      <c r="AQ18" s="23">
        <f>'Intermediate calculations'!AL32*'Intermediate calculations'!AL33*(1-Constants!$H$24)</f>
        <v>192221.65439123029</v>
      </c>
      <c r="AR18" s="23">
        <f>'Intermediate calculations'!AM32*'Intermediate calculations'!AM33*(1-Constants!$H$24)</f>
        <v>192238.22853443254</v>
      </c>
      <c r="AS18" s="23">
        <f>'Intermediate calculations'!AN32*'Intermediate calculations'!AN33*(1-Constants!$H$24)</f>
        <v>192205.47342453102</v>
      </c>
      <c r="AT18" s="23">
        <f>'Intermediate calculations'!AO32*'Intermediate calculations'!AO33*(1-Constants!$H$24)</f>
        <v>192257.5620983791</v>
      </c>
      <c r="AU18" s="23">
        <f>'Intermediate calculations'!AP32*'Intermediate calculations'!AP33*(1-Constants!$H$24)</f>
        <v>193778.57827578916</v>
      </c>
      <c r="AV18" s="23">
        <f>'Intermediate calculations'!AQ32*'Intermediate calculations'!AQ33*(1-Constants!$H$24)</f>
        <v>194549.39284345653</v>
      </c>
      <c r="AW18" s="23">
        <f>'Intermediate calculations'!AR32*'Intermediate calculations'!AR33*(1-Constants!$H$24)</f>
        <v>196280.51454259121</v>
      </c>
      <c r="AX18" s="23">
        <f>'Intermediate calculations'!AS32*'Intermediate calculations'!AS33*(1-Constants!$H$24)</f>
        <v>198188.74448118714</v>
      </c>
      <c r="AY18" s="23">
        <f>'Intermediate calculations'!AT32*'Intermediate calculations'!AT33*(1-Constants!$H$24)</f>
        <v>201126.43194734931</v>
      </c>
      <c r="AZ18" s="23">
        <f>'Intermediate calculations'!AU32*'Intermediate calculations'!AU33*(1-Constants!$H$24)</f>
        <v>204513.41355513522</v>
      </c>
      <c r="BA18" s="23">
        <f>'Intermediate calculations'!AV32*'Intermediate calculations'!AV33*(1-Constants!$H$24)</f>
        <v>206207.30720876923</v>
      </c>
      <c r="BB18" s="23">
        <f>'Intermediate calculations'!AW32*'Intermediate calculations'!AW33*(1-Constants!$H$24)</f>
        <v>207835.93126720554</v>
      </c>
      <c r="BC18" s="23">
        <f>'Intermediate calculations'!AX32*'Intermediate calculations'!AX33*(1-Constants!$H$24)</f>
        <v>209956.3940627416</v>
      </c>
      <c r="BD18" s="23">
        <f>'Intermediate calculations'!AY32*'Intermediate calculations'!AY33*(1-Constants!$H$24)</f>
        <v>211957.72784646676</v>
      </c>
      <c r="BE18" s="23">
        <f>'Intermediate calculations'!AZ32*'Intermediate calculations'!AZ33*(1-Constants!$H$24)</f>
        <v>214471.43014275315</v>
      </c>
      <c r="BF18" s="23">
        <f>'Intermediate calculations'!BA32*'Intermediate calculations'!BA33*(1-Constants!$H$24)</f>
        <v>216712.52933835294</v>
      </c>
      <c r="BG18" s="23">
        <f>'Intermediate calculations'!BB32*'Intermediate calculations'!BB33*(1-Constants!$H$24)</f>
        <v>219789.07916529506</v>
      </c>
      <c r="BH18" s="23">
        <f>'Intermediate calculations'!BC32*'Intermediate calculations'!BC33*(1-Constants!$H$24)</f>
        <v>222821.46165495238</v>
      </c>
      <c r="BI18" s="23">
        <f>'Intermediate calculations'!BD32*'Intermediate calculations'!BD33*(1-Constants!$H$24)</f>
        <v>225916.98249219809</v>
      </c>
      <c r="BJ18" s="23">
        <f>'Intermediate calculations'!BE32*'Intermediate calculations'!BE33*(1-Constants!$H$24)</f>
        <v>229104.33649582879</v>
      </c>
      <c r="BK18" s="23">
        <f>'Intermediate calculations'!BF32*'Intermediate calculations'!BF33*(1-Constants!$H$24)</f>
        <v>232441.61026072886</v>
      </c>
      <c r="BL18" s="23">
        <f>'Intermediate calculations'!BG32*'Intermediate calculations'!BG33*(1-Constants!$H$24)</f>
        <v>236249.28945123981</v>
      </c>
      <c r="BM18" s="23">
        <f>'Intermediate calculations'!BH32*'Intermediate calculations'!BH33*(1-Constants!$H$24)</f>
        <v>236775.80841807625</v>
      </c>
      <c r="BN18" s="23">
        <f>'Intermediate calculations'!BI32*'Intermediate calculations'!BI33*(1-Constants!$H$24)</f>
        <v>236773.6684377396</v>
      </c>
      <c r="BO18" s="23">
        <f>'Intermediate calculations'!BJ32*'Intermediate calculations'!BJ33*(1-Constants!$H$24)</f>
        <v>236800.70868270652</v>
      </c>
      <c r="BP18" s="23">
        <f>'Intermediate calculations'!BK32*'Intermediate calculations'!BK33*(1-Constants!$H$24)</f>
        <v>236664.64042750961</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23653841.793714993</v>
      </c>
      <c r="AE19" s="23">
        <f>'Intermediate calculations'!Z37*'Intermediate calculations'!Z38*Constants!$H$25</f>
        <v>24134771.290486094</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26412334.873995654</v>
      </c>
      <c r="AL19" s="23">
        <f>'Intermediate calculations'!AG37*'Intermediate calculations'!AG38*Constants!$H$25</f>
        <v>25358354.949732877</v>
      </c>
      <c r="AM19" s="23">
        <f>'Intermediate calculations'!AH37*'Intermediate calculations'!AH38*Constants!$H$25</f>
        <v>26065792.371589128</v>
      </c>
      <c r="AN19" s="23">
        <f>'Intermediate calculations'!AI37*'Intermediate calculations'!AI38*Constants!$H$25</f>
        <v>26650870.508000337</v>
      </c>
      <c r="AO19" s="23">
        <f>'Intermediate calculations'!AJ37*'Intermediate calculations'!AJ38*Constants!$H$25</f>
        <v>27192675.100085802</v>
      </c>
      <c r="AP19" s="23">
        <f>'Intermediate calculations'!AK37*'Intermediate calculations'!AK38*Constants!$H$25</f>
        <v>27759892.71416048</v>
      </c>
      <c r="AQ19" s="23">
        <f>'Intermediate calculations'!AL37*'Intermediate calculations'!AL38*Constants!$H$25</f>
        <v>28295155.202098813</v>
      </c>
      <c r="AR19" s="23">
        <f>'Intermediate calculations'!AM37*'Intermediate calculations'!AM38*Constants!$H$25</f>
        <v>28770416.493481886</v>
      </c>
      <c r="AS19" s="23">
        <f>'Intermediate calculations'!AN37*'Intermediate calculations'!AN38*Constants!$H$25</f>
        <v>29240881.363694649</v>
      </c>
      <c r="AT19" s="23">
        <f>'Intermediate calculations'!AO37*'Intermediate calculations'!AO38*Constants!$H$25</f>
        <v>29717741.284040969</v>
      </c>
      <c r="AU19" s="23">
        <f>'Intermediate calculations'!AP37*'Intermediate calculations'!AP38*Constants!$H$25</f>
        <v>30321076.154566973</v>
      </c>
      <c r="AV19" s="23">
        <f>'Intermediate calculations'!AQ37*'Intermediate calculations'!AQ38*Constants!$H$25</f>
        <v>30863165.959669016</v>
      </c>
      <c r="AW19" s="23">
        <f>'Intermediate calculations'!AR37*'Intermediate calculations'!AR38*Constants!$H$25</f>
        <v>31495032.643760573</v>
      </c>
      <c r="AX19" s="23">
        <f>'Intermediate calculations'!AS37*'Intermediate calculations'!AS38*Constants!$H$25</f>
        <v>32150188.242356196</v>
      </c>
      <c r="AY19" s="23">
        <f>'Intermediate calculations'!AT37*'Intermediate calculations'!AT38*Constants!$H$25</f>
        <v>32909550.909849651</v>
      </c>
      <c r="AZ19" s="23">
        <f>'Intermediate calculations'!AU37*'Intermediate calculations'!AU38*Constants!$H$25</f>
        <v>33723708.298631936</v>
      </c>
      <c r="BA19" s="23">
        <f>'Intermediate calculations'!AV37*'Intermediate calculations'!AV38*Constants!$H$25</f>
        <v>34387142.599752516</v>
      </c>
      <c r="BB19" s="23">
        <f>'Intermediate calculations'!AW37*'Intermediate calculations'!AW38*Constants!$H$25</f>
        <v>35052314.24119249</v>
      </c>
      <c r="BC19" s="23">
        <f>'Intermediate calculations'!AX37*'Intermediate calculations'!AX38*Constants!$H$25</f>
        <v>35775407.226484396</v>
      </c>
      <c r="BD19" s="23">
        <f>'Intermediate calculations'!AY37*'Intermediate calculations'!AY38*Constants!$H$25</f>
        <v>36496629.070676982</v>
      </c>
      <c r="BE19" s="23">
        <f>'Intermediate calculations'!AZ37*'Intermediate calculations'!AZ38*Constants!$H$25</f>
        <v>37281871.422039889</v>
      </c>
      <c r="BF19" s="23">
        <f>'Intermediate calculations'!BA37*'Intermediate calculations'!BA38*Constants!$H$25</f>
        <v>38050577.434609354</v>
      </c>
      <c r="BG19" s="23">
        <f>'Intermediate calculations'!BB37*'Intermediate calculations'!BB38*Constants!$H$25</f>
        <v>38922535.259384975</v>
      </c>
      <c r="BH19" s="23">
        <f>'Intermediate calculations'!BC37*'Intermediate calculations'!BC38*Constants!$H$25</f>
        <v>39805623.918394864</v>
      </c>
      <c r="BI19" s="23">
        <f>'Intermediate calculations'!BD37*'Intermediate calculations'!BD38*Constants!$H$25</f>
        <v>40712180.955372006</v>
      </c>
      <c r="BJ19" s="23">
        <f>'Intermediate calculations'!BE37*'Intermediate calculations'!BE38*Constants!$H$25</f>
        <v>41646408.811817482</v>
      </c>
      <c r="BK19" s="23">
        <f>'Intermediate calculations'!BF37*'Intermediate calculations'!BF38*Constants!$H$25</f>
        <v>42616240.598387651</v>
      </c>
      <c r="BL19" s="23">
        <f>'Intermediate calculations'!BG37*'Intermediate calculations'!BG38*Constants!$H$25</f>
        <v>43661531.674927428</v>
      </c>
      <c r="BM19" s="23">
        <f>'Intermediate calculations'!BH37*'Intermediate calculations'!BH38*Constants!$H$25</f>
        <v>44329368.62179064</v>
      </c>
      <c r="BN19" s="23">
        <f>'Intermediate calculations'!BI37*'Intermediate calculations'!BI38*Constants!$H$25</f>
        <v>44939515.413420655</v>
      </c>
      <c r="BO19" s="23">
        <f>'Intermediate calculations'!BJ37*'Intermediate calculations'!BJ38*Constants!$H$25</f>
        <v>45559114.8017345</v>
      </c>
      <c r="BP19" s="23">
        <f>'Intermediate calculations'!BK37*'Intermediate calculations'!BK38*Constants!$H$25</f>
        <v>46163937.260895193</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94043391.409974873</v>
      </c>
      <c r="AE20" s="23">
        <f>'Intermediate calculations'!Z42*'Intermediate calculations'!Z43*Constants!$H$26</f>
        <v>95281774.78489992</v>
      </c>
      <c r="AF20" s="23">
        <f>'Intermediate calculations'!AA42*'Intermediate calculations'!AA43*Constants!$H$26</f>
        <v>97270973.713722616</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95690259.829558343</v>
      </c>
      <c r="AK20" s="23">
        <f>'Intermediate calculations'!AF42*'Intermediate calculations'!AF43*Constants!$H$26</f>
        <v>95277598.733681634</v>
      </c>
      <c r="AL20" s="23">
        <f>'Intermediate calculations'!AG42*'Intermediate calculations'!AG43*Constants!$H$26</f>
        <v>81476209.649024934</v>
      </c>
      <c r="AM20" s="23">
        <f>'Intermediate calculations'!AH42*'Intermediate calculations'!AH43*Constants!$H$26</f>
        <v>84910324.264475346</v>
      </c>
      <c r="AN20" s="23">
        <f>'Intermediate calculations'!AI42*'Intermediate calculations'!AI43*Constants!$H$26</f>
        <v>87277750.693051577</v>
      </c>
      <c r="AO20" s="23">
        <f>'Intermediate calculations'!AJ42*'Intermediate calculations'!AJ43*Constants!$H$26</f>
        <v>89349189.441106379</v>
      </c>
      <c r="AP20" s="23">
        <f>'Intermediate calculations'!AK42*'Intermediate calculations'!AK43*Constants!$H$26</f>
        <v>91771225.163818032</v>
      </c>
      <c r="AQ20" s="23">
        <f>'Intermediate calculations'!AL42*'Intermediate calculations'!AL43*Constants!$H$26</f>
        <v>94016315.031263158</v>
      </c>
      <c r="AR20" s="23">
        <f>'Intermediate calculations'!AM42*'Intermediate calculations'!AM43*Constants!$H$26</f>
        <v>95734552.981482968</v>
      </c>
      <c r="AS20" s="23">
        <f>'Intermediate calculations'!AN42*'Intermediate calculations'!AN43*Constants!$H$26</f>
        <v>97436560.436113283</v>
      </c>
      <c r="AT20" s="23">
        <f>'Intermediate calculations'!AO42*'Intermediate calculations'!AO43*Constants!$H$26</f>
        <v>99224023.497700155</v>
      </c>
      <c r="AU20" s="23">
        <f>'Intermediate calculations'!AP42*'Intermediate calculations'!AP43*Constants!$H$26</f>
        <v>102159227.86292382</v>
      </c>
      <c r="AV20" s="23">
        <f>'Intermediate calculations'!AQ42*'Intermediate calculations'!AQ43*Constants!$H$26</f>
        <v>104568970.03647433</v>
      </c>
      <c r="AW20" s="23">
        <f>'Intermediate calculations'!AR42*'Intermediate calculations'!AR43*Constants!$H$26</f>
        <v>107770924.89503342</v>
      </c>
      <c r="AX20" s="23">
        <f>'Intermediate calculations'!AS42*'Intermediate calculations'!AS43*Constants!$H$26</f>
        <v>111173767.03598723</v>
      </c>
      <c r="AY20" s="23">
        <f>'Intermediate calculations'!AT42*'Intermediate calculations'!AT43*Constants!$H$26</f>
        <v>115470568.39327727</v>
      </c>
      <c r="AZ20" s="23">
        <f>'Intermediate calculations'!AU42*'Intermediate calculations'!AU43*Constants!$H$26</f>
        <v>120222571.41227876</v>
      </c>
      <c r="BA20" s="23">
        <f>'Intermediate calculations'!AV42*'Intermediate calculations'!AV43*Constants!$H$26</f>
        <v>123678977.09340119</v>
      </c>
      <c r="BB20" s="23">
        <f>'Intermediate calculations'!AW42*'Intermediate calculations'!AW43*Constants!$H$26</f>
        <v>127148265.8665476</v>
      </c>
      <c r="BC20" s="23">
        <f>'Intermediate calculations'!AX42*'Intermediate calculations'!AX43*Constants!$H$26</f>
        <v>131101900.52872455</v>
      </c>
      <c r="BD20" s="23">
        <f>'Intermediate calculations'!AY42*'Intermediate calculations'!AY43*Constants!$H$26</f>
        <v>135034462.82239473</v>
      </c>
      <c r="BE20" s="23">
        <f>'Intermediate calculations'!AZ42*'Intermediate calculations'!AZ43*Constants!$H$26</f>
        <v>139492484.64348179</v>
      </c>
      <c r="BF20" s="23">
        <f>'Intermediate calculations'!BA42*'Intermediate calculations'!BA43*Constants!$H$26</f>
        <v>143805572.59572041</v>
      </c>
      <c r="BG20" s="23">
        <f>'Intermediate calculations'!BB42*'Intermediate calculations'!BB43*Constants!$H$26</f>
        <v>148952508.75439</v>
      </c>
      <c r="BH20" s="23">
        <f>'Intermediate calculations'!BC42*'Intermediate calculations'!BC43*Constants!$H$26</f>
        <v>154171606.86345711</v>
      </c>
      <c r="BI20" s="23">
        <f>'Intermediate calculations'!BD42*'Intermediate calculations'!BD43*Constants!$H$26</f>
        <v>159562496.10338819</v>
      </c>
      <c r="BJ20" s="23">
        <f>'Intermediate calculations'!BE42*'Intermediate calculations'!BE43*Constants!$H$26</f>
        <v>165157206.10141274</v>
      </c>
      <c r="BK20" s="23">
        <f>'Intermediate calculations'!BF42*'Intermediate calculations'!BF43*Constants!$H$26</f>
        <v>171016843.64709079</v>
      </c>
      <c r="BL20" s="23">
        <f>'Intermediate calculations'!BG42*'Intermediate calculations'!BG43*Constants!$H$26</f>
        <v>177454467.82630339</v>
      </c>
      <c r="BM20" s="23">
        <f>'Intermediate calculations'!BH42*'Intermediate calculations'!BH43*Constants!$H$26</f>
        <v>180885716.6415292</v>
      </c>
      <c r="BN20" s="23">
        <f>'Intermediate calculations'!BI42*'Intermediate calculations'!BI43*Constants!$H$26</f>
        <v>183871416.04152805</v>
      </c>
      <c r="BO20" s="23">
        <f>'Intermediate calculations'!BJ42*'Intermediate calculations'!BJ43*Constants!$H$26</f>
        <v>186943871.29048383</v>
      </c>
      <c r="BP20" s="23">
        <f>'Intermediate calculations'!BK42*'Intermediate calculations'!BK43*Constants!$H$26</f>
        <v>189914066.82953173</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985576.74140479218</v>
      </c>
      <c r="AE21" s="23">
        <f>'Intermediate calculations'!Z37*'Intermediate calculations'!Z38*(1-Constants!$H$25)</f>
        <v>1005615.4704369216</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1100513.9530831533</v>
      </c>
      <c r="AL21" s="23">
        <f>'Intermediate calculations'!AG37*'Intermediate calculations'!AG38*(1-Constants!$H$25)</f>
        <v>1056598.1229055375</v>
      </c>
      <c r="AM21" s="23">
        <f>'Intermediate calculations'!AH37*'Intermediate calculations'!AH38*(1-Constants!$H$25)</f>
        <v>1086074.6821495481</v>
      </c>
      <c r="AN21" s="23">
        <f>'Intermediate calculations'!AI37*'Intermediate calculations'!AI38*(1-Constants!$H$25)</f>
        <v>1110452.9378333485</v>
      </c>
      <c r="AO21" s="23">
        <f>'Intermediate calculations'!AJ37*'Intermediate calculations'!AJ38*(1-Constants!$H$25)</f>
        <v>1133028.1291702427</v>
      </c>
      <c r="AP21" s="23">
        <f>'Intermediate calculations'!AK37*'Intermediate calculations'!AK38*(1-Constants!$H$25)</f>
        <v>1156662.1964233543</v>
      </c>
      <c r="AQ21" s="23">
        <f>'Intermediate calculations'!AL37*'Intermediate calculations'!AL38*(1-Constants!$H$25)</f>
        <v>1178964.8000874517</v>
      </c>
      <c r="AR21" s="23">
        <f>'Intermediate calculations'!AM37*'Intermediate calculations'!AM38*(1-Constants!$H$25)</f>
        <v>1198767.3538950796</v>
      </c>
      <c r="AS21" s="23">
        <f>'Intermediate calculations'!AN37*'Intermediate calculations'!AN38*(1-Constants!$H$25)</f>
        <v>1218370.0568206115</v>
      </c>
      <c r="AT21" s="23">
        <f>'Intermediate calculations'!AO37*'Intermediate calculations'!AO38*(1-Constants!$H$25)</f>
        <v>1238239.2201683749</v>
      </c>
      <c r="AU21" s="23">
        <f>'Intermediate calculations'!AP37*'Intermediate calculations'!AP38*(1-Constants!$H$25)</f>
        <v>1263378.1731069584</v>
      </c>
      <c r="AV21" s="23">
        <f>'Intermediate calculations'!AQ37*'Intermediate calculations'!AQ38*(1-Constants!$H$25)</f>
        <v>1285965.2483195437</v>
      </c>
      <c r="AW21" s="23">
        <f>'Intermediate calculations'!AR37*'Intermediate calculations'!AR38*(1-Constants!$H$25)</f>
        <v>1312293.0268233584</v>
      </c>
      <c r="AX21" s="23">
        <f>'Intermediate calculations'!AS37*'Intermediate calculations'!AS38*(1-Constants!$H$25)</f>
        <v>1339591.1767648428</v>
      </c>
      <c r="AY21" s="23">
        <f>'Intermediate calculations'!AT37*'Intermediate calculations'!AT38*(1-Constants!$H$25)</f>
        <v>1371231.2879104035</v>
      </c>
      <c r="AZ21" s="23">
        <f>'Intermediate calculations'!AU37*'Intermediate calculations'!AU38*(1-Constants!$H$25)</f>
        <v>1405154.5124429986</v>
      </c>
      <c r="BA21" s="23">
        <f>'Intermediate calculations'!AV37*'Intermediate calculations'!AV38*(1-Constants!$H$25)</f>
        <v>1432797.6083230227</v>
      </c>
      <c r="BB21" s="23">
        <f>'Intermediate calculations'!AW37*'Intermediate calculations'!AW38*(1-Constants!$H$25)</f>
        <v>1460513.0933830217</v>
      </c>
      <c r="BC21" s="23">
        <f>'Intermediate calculations'!AX37*'Intermediate calculations'!AX38*(1-Constants!$H$25)</f>
        <v>1490641.9677701844</v>
      </c>
      <c r="BD21" s="23">
        <f>'Intermediate calculations'!AY37*'Intermediate calculations'!AY38*(1-Constants!$H$25)</f>
        <v>1520692.8779448757</v>
      </c>
      <c r="BE21" s="23">
        <f>'Intermediate calculations'!AZ37*'Intermediate calculations'!AZ38*(1-Constants!$H$25)</f>
        <v>1553411.3092516635</v>
      </c>
      <c r="BF21" s="23">
        <f>'Intermediate calculations'!BA37*'Intermediate calculations'!BA38*(1-Constants!$H$25)</f>
        <v>1585440.7264420581</v>
      </c>
      <c r="BG21" s="23">
        <f>'Intermediate calculations'!BB37*'Intermediate calculations'!BB38*(1-Constants!$H$25)</f>
        <v>1621772.3024743753</v>
      </c>
      <c r="BH21" s="23">
        <f>'Intermediate calculations'!BC37*'Intermediate calculations'!BC38*(1-Constants!$H$25)</f>
        <v>1658567.6632664544</v>
      </c>
      <c r="BI21" s="23">
        <f>'Intermediate calculations'!BD37*'Intermediate calculations'!BD38*(1-Constants!$H$25)</f>
        <v>1696340.8731405018</v>
      </c>
      <c r="BJ21" s="23">
        <f>'Intermediate calculations'!BE37*'Intermediate calculations'!BE38*(1-Constants!$H$25)</f>
        <v>1735267.0338257302</v>
      </c>
      <c r="BK21" s="23">
        <f>'Intermediate calculations'!BF37*'Intermediate calculations'!BF38*(1-Constants!$H$25)</f>
        <v>1775676.6915994871</v>
      </c>
      <c r="BL21" s="23">
        <f>'Intermediate calculations'!BG37*'Intermediate calculations'!BG38*(1-Constants!$H$25)</f>
        <v>1819230.4864553113</v>
      </c>
      <c r="BM21" s="23">
        <f>'Intermediate calculations'!BH37*'Intermediate calculations'!BH38*(1-Constants!$H$25)</f>
        <v>1847057.0259079451</v>
      </c>
      <c r="BN21" s="23">
        <f>'Intermediate calculations'!BI37*'Intermediate calculations'!BI38*(1-Constants!$H$25)</f>
        <v>1872479.808892529</v>
      </c>
      <c r="BO21" s="23">
        <f>'Intermediate calculations'!BJ37*'Intermediate calculations'!BJ38*(1-Constants!$H$25)</f>
        <v>1898296.4500722727</v>
      </c>
      <c r="BP21" s="23">
        <f>'Intermediate calculations'!BK37*'Intermediate calculations'!BK38*(1-Constants!$H$25)</f>
        <v>1923497.3858706348</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3918474.6420822898</v>
      </c>
      <c r="AE22" s="23">
        <f>'Intermediate calculations'!Z42*'Intermediate calculations'!Z43*(1-Constants!$H$26)</f>
        <v>3970073.9493708336</v>
      </c>
      <c r="AF22" s="23">
        <f>'Intermediate calculations'!AA42*'Intermediate calculations'!AA43*(1-Constants!$H$26)</f>
        <v>4052957.2380717797</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3987094.1595649342</v>
      </c>
      <c r="AK22" s="23">
        <f>'Intermediate calculations'!AF42*'Intermediate calculations'!AF43*(1-Constants!$H$26)</f>
        <v>3969899.9472367382</v>
      </c>
      <c r="AL22" s="23">
        <f>'Intermediate calculations'!AG42*'Intermediate calculations'!AG43*(1-Constants!$H$26)</f>
        <v>3394842.0687093753</v>
      </c>
      <c r="AM22" s="23">
        <f>'Intermediate calculations'!AH42*'Intermediate calculations'!AH43*(1-Constants!$H$26)</f>
        <v>3537930.1776864761</v>
      </c>
      <c r="AN22" s="23">
        <f>'Intermediate calculations'!AI42*'Intermediate calculations'!AI43*(1-Constants!$H$26)</f>
        <v>3636572.9455438191</v>
      </c>
      <c r="AO22" s="23">
        <f>'Intermediate calculations'!AJ42*'Intermediate calculations'!AJ43*(1-Constants!$H$26)</f>
        <v>3722882.8933794359</v>
      </c>
      <c r="AP22" s="23">
        <f>'Intermediate calculations'!AK42*'Intermediate calculations'!AK43*(1-Constants!$H$26)</f>
        <v>3823801.0484924214</v>
      </c>
      <c r="AQ22" s="23">
        <f>'Intermediate calculations'!AL42*'Intermediate calculations'!AL43*(1-Constants!$H$26)</f>
        <v>3917346.4596359688</v>
      </c>
      <c r="AR22" s="23">
        <f>'Intermediate calculations'!AM42*'Intermediate calculations'!AM43*(1-Constants!$H$26)</f>
        <v>3988939.7075617937</v>
      </c>
      <c r="AS22" s="23">
        <f>'Intermediate calculations'!AN42*'Intermediate calculations'!AN43*(1-Constants!$H$26)</f>
        <v>4059856.684838057</v>
      </c>
      <c r="AT22" s="23">
        <f>'Intermediate calculations'!AO42*'Intermediate calculations'!AO43*(1-Constants!$H$26)</f>
        <v>4134334.3124041767</v>
      </c>
      <c r="AU22" s="23">
        <f>'Intermediate calculations'!AP42*'Intermediate calculations'!AP43*(1-Constants!$H$26)</f>
        <v>4256634.4942884957</v>
      </c>
      <c r="AV22" s="23">
        <f>'Intermediate calculations'!AQ42*'Intermediate calculations'!AQ43*(1-Constants!$H$26)</f>
        <v>4357040.4181864345</v>
      </c>
      <c r="AW22" s="23">
        <f>'Intermediate calculations'!AR42*'Intermediate calculations'!AR43*(1-Constants!$H$26)</f>
        <v>4490455.2039597305</v>
      </c>
      <c r="AX22" s="23">
        <f>'Intermediate calculations'!AS42*'Intermediate calculations'!AS43*(1-Constants!$H$26)</f>
        <v>4632240.2931661392</v>
      </c>
      <c r="AY22" s="23">
        <f>'Intermediate calculations'!AT42*'Intermediate calculations'!AT43*(1-Constants!$H$26)</f>
        <v>4811273.6830532243</v>
      </c>
      <c r="AZ22" s="23">
        <f>'Intermediate calculations'!AU42*'Intermediate calculations'!AU43*(1-Constants!$H$26)</f>
        <v>5009273.8088449528</v>
      </c>
      <c r="BA22" s="23">
        <f>'Intermediate calculations'!AV42*'Intermediate calculations'!AV43*(1-Constants!$H$26)</f>
        <v>5153290.7122250544</v>
      </c>
      <c r="BB22" s="23">
        <f>'Intermediate calculations'!AW42*'Intermediate calculations'!AW43*(1-Constants!$H$26)</f>
        <v>5297844.4111061553</v>
      </c>
      <c r="BC22" s="23">
        <f>'Intermediate calculations'!AX42*'Intermediate calculations'!AX43*(1-Constants!$H$26)</f>
        <v>5462579.1886968613</v>
      </c>
      <c r="BD22" s="23">
        <f>'Intermediate calculations'!AY42*'Intermediate calculations'!AY43*(1-Constants!$H$26)</f>
        <v>5626435.9509331193</v>
      </c>
      <c r="BE22" s="23">
        <f>'Intermediate calculations'!AZ42*'Intermediate calculations'!AZ43*(1-Constants!$H$26)</f>
        <v>5812186.8601450808</v>
      </c>
      <c r="BF22" s="23">
        <f>'Intermediate calculations'!BA42*'Intermediate calculations'!BA43*(1-Constants!$H$26)</f>
        <v>5991898.8581550224</v>
      </c>
      <c r="BG22" s="23">
        <f>'Intermediate calculations'!BB42*'Intermediate calculations'!BB43*(1-Constants!$H$26)</f>
        <v>6206354.5314329229</v>
      </c>
      <c r="BH22" s="23">
        <f>'Intermediate calculations'!BC42*'Intermediate calculations'!BC43*(1-Constants!$H$26)</f>
        <v>6423816.952644052</v>
      </c>
      <c r="BI22" s="23">
        <f>'Intermediate calculations'!BD42*'Intermediate calculations'!BD43*(1-Constants!$H$26)</f>
        <v>6648437.3376411805</v>
      </c>
      <c r="BJ22" s="23">
        <f>'Intermediate calculations'!BE42*'Intermediate calculations'!BE43*(1-Constants!$H$26)</f>
        <v>6881550.2542255381</v>
      </c>
      <c r="BK22" s="23">
        <f>'Intermediate calculations'!BF42*'Intermediate calculations'!BF43*(1-Constants!$H$26)</f>
        <v>7125701.8186287899</v>
      </c>
      <c r="BL22" s="23">
        <f>'Intermediate calculations'!BG42*'Intermediate calculations'!BG43*(1-Constants!$H$26)</f>
        <v>7393936.1594293145</v>
      </c>
      <c r="BM22" s="23">
        <f>'Intermediate calculations'!BH42*'Intermediate calculations'!BH43*(1-Constants!$H$26)</f>
        <v>7536904.8600637242</v>
      </c>
      <c r="BN22" s="23">
        <f>'Intermediate calculations'!BI42*'Intermediate calculations'!BI43*(1-Constants!$H$26)</f>
        <v>7661309.0017303424</v>
      </c>
      <c r="BO22" s="23">
        <f>'Intermediate calculations'!BJ42*'Intermediate calculations'!BJ43*(1-Constants!$H$26)</f>
        <v>7789327.9704368338</v>
      </c>
      <c r="BP22" s="23">
        <f>'Intermediate calculations'!BK42*'Intermediate calculations'!BK43*(1-Constants!$H$26)</f>
        <v>7913086.1178971622</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3533218.0409029815</v>
      </c>
      <c r="AN41" s="22">
        <f>((Data!$AJ$42*LN('Intermediate calculations'!AH60))+Data!$AK$42)</f>
        <v>3551940.3039766122</v>
      </c>
      <c r="AO41" s="22">
        <f>((Data!$AJ$42*LN('Intermediate calculations'!AI60))+Data!$AK$42)</f>
        <v>3566556.9101946596</v>
      </c>
      <c r="AP41" s="22">
        <f>((Data!$AJ$42*LN('Intermediate calculations'!AJ60))+Data!$AK$42)</f>
        <v>3579779.3515307158</v>
      </c>
      <c r="AQ41" s="22">
        <f>((Data!$AJ$42*LN('Intermediate calculations'!AK60))+Data!$AK$42)</f>
        <v>3593796.702595273</v>
      </c>
      <c r="AR41" s="22">
        <f>((Data!$AJ$42*LN('Intermediate calculations'!AL60))+Data!$AK$42)</f>
        <v>3606840.8880769406</v>
      </c>
      <c r="AS41" s="22">
        <f>((Data!$AJ$42*LN('Intermediate calculations'!AM60))+Data!$AK$42)</f>
        <v>3617950.7225215398</v>
      </c>
      <c r="AT41" s="22">
        <f>((Data!$AJ$42*LN('Intermediate calculations'!AN60))+Data!$AK$42)</f>
        <v>3628830.7127550654</v>
      </c>
      <c r="AU41" s="22">
        <f>((Data!$AJ$42*LN('Intermediate calculations'!AO60))+Data!$AK$42)</f>
        <v>3639814.7991491221</v>
      </c>
      <c r="AV41" s="22">
        <f>((Data!$AJ$42*LN('Intermediate calculations'!AP60))+Data!$AK$42)</f>
        <v>3654316.0243132859</v>
      </c>
      <c r="AW41" s="22">
        <f>((Data!$AJ$42*LN('Intermediate calculations'!AQ60))+Data!$AK$42)</f>
        <v>3666913.2999795526</v>
      </c>
      <c r="AX41" s="22">
        <f>((Data!$AJ$42*LN('Intermediate calculations'!AR60))+Data!$AK$42)</f>
        <v>3681824.8614795785</v>
      </c>
      <c r="AY41" s="22">
        <f>((Data!$AJ$42*LN('Intermediate calculations'!AS60))+Data!$AK$42)</f>
        <v>3697132.9671060573</v>
      </c>
      <c r="AZ41" s="22">
        <f>((Data!$AJ$42*LN('Intermediate calculations'!AT60))+Data!$AK$42)</f>
        <v>3714936.9507588353</v>
      </c>
      <c r="BA41" s="22">
        <f>((Data!$AJ$42*LN('Intermediate calculations'!AU60))+Data!$AK$42)</f>
        <v>3733797.9299602713</v>
      </c>
      <c r="BB41" s="22">
        <f>((Data!$AJ$42*LN('Intermediate calculations'!AV60))+Data!$AK$42)</f>
        <v>3748485.5273340251</v>
      </c>
      <c r="BC41" s="22">
        <f>((Data!$AJ$42*LN('Intermediate calculations'!AW60))+Data!$AK$42)</f>
        <v>3762991.4827261046</v>
      </c>
      <c r="BD41" s="22">
        <f>((Data!$AJ$42*LN('Intermediate calculations'!AX60))+Data!$AK$42)</f>
        <v>3778680.5766042061</v>
      </c>
      <c r="BE41" s="22">
        <f>((Data!$AJ$42*LN('Intermediate calculations'!AY60))+Data!$AK$42)</f>
        <v>3794063.0925636273</v>
      </c>
      <c r="BF41" s="22">
        <f>((Data!$AJ$42*LN('Intermediate calculations'!AZ60))+Data!$AK$42)</f>
        <v>3810680.6351245083</v>
      </c>
      <c r="BG41" s="22">
        <f>((Data!$AJ$42*LN('Intermediate calculations'!BA60))+Data!$AK$42)</f>
        <v>3826623.109299656</v>
      </c>
      <c r="BH41" s="22">
        <f>((Data!$AJ$42*LN('Intermediate calculations'!BB60))+Data!$AK$42)</f>
        <v>3844581.4423392378</v>
      </c>
      <c r="BI41" s="22">
        <f>((Data!$AJ$42*LN('Intermediate calculations'!BC60))+Data!$AK$42)</f>
        <v>3862417.6262267921</v>
      </c>
      <c r="BJ41" s="22">
        <f>((Data!$AJ$42*LN('Intermediate calculations'!BD60))+Data!$AK$42)</f>
        <v>3880392.7510380913</v>
      </c>
      <c r="BK41" s="22">
        <f>((Data!$AJ$42*LN('Intermediate calculations'!BE60))+Data!$AK$42)</f>
        <v>3898575.7312353253</v>
      </c>
      <c r="BL41" s="22">
        <f>((Data!$AJ$42*LN('Intermediate calculations'!BF60))+Data!$AK$42)</f>
        <v>3917103.5342152547</v>
      </c>
      <c r="BM41" s="22">
        <f>((Data!$AJ$42*LN('Intermediate calculations'!BG60))+Data!$AK$42)</f>
        <v>3936726.9611023217</v>
      </c>
      <c r="BN41" s="22">
        <f>((Data!$AJ$42*LN('Intermediate calculations'!BH60))+Data!$AK$42)</f>
        <v>3948629.163261069</v>
      </c>
      <c r="BO41" s="22">
        <f>((Data!$AJ$42*LN('Intermediate calculations'!BI60))+Data!$AK$42)</f>
        <v>3959293.6196931694</v>
      </c>
      <c r="BP41" s="22">
        <f>((Data!$AJ$42*LN('Intermediate calculations'!BJ60))+Data!$AK$42)</f>
        <v>3970035.5570031572</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1948409.0243585582</v>
      </c>
      <c r="AN45" s="22">
        <f t="shared" si="16"/>
        <v>1958733.5007726306</v>
      </c>
      <c r="AO45" s="22">
        <f t="shared" si="16"/>
        <v>1966793.8941961455</v>
      </c>
      <c r="AP45" s="22">
        <f t="shared" si="16"/>
        <v>1974085.4691074518</v>
      </c>
      <c r="AQ45" s="22">
        <f t="shared" si="16"/>
        <v>1981815.4005737829</v>
      </c>
      <c r="AR45" s="22">
        <f t="shared" si="16"/>
        <v>1989008.675490208</v>
      </c>
      <c r="AS45" s="22">
        <f t="shared" si="16"/>
        <v>1995135.2438028317</v>
      </c>
      <c r="AT45" s="22">
        <f t="shared" si="16"/>
        <v>2001135.0634886038</v>
      </c>
      <c r="AU45" s="22">
        <f t="shared" si="16"/>
        <v>2007192.2874716003</v>
      </c>
      <c r="AV45" s="22">
        <f t="shared" si="16"/>
        <v>2015189.0534925538</v>
      </c>
      <c r="AW45" s="22">
        <f t="shared" si="16"/>
        <v>2022135.8779756003</v>
      </c>
      <c r="AX45" s="22">
        <f t="shared" si="16"/>
        <v>2030358.925819685</v>
      </c>
      <c r="AY45" s="22">
        <f t="shared" si="16"/>
        <v>2038800.6497108159</v>
      </c>
      <c r="AZ45" s="22">
        <f t="shared" si="16"/>
        <v>2048618.7367965875</v>
      </c>
      <c r="BA45" s="22">
        <f t="shared" si="16"/>
        <v>2059019.7088449828</v>
      </c>
      <c r="BB45" s="22">
        <f t="shared" si="16"/>
        <v>2067119.2506614998</v>
      </c>
      <c r="BC45" s="22">
        <f t="shared" si="16"/>
        <v>2075118.6251879719</v>
      </c>
      <c r="BD45" s="22">
        <f t="shared" si="16"/>
        <v>2083770.4467688128</v>
      </c>
      <c r="BE45" s="22">
        <f t="shared" si="16"/>
        <v>2092253.2045736543</v>
      </c>
      <c r="BF45" s="22">
        <f t="shared" si="16"/>
        <v>2101417.0233681514</v>
      </c>
      <c r="BG45" s="22">
        <f t="shared" si="16"/>
        <v>2110208.5726566077</v>
      </c>
      <c r="BH45" s="22">
        <f t="shared" si="16"/>
        <v>2120111.7764078872</v>
      </c>
      <c r="BI45" s="22">
        <f t="shared" si="16"/>
        <v>2129947.6204583575</v>
      </c>
      <c r="BJ45" s="22">
        <f t="shared" si="16"/>
        <v>2139860.0841078851</v>
      </c>
      <c r="BK45" s="22">
        <f t="shared" si="16"/>
        <v>2149887.1705474672</v>
      </c>
      <c r="BL45" s="22">
        <f t="shared" si="16"/>
        <v>2160104.4110658038</v>
      </c>
      <c r="BM45" s="22">
        <f t="shared" si="16"/>
        <v>2170925.8383292714</v>
      </c>
      <c r="BN45" s="22">
        <f t="shared" si="16"/>
        <v>2177489.3613916398</v>
      </c>
      <c r="BO45" s="22">
        <f t="shared" si="16"/>
        <v>2183370.3239905038</v>
      </c>
      <c r="BP45" s="22">
        <f t="shared" si="16"/>
        <v>2189294.0137689374</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640814.15267081081</v>
      </c>
      <c r="AN46" s="22">
        <f>((Data!$AJ$48*'Activity data'!AN47)+Data!$AK$48)</f>
        <v>640651.56905247539</v>
      </c>
      <c r="AO46" s="22">
        <f>((Data!$AJ$48*'Activity data'!AO47)+Data!$AK$48)</f>
        <v>640524.63884551427</v>
      </c>
      <c r="AP46" s="22">
        <f>((Data!$AJ$48*'Activity data'!AP47)+Data!$AK$48)</f>
        <v>640409.81552809849</v>
      </c>
      <c r="AQ46" s="22">
        <f>((Data!$AJ$48*'Activity data'!AQ47)+Data!$AK$48)</f>
        <v>640288.08923643222</v>
      </c>
      <c r="AR46" s="22">
        <f>((Data!$AJ$48*'Activity data'!AR47)+Data!$AK$48)</f>
        <v>640174.81388796028</v>
      </c>
      <c r="AS46" s="22">
        <f>((Data!$AJ$48*'Activity data'!AS47)+Data!$AK$48)</f>
        <v>640078.33639076853</v>
      </c>
      <c r="AT46" s="22">
        <f>((Data!$AJ$48*'Activity data'!AT47)+Data!$AK$48)</f>
        <v>639983.85485439305</v>
      </c>
      <c r="AU46" s="22">
        <f>((Data!$AJ$48*'Activity data'!AU47)+Data!$AK$48)</f>
        <v>639888.46934981854</v>
      </c>
      <c r="AV46" s="22">
        <f>((Data!$AJ$48*'Activity data'!AV47)+Data!$AK$48)</f>
        <v>639762.54110876052</v>
      </c>
      <c r="AW46" s="22">
        <f>((Data!$AJ$48*'Activity data'!AW47)+Data!$AK$48)</f>
        <v>639653.14671285136</v>
      </c>
      <c r="AX46" s="22">
        <f>((Data!$AJ$48*'Activity data'!AX47)+Data!$AK$48)</f>
        <v>639523.65512232238</v>
      </c>
      <c r="AY46" s="22">
        <f>((Data!$AJ$48*'Activity data'!AY47)+Data!$AK$48)</f>
        <v>639390.71995349019</v>
      </c>
      <c r="AZ46" s="22">
        <f>((Data!$AJ$48*'Activity data'!AZ47)+Data!$AK$48)</f>
        <v>639236.11064842541</v>
      </c>
      <c r="BA46" s="22">
        <f>((Data!$AJ$48*'Activity data'!BA47)+Data!$AK$48)</f>
        <v>639072.32242304576</v>
      </c>
      <c r="BB46" s="22">
        <f>((Data!$AJ$48*'Activity data'!BB47)+Data!$AK$48)</f>
        <v>638944.7757308383</v>
      </c>
      <c r="BC46" s="22">
        <f>((Data!$AJ$48*'Activity data'!BC47)+Data!$AK$48)</f>
        <v>638818.80641261092</v>
      </c>
      <c r="BD46" s="22">
        <f>((Data!$AJ$48*'Activity data'!BD47)+Data!$AK$48)</f>
        <v>638682.56275226525</v>
      </c>
      <c r="BE46" s="22">
        <f>((Data!$AJ$48*'Activity data'!BE47)+Data!$AK$48)</f>
        <v>638548.9814061455</v>
      </c>
      <c r="BF46" s="22">
        <f>((Data!$AJ$48*'Activity data'!BF47)+Data!$AK$48)</f>
        <v>638404.67512293777</v>
      </c>
      <c r="BG46" s="22">
        <f>((Data!$AJ$48*'Activity data'!BG47)+Data!$AK$48)</f>
        <v>638266.23111505143</v>
      </c>
      <c r="BH46" s="22">
        <f>((Data!$AJ$48*'Activity data'!BH47)+Data!$AK$48)</f>
        <v>638110.28144415072</v>
      </c>
      <c r="BI46" s="22">
        <f>((Data!$AJ$48*'Activity data'!BI47)+Data!$AK$48)</f>
        <v>637955.39251313149</v>
      </c>
      <c r="BJ46" s="22">
        <f>((Data!$AJ$48*'Activity data'!BJ47)+Data!$AK$48)</f>
        <v>637799.29702294641</v>
      </c>
      <c r="BK46" s="22">
        <f>((Data!$AJ$48*'Activity data'!BK47)+Data!$AK$48)</f>
        <v>637641.39652229834</v>
      </c>
      <c r="BL46" s="22">
        <f>((Data!$AJ$48*'Activity data'!BL47)+Data!$AK$48)</f>
        <v>637480.5015900759</v>
      </c>
      <c r="BM46" s="22">
        <f>((Data!$AJ$48*'Activity data'!BM47)+Data!$AK$48)</f>
        <v>637310.0922899344</v>
      </c>
      <c r="BN46" s="22">
        <f>((Data!$AJ$48*'Activity data'!BN47)+Data!$AK$48)</f>
        <v>637206.7338932748</v>
      </c>
      <c r="BO46" s="22">
        <f>((Data!$AJ$48*'Activity data'!BO47)+Data!$AK$48)</f>
        <v>637114.12404651148</v>
      </c>
      <c r="BP46" s="22">
        <f>((Data!$AJ$48*'Activity data'!BP47)+Data!$AK$48)</f>
        <v>637020.84135793254</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420246.81660997117</v>
      </c>
      <c r="AN47" s="22">
        <f>((Data!$AJ$49*'Activity data'!AN41)+Data!$AK$49)</f>
        <v>420127.23251444387</v>
      </c>
      <c r="AO47" s="22">
        <f>((Data!$AJ$49*'Activity data'!AO41)+Data!$AK$49)</f>
        <v>420033.87234599679</v>
      </c>
      <c r="AP47" s="22">
        <f>((Data!$AJ$49*'Activity data'!AP41)+Data!$AK$49)</f>
        <v>419949.41708107409</v>
      </c>
      <c r="AQ47" s="22">
        <f>((Data!$AJ$49*'Activity data'!AQ41)+Data!$AK$49)</f>
        <v>419859.88451537135</v>
      </c>
      <c r="AR47" s="22">
        <f>((Data!$AJ$49*'Activity data'!AR41)+Data!$AK$49)</f>
        <v>419776.56781820813</v>
      </c>
      <c r="AS47" s="22">
        <f>((Data!$AJ$49*'Activity data'!AS41)+Data!$AK$49)</f>
        <v>419705.60633784166</v>
      </c>
      <c r="AT47" s="22">
        <f>((Data!$AJ$49*'Activity data'!AT41)+Data!$AK$49)</f>
        <v>419636.11293384951</v>
      </c>
      <c r="AU47" s="22">
        <f>((Data!$AJ$49*'Activity data'!AU41)+Data!$AK$49)</f>
        <v>419565.95463987294</v>
      </c>
      <c r="AV47" s="22">
        <f>((Data!$AJ$49*'Activity data'!AV41)+Data!$AK$49)</f>
        <v>419473.33144103875</v>
      </c>
      <c r="AW47" s="22">
        <f>((Data!$AJ$49*'Activity data'!AW41)+Data!$AK$49)</f>
        <v>419392.86927624943</v>
      </c>
      <c r="AX47" s="22">
        <f>((Data!$AJ$49*'Activity data'!AX41)+Data!$AK$49)</f>
        <v>419297.625149625</v>
      </c>
      <c r="AY47" s="22">
        <f>((Data!$AJ$49*'Activity data'!AY41)+Data!$AK$49)</f>
        <v>419199.84818973613</v>
      </c>
      <c r="AZ47" s="22">
        <f>((Data!$AJ$49*'Activity data'!AZ41)+Data!$AK$49)</f>
        <v>419086.12939016969</v>
      </c>
      <c r="BA47" s="22">
        <f>((Data!$AJ$49*'Activity data'!BA41)+Data!$AK$49)</f>
        <v>418965.65927767882</v>
      </c>
      <c r="BB47" s="22">
        <f>((Data!$AJ$49*'Activity data'!BB41)+Data!$AK$49)</f>
        <v>418871.84566975641</v>
      </c>
      <c r="BC47" s="22">
        <f>((Data!$AJ$49*'Activity data'!BC41)+Data!$AK$49)</f>
        <v>418779.19225769292</v>
      </c>
      <c r="BD47" s="22">
        <f>((Data!$AJ$49*'Activity data'!BD41)+Data!$AK$49)</f>
        <v>418678.9818240676</v>
      </c>
      <c r="BE47" s="22">
        <f>((Data!$AJ$49*'Activity data'!BE41)+Data!$AK$49)</f>
        <v>418580.72958550503</v>
      </c>
      <c r="BF47" s="22">
        <f>((Data!$AJ$49*'Activity data'!BF41)+Data!$AK$49)</f>
        <v>418474.58890212636</v>
      </c>
      <c r="BG47" s="22">
        <f>((Data!$AJ$49*'Activity data'!BG41)+Data!$AK$49)</f>
        <v>418372.76006085833</v>
      </c>
      <c r="BH47" s="22">
        <f>((Data!$AJ$49*'Activity data'!BH41)+Data!$AK$49)</f>
        <v>418258.05539052701</v>
      </c>
      <c r="BI47" s="22">
        <f>((Data!$AJ$49*'Activity data'!BI41)+Data!$AK$49)</f>
        <v>418144.13091945939</v>
      </c>
      <c r="BJ47" s="22">
        <f>((Data!$AJ$49*'Activity data'!BJ41)+Data!$AK$49)</f>
        <v>418029.31899559655</v>
      </c>
      <c r="BK47" s="22">
        <f>((Data!$AJ$49*'Activity data'!BK41)+Data!$AK$49)</f>
        <v>417913.17944385932</v>
      </c>
      <c r="BL47" s="22">
        <f>((Data!$AJ$49*'Activity data'!BL41)+Data!$AK$49)</f>
        <v>417794.8374168966</v>
      </c>
      <c r="BM47" s="22">
        <f>((Data!$AJ$49*'Activity data'!BM41)+Data!$AK$49)</f>
        <v>417669.49734736502</v>
      </c>
      <c r="BN47" s="22">
        <f>((Data!$AJ$49*'Activity data'!BN41)+Data!$AK$49)</f>
        <v>417593.47480274318</v>
      </c>
      <c r="BO47" s="22">
        <f>((Data!$AJ$49*'Activity data'!BO41)+Data!$AK$49)</f>
        <v>417525.35807071632</v>
      </c>
      <c r="BP47" s="22">
        <f>((Data!$AJ$49*'Activity data'!BP41)+Data!$AK$49)</f>
        <v>417456.74644762487</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2773.6289896258104</v>
      </c>
      <c r="AN48" s="22">
        <f t="shared" ref="AN48:BP48" si="19">AN47*0.05*0.33*0.8*0.5</f>
        <v>2772.8397345953299</v>
      </c>
      <c r="AO48" s="22">
        <f t="shared" si="19"/>
        <v>2772.223557483579</v>
      </c>
      <c r="AP48" s="22">
        <f t="shared" si="19"/>
        <v>2771.6661527350898</v>
      </c>
      <c r="AQ48" s="22">
        <f t="shared" si="19"/>
        <v>2771.0752378014513</v>
      </c>
      <c r="AR48" s="22">
        <f t="shared" si="19"/>
        <v>2770.525347600174</v>
      </c>
      <c r="AS48" s="22">
        <f t="shared" si="19"/>
        <v>2770.0570018297553</v>
      </c>
      <c r="AT48" s="22">
        <f t="shared" si="19"/>
        <v>2769.5983453634071</v>
      </c>
      <c r="AU48" s="22">
        <f t="shared" si="19"/>
        <v>2769.135300623162</v>
      </c>
      <c r="AV48" s="22">
        <f t="shared" si="19"/>
        <v>2768.5239875108564</v>
      </c>
      <c r="AW48" s="22">
        <f t="shared" si="19"/>
        <v>2767.9929372232468</v>
      </c>
      <c r="AX48" s="22">
        <f t="shared" si="19"/>
        <v>2767.3643259875253</v>
      </c>
      <c r="AY48" s="22">
        <f t="shared" si="19"/>
        <v>2766.7189980522589</v>
      </c>
      <c r="AZ48" s="22">
        <f t="shared" si="19"/>
        <v>2765.9684539751206</v>
      </c>
      <c r="BA48" s="22">
        <f t="shared" si="19"/>
        <v>2765.1733512326809</v>
      </c>
      <c r="BB48" s="22">
        <f t="shared" si="19"/>
        <v>2764.554181420393</v>
      </c>
      <c r="BC48" s="22">
        <f t="shared" si="19"/>
        <v>2763.9426689007737</v>
      </c>
      <c r="BD48" s="22">
        <f t="shared" si="19"/>
        <v>2763.2812800388465</v>
      </c>
      <c r="BE48" s="22">
        <f t="shared" si="19"/>
        <v>2762.6328152643337</v>
      </c>
      <c r="BF48" s="22">
        <f t="shared" si="19"/>
        <v>2761.9322867540345</v>
      </c>
      <c r="BG48" s="22">
        <f t="shared" si="19"/>
        <v>2761.2602164016653</v>
      </c>
      <c r="BH48" s="22">
        <f t="shared" si="19"/>
        <v>2760.5031655774783</v>
      </c>
      <c r="BI48" s="22">
        <f t="shared" si="19"/>
        <v>2759.7512640684326</v>
      </c>
      <c r="BJ48" s="22">
        <f t="shared" si="19"/>
        <v>2758.9935053709378</v>
      </c>
      <c r="BK48" s="22">
        <f t="shared" si="19"/>
        <v>2758.2269843294721</v>
      </c>
      <c r="BL48" s="22">
        <f t="shared" si="19"/>
        <v>2757.4459269515178</v>
      </c>
      <c r="BM48" s="22">
        <f t="shared" si="19"/>
        <v>2756.6186824926099</v>
      </c>
      <c r="BN48" s="22">
        <f t="shared" si="19"/>
        <v>2756.1169336981056</v>
      </c>
      <c r="BO48" s="22">
        <f t="shared" si="19"/>
        <v>2755.667363266728</v>
      </c>
      <c r="BP48" s="22">
        <f t="shared" si="19"/>
        <v>2755.2145265543245</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20560385.837839562</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20352409.715034842</v>
      </c>
      <c r="AM50" s="22">
        <f>((AM5*Constants!$H63*Constants!$H81*(1-Constants!$H99))+(AM5*Constants!$H63*Constants!$H115))</f>
        <v>20612113.766463678</v>
      </c>
      <c r="AN50" s="22">
        <f>((AN5*Constants!$H63*Constants!$H81*(1-Constants!$H99))+(AN5*Constants!$H63*Constants!$H115))</f>
        <v>20812869.534523994</v>
      </c>
      <c r="AO50" s="22">
        <f>((AO5*Constants!$H63*Constants!$H81*(1-Constants!$H99))+(AO5*Constants!$H63*Constants!$H115))</f>
        <v>20992082.303001076</v>
      </c>
      <c r="AP50" s="22">
        <f>((AP5*Constants!$H63*Constants!$H81*(1-Constants!$H99))+(AP5*Constants!$H63*Constants!$H115))</f>
        <v>21181529.456938494</v>
      </c>
      <c r="AQ50" s="22">
        <f>((AQ5*Constants!$H63*Constants!$H81*(1-Constants!$H99))+(AQ5*Constants!$H63*Constants!$H115))</f>
        <v>21354499.03376409</v>
      </c>
      <c r="AR50" s="22">
        <f>((AR5*Constants!$H63*Constants!$H81*(1-Constants!$H99))+(AR5*Constants!$H63*Constants!$H115))</f>
        <v>21500313.019792616</v>
      </c>
      <c r="AS50" s="22">
        <f>((AS5*Constants!$H63*Constants!$H81*(1-Constants!$H99))+(AS5*Constants!$H63*Constants!$H115))</f>
        <v>21644312.914641999</v>
      </c>
      <c r="AT50" s="22">
        <f>((AT5*Constants!$H63*Constants!$H81*(1-Constants!$H99))+(AT5*Constants!$H63*Constants!$H115))</f>
        <v>21791452.725222632</v>
      </c>
      <c r="AU50" s="22">
        <f>((AU5*Constants!$H63*Constants!$H81*(1-Constants!$H99))+(AU5*Constants!$H63*Constants!$H115))</f>
        <v>21995608.534110881</v>
      </c>
      <c r="AV50" s="22">
        <f>((AV5*Constants!$H63*Constants!$H81*(1-Constants!$H99))+(AV5*Constants!$H63*Constants!$H115))</f>
        <v>22171798.719502944</v>
      </c>
      <c r="AW50" s="22">
        <f>((AW5*Constants!$H63*Constants!$H81*(1-Constants!$H99))+(AW5*Constants!$H63*Constants!$H115))</f>
        <v>22387923.258560941</v>
      </c>
      <c r="AX50" s="22">
        <f>((AX5*Constants!$H63*Constants!$H81*(1-Constants!$H99))+(AX5*Constants!$H63*Constants!$H115))</f>
        <v>22613858.527017239</v>
      </c>
      <c r="AY50" s="22">
        <f>((AY5*Constants!$H63*Constants!$H81*(1-Constants!$H99))+(AY5*Constants!$H63*Constants!$H115))</f>
        <v>22885208.287734468</v>
      </c>
      <c r="AZ50" s="22">
        <f>((AZ5*Constants!$H63*Constants!$H81*(1-Constants!$H99))+(AZ5*Constants!$H63*Constants!$H115))</f>
        <v>23179593.516033124</v>
      </c>
      <c r="BA50" s="22">
        <f>((BA5*Constants!$H63*Constants!$H81*(1-Constants!$H99))+(BA5*Constants!$H63*Constants!$H115))</f>
        <v>23406520.522288263</v>
      </c>
      <c r="BB50" s="22">
        <f>((BB5*Constants!$H63*Constants!$H81*(1-Constants!$H99))+(BB5*Constants!$H63*Constants!$H115))</f>
        <v>23633446.761914775</v>
      </c>
      <c r="BC50" s="22">
        <f>((BC5*Constants!$H63*Constants!$H81*(1-Constants!$H99))+(BC5*Constants!$H63*Constants!$H115))</f>
        <v>23884789.107577085</v>
      </c>
      <c r="BD50" s="22">
        <f>((BD5*Constants!$H63*Constants!$H81*(1-Constants!$H99))+(BD5*Constants!$H63*Constants!$H115))</f>
        <v>24134294.744460206</v>
      </c>
      <c r="BE50" s="22">
        <f>((BE5*Constants!$H63*Constants!$H81*(1-Constants!$H99))+(BE5*Constants!$H63*Constants!$H115))</f>
        <v>24410426.786091413</v>
      </c>
      <c r="BF50" s="22">
        <f>((BF5*Constants!$H63*Constants!$H81*(1-Constants!$H99))+(BF5*Constants!$H63*Constants!$H115))</f>
        <v>24678173.083924595</v>
      </c>
      <c r="BG50" s="22">
        <f>((BG5*Constants!$H63*Constants!$H81*(1-Constants!$H99))+(BG5*Constants!$H63*Constants!$H115))</f>
        <v>24989078.60206024</v>
      </c>
      <c r="BH50" s="22">
        <f>((BH5*Constants!$H63*Constants!$H81*(1-Constants!$H99))+(BH5*Constants!$H63*Constants!$H115))</f>
        <v>25303274.452712782</v>
      </c>
      <c r="BI50" s="22">
        <f>((BI5*Constants!$H63*Constants!$H81*(1-Constants!$H99))+(BI5*Constants!$H63*Constants!$H115))</f>
        <v>25625968.836794771</v>
      </c>
      <c r="BJ50" s="22">
        <f>((BJ5*Constants!$H63*Constants!$H81*(1-Constants!$H99))+(BJ5*Constants!$H63*Constants!$H115))</f>
        <v>25958846.988325186</v>
      </c>
      <c r="BK50" s="22">
        <f>((BK5*Constants!$H63*Constants!$H81*(1-Constants!$H99))+(BK5*Constants!$H63*Constants!$H115))</f>
        <v>26305155.395723935</v>
      </c>
      <c r="BL50" s="22">
        <f>((BL5*Constants!$H63*Constants!$H81*(1-Constants!$H99))+(BL5*Constants!$H63*Constants!$H115))</f>
        <v>26681580.256037463</v>
      </c>
      <c r="BM50" s="22">
        <f>((BM5*Constants!$H63*Constants!$H81*(1-Constants!$H99))+(BM5*Constants!$H63*Constants!$H115))</f>
        <v>26897254.272779722</v>
      </c>
      <c r="BN50" s="22">
        <f>((BN5*Constants!$H63*Constants!$H81*(1-Constants!$H99))+(BN5*Constants!$H63*Constants!$H115))</f>
        <v>27087795.121430337</v>
      </c>
      <c r="BO50" s="22">
        <f>((BO5*Constants!$H63*Constants!$H81*(1-Constants!$H99))+(BO5*Constants!$H63*Constants!$H115))</f>
        <v>27281487.43669619</v>
      </c>
      <c r="BP50" s="22">
        <f>((BP5*Constants!$H63*Constants!$H81*(1-Constants!$H99))+(BP5*Constants!$H63*Constants!$H115))</f>
        <v>27468175.111715928</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60117967.088665634</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59509850.985951677</v>
      </c>
      <c r="AM51" s="22">
        <f>((AM6*Constants!$H64*Constants!$H82*(1-Constants!$H100))+(AM6*Constants!$H64*Constants!$H116))</f>
        <v>60269218.039650515</v>
      </c>
      <c r="AN51" s="22">
        <f>((AN6*Constants!$H64*Constants!$H82*(1-Constants!$H100))+(AN6*Constants!$H64*Constants!$H116))</f>
        <v>60856222.036185347</v>
      </c>
      <c r="AO51" s="22">
        <f>((AO6*Constants!$H64*Constants!$H82*(1-Constants!$H100))+(AO6*Constants!$H64*Constants!$H116))</f>
        <v>61380234.931767568</v>
      </c>
      <c r="AP51" s="22">
        <f>((AP6*Constants!$H64*Constants!$H82*(1-Constants!$H100))+(AP6*Constants!$H64*Constants!$H116))</f>
        <v>61934172.871224448</v>
      </c>
      <c r="AQ51" s="22">
        <f>((AQ6*Constants!$H64*Constants!$H82*(1-Constants!$H100))+(AQ6*Constants!$H64*Constants!$H116))</f>
        <v>62439930.856942967</v>
      </c>
      <c r="AR51" s="22">
        <f>((AR6*Constants!$H64*Constants!$H82*(1-Constants!$H100))+(AR6*Constants!$H64*Constants!$H116))</f>
        <v>62866286.689088732</v>
      </c>
      <c r="AS51" s="22">
        <f>((AS6*Constants!$H64*Constants!$H82*(1-Constants!$H100))+(AS6*Constants!$H64*Constants!$H116))</f>
        <v>63287338.171663254</v>
      </c>
      <c r="AT51" s="22">
        <f>((AT6*Constants!$H64*Constants!$H82*(1-Constants!$H100))+(AT6*Constants!$H64*Constants!$H116))</f>
        <v>63717570.676037729</v>
      </c>
      <c r="AU51" s="22">
        <f>((AU6*Constants!$H64*Constants!$H82*(1-Constants!$H100))+(AU6*Constants!$H64*Constants!$H116))</f>
        <v>64314516.292550206</v>
      </c>
      <c r="AV51" s="22">
        <f>((AV6*Constants!$H64*Constants!$H82*(1-Constants!$H100))+(AV6*Constants!$H64*Constants!$H116))</f>
        <v>64829691.243559733</v>
      </c>
      <c r="AW51" s="22">
        <f>((AW6*Constants!$H64*Constants!$H82*(1-Constants!$H100))+(AW6*Constants!$H64*Constants!$H116))</f>
        <v>65461633.077172071</v>
      </c>
      <c r="AX51" s="22">
        <f>((AX6*Constants!$H64*Constants!$H82*(1-Constants!$H100))+(AX6*Constants!$H64*Constants!$H116))</f>
        <v>66122261.196719669</v>
      </c>
      <c r="AY51" s="22">
        <f>((AY6*Constants!$H64*Constants!$H82*(1-Constants!$H100))+(AY6*Constants!$H64*Constants!$H116))</f>
        <v>66915679.963905089</v>
      </c>
      <c r="AZ51" s="22">
        <f>((AZ6*Constants!$H64*Constants!$H82*(1-Constants!$H100))+(AZ6*Constants!$H64*Constants!$H116))</f>
        <v>67776453.764836222</v>
      </c>
      <c r="BA51" s="22">
        <f>((BA6*Constants!$H64*Constants!$H82*(1-Constants!$H100))+(BA6*Constants!$H64*Constants!$H116))</f>
        <v>68439981.696713299</v>
      </c>
      <c r="BB51" s="22">
        <f>((BB6*Constants!$H64*Constants!$H82*(1-Constants!$H100))+(BB6*Constants!$H64*Constants!$H116))</f>
        <v>69103507.386990637</v>
      </c>
      <c r="BC51" s="22">
        <f>((BC6*Constants!$H64*Constants!$H82*(1-Constants!$H100))+(BC6*Constants!$H64*Constants!$H116))</f>
        <v>69838425.057490081</v>
      </c>
      <c r="BD51" s="22">
        <f>((BD6*Constants!$H64*Constants!$H82*(1-Constants!$H100))+(BD6*Constants!$H64*Constants!$H116))</f>
        <v>70567972.245216981</v>
      </c>
      <c r="BE51" s="22">
        <f>((BE6*Constants!$H64*Constants!$H82*(1-Constants!$H100))+(BE6*Constants!$H64*Constants!$H116))</f>
        <v>71375374.261980668</v>
      </c>
      <c r="BF51" s="22">
        <f>((BF6*Constants!$H64*Constants!$H82*(1-Constants!$H100))+(BF6*Constants!$H64*Constants!$H116))</f>
        <v>72158256.609043613</v>
      </c>
      <c r="BG51" s="22">
        <f>((BG6*Constants!$H64*Constants!$H82*(1-Constants!$H100))+(BG6*Constants!$H64*Constants!$H116))</f>
        <v>73067335.254472733</v>
      </c>
      <c r="BH51" s="22">
        <f>((BH6*Constants!$H64*Constants!$H82*(1-Constants!$H100))+(BH6*Constants!$H64*Constants!$H116))</f>
        <v>73986034.735985443</v>
      </c>
      <c r="BI51" s="22">
        <f>((BI6*Constants!$H64*Constants!$H82*(1-Constants!$H100))+(BI6*Constants!$H64*Constants!$H116))</f>
        <v>74929583.680783689</v>
      </c>
      <c r="BJ51" s="22">
        <f>((BJ6*Constants!$H64*Constants!$H82*(1-Constants!$H100))+(BJ6*Constants!$H64*Constants!$H116))</f>
        <v>75902909.663869619</v>
      </c>
      <c r="BK51" s="22">
        <f>((BK6*Constants!$H64*Constants!$H82*(1-Constants!$H100))+(BK6*Constants!$H64*Constants!$H116))</f>
        <v>76915505.322469085</v>
      </c>
      <c r="BL51" s="22">
        <f>((BL6*Constants!$H64*Constants!$H82*(1-Constants!$H100))+(BL6*Constants!$H64*Constants!$H116))</f>
        <v>78016160.608910054</v>
      </c>
      <c r="BM51" s="22">
        <f>((BM6*Constants!$H64*Constants!$H82*(1-Constants!$H100))+(BM6*Constants!$H64*Constants!$H116))</f>
        <v>78646785.128442615</v>
      </c>
      <c r="BN51" s="22">
        <f>((BN6*Constants!$H64*Constants!$H82*(1-Constants!$H100))+(BN6*Constants!$H64*Constants!$H116))</f>
        <v>79203920.99926573</v>
      </c>
      <c r="BO51" s="22">
        <f>((BO6*Constants!$H64*Constants!$H82*(1-Constants!$H100))+(BO6*Constants!$H64*Constants!$H116))</f>
        <v>79770271.666335881</v>
      </c>
      <c r="BP51" s="22">
        <f>((BP6*Constants!$H64*Constants!$H82*(1-Constants!$H100))+(BP6*Constants!$H64*Constants!$H116))</f>
        <v>80316140.970113263</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3215972.2709733099</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3183441.4882710921</v>
      </c>
      <c r="AM52" s="22">
        <f>((AM7*Constants!$H65*Constants!$H83*(1-Constants!$H101))+(AM7*Constants!$H65*Constants!$H117))</f>
        <v>3224063.3440398416</v>
      </c>
      <c r="AN52" s="22">
        <f>((AN7*Constants!$H65*Constants!$H83*(1-Constants!$H101))+(AN7*Constants!$H65*Constants!$H117))</f>
        <v>3255464.748099668</v>
      </c>
      <c r="AO52" s="22">
        <f>((AO7*Constants!$H65*Constants!$H83*(1-Constants!$H101))+(AO7*Constants!$H65*Constants!$H117))</f>
        <v>3283496.4834266356</v>
      </c>
      <c r="AP52" s="22">
        <f>((AP7*Constants!$H65*Constants!$H83*(1-Constants!$H101))+(AP7*Constants!$H65*Constants!$H117))</f>
        <v>3313129.0398719665</v>
      </c>
      <c r="AQ52" s="22">
        <f>((AQ7*Constants!$H65*Constants!$H83*(1-Constants!$H101))+(AQ7*Constants!$H65*Constants!$H117))</f>
        <v>3340184.2404494453</v>
      </c>
      <c r="AR52" s="22">
        <f>((AR7*Constants!$H65*Constants!$H83*(1-Constants!$H101))+(AR7*Constants!$H65*Constants!$H117))</f>
        <v>3362991.8735107277</v>
      </c>
      <c r="AS52" s="22">
        <f>((AS7*Constants!$H65*Constants!$H83*(1-Constants!$H101))+(AS7*Constants!$H65*Constants!$H117))</f>
        <v>3385515.7537779147</v>
      </c>
      <c r="AT52" s="22">
        <f>((AT7*Constants!$H65*Constants!$H83*(1-Constants!$H101))+(AT7*Constants!$H65*Constants!$H117))</f>
        <v>3408530.7669452615</v>
      </c>
      <c r="AU52" s="22">
        <f>((AU7*Constants!$H65*Constants!$H83*(1-Constants!$H101))+(AU7*Constants!$H65*Constants!$H117))</f>
        <v>3440463.9916192065</v>
      </c>
      <c r="AV52" s="22">
        <f>((AV7*Constants!$H65*Constants!$H83*(1-Constants!$H101))+(AV7*Constants!$H65*Constants!$H117))</f>
        <v>3468022.9467432732</v>
      </c>
      <c r="AW52" s="22">
        <f>((AW7*Constants!$H65*Constants!$H83*(1-Constants!$H101))+(AW7*Constants!$H65*Constants!$H117))</f>
        <v>3501828.2717099003</v>
      </c>
      <c r="AX52" s="22">
        <f>((AX7*Constants!$H65*Constants!$H83*(1-Constants!$H101))+(AX7*Constants!$H65*Constants!$H117))</f>
        <v>3537168.1512297262</v>
      </c>
      <c r="AY52" s="22">
        <f>((AY7*Constants!$H65*Constants!$H83*(1-Constants!$H101))+(AY7*Constants!$H65*Constants!$H117))</f>
        <v>3579611.5816733218</v>
      </c>
      <c r="AZ52" s="22">
        <f>((AZ7*Constants!$H65*Constants!$H83*(1-Constants!$H101))+(AZ7*Constants!$H65*Constants!$H117))</f>
        <v>3625658.126648671</v>
      </c>
      <c r="BA52" s="22">
        <f>((BA7*Constants!$H65*Constants!$H83*(1-Constants!$H101))+(BA7*Constants!$H65*Constants!$H117))</f>
        <v>3661153.1297778636</v>
      </c>
      <c r="BB52" s="22">
        <f>((BB7*Constants!$H65*Constants!$H83*(1-Constants!$H101))+(BB7*Constants!$H65*Constants!$H117))</f>
        <v>3696648.0129941115</v>
      </c>
      <c r="BC52" s="22">
        <f>((BC7*Constants!$H65*Constants!$H83*(1-Constants!$H101))+(BC7*Constants!$H65*Constants!$H117))</f>
        <v>3735961.9646167387</v>
      </c>
      <c r="BD52" s="22">
        <f>((BD7*Constants!$H65*Constants!$H83*(1-Constants!$H101))+(BD7*Constants!$H65*Constants!$H117))</f>
        <v>3774988.6256918884</v>
      </c>
      <c r="BE52" s="22">
        <f>((BE7*Constants!$H65*Constants!$H83*(1-Constants!$H101))+(BE7*Constants!$H65*Constants!$H117))</f>
        <v>3818180.0811449694</v>
      </c>
      <c r="BF52" s="22">
        <f>((BF7*Constants!$H65*Constants!$H83*(1-Constants!$H101))+(BF7*Constants!$H65*Constants!$H117))</f>
        <v>3860059.8725204095</v>
      </c>
      <c r="BG52" s="22">
        <f>((BG7*Constants!$H65*Constants!$H83*(1-Constants!$H101))+(BG7*Constants!$H65*Constants!$H117))</f>
        <v>3908690.4543150691</v>
      </c>
      <c r="BH52" s="22">
        <f>((BH7*Constants!$H65*Constants!$H83*(1-Constants!$H101))+(BH7*Constants!$H65*Constants!$H117))</f>
        <v>3957835.6965942201</v>
      </c>
      <c r="BI52" s="22">
        <f>((BI7*Constants!$H65*Constants!$H83*(1-Constants!$H101))+(BI7*Constants!$H65*Constants!$H117))</f>
        <v>4008310.2450482943</v>
      </c>
      <c r="BJ52" s="22">
        <f>((BJ7*Constants!$H65*Constants!$H83*(1-Constants!$H101))+(BJ7*Constants!$H65*Constants!$H117))</f>
        <v>4060377.6971563399</v>
      </c>
      <c r="BK52" s="22">
        <f>((BK7*Constants!$H65*Constants!$H83*(1-Constants!$H101))+(BK7*Constants!$H65*Constants!$H117))</f>
        <v>4114545.855486793</v>
      </c>
      <c r="BL52" s="22">
        <f>((BL7*Constants!$H65*Constants!$H83*(1-Constants!$H101))+(BL7*Constants!$H65*Constants!$H117))</f>
        <v>4173424.7073926441</v>
      </c>
      <c r="BM52" s="22">
        <f>((BM7*Constants!$H65*Constants!$H83*(1-Constants!$H101))+(BM7*Constants!$H65*Constants!$H117))</f>
        <v>4207159.5634835269</v>
      </c>
      <c r="BN52" s="22">
        <f>((BN7*Constants!$H65*Constants!$H83*(1-Constants!$H101))+(BN7*Constants!$H65*Constants!$H117))</f>
        <v>4236963.191225782</v>
      </c>
      <c r="BO52" s="22">
        <f>((BO7*Constants!$H65*Constants!$H83*(1-Constants!$H101))+(BO7*Constants!$H65*Constants!$H117))</f>
        <v>4267259.7586106798</v>
      </c>
      <c r="BP52" s="22">
        <f>((BP7*Constants!$H65*Constants!$H83*(1-Constants!$H101))+(BP7*Constants!$H65*Constants!$H117))</f>
        <v>4296460.6885412354</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25454532.089860551</v>
      </c>
      <c r="AE53" s="22">
        <f>((AE8*Constants!$H66*Constants!$H84*(1-Constants!$H102))+(AE8*Constants!$H66*Constants!$H118))</f>
        <v>25233773.062151939</v>
      </c>
      <c r="AF53" s="22">
        <f>((AF8*Constants!$H66*Constants!$H84*(1-Constants!$H102))+(AF8*Constants!$H66*Constants!$H118))</f>
        <v>25149736.783242278</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20178746.899065141</v>
      </c>
      <c r="AM53" s="22">
        <f>((AM8*Constants!$H66*Constants!$H84*(1-Constants!$H102))+(AM8*Constants!$H66*Constants!$H118))</f>
        <v>20573218.625597596</v>
      </c>
      <c r="AN53" s="22">
        <f>((AN8*Constants!$H66*Constants!$H84*(1-Constants!$H102))+(AN8*Constants!$H66*Constants!$H118))</f>
        <v>20784918.771670617</v>
      </c>
      <c r="AO53" s="22">
        <f>((AO8*Constants!$H66*Constants!$H84*(1-Constants!$H102))+(AO8*Constants!$H66*Constants!$H118))</f>
        <v>20935812.9454601</v>
      </c>
      <c r="AP53" s="22">
        <f>((AP8*Constants!$H66*Constants!$H84*(1-Constants!$H102))+(AP8*Constants!$H66*Constants!$H118))</f>
        <v>21123932.657663934</v>
      </c>
      <c r="AQ53" s="22">
        <f>((AQ8*Constants!$H66*Constants!$H84*(1-Constants!$H102))+(AQ8*Constants!$H66*Constants!$H118))</f>
        <v>21269910.04234739</v>
      </c>
      <c r="AR53" s="22">
        <f>((AR8*Constants!$H66*Constants!$H84*(1-Constants!$H102))+(AR8*Constants!$H66*Constants!$H118))</f>
        <v>21330565.163750097</v>
      </c>
      <c r="AS53" s="22">
        <f>((AS8*Constants!$H66*Constants!$H84*(1-Constants!$H102))+(AS8*Constants!$H66*Constants!$H118))</f>
        <v>21382060.880478904</v>
      </c>
      <c r="AT53" s="22">
        <f>((AT8*Constants!$H66*Constants!$H84*(1-Constants!$H102))+(AT8*Constants!$H66*Constants!$H118))</f>
        <v>21438943.5934963</v>
      </c>
      <c r="AU53" s="22">
        <f>((AU8*Constants!$H66*Constants!$H84*(1-Constants!$H102))+(AU8*Constants!$H66*Constants!$H118))</f>
        <v>21650211.230098665</v>
      </c>
      <c r="AV53" s="22">
        <f>((AV8*Constants!$H66*Constants!$H84*(1-Constants!$H102))+(AV8*Constants!$H66*Constants!$H118))</f>
        <v>21777667.775717113</v>
      </c>
      <c r="AW53" s="22">
        <f>((AW8*Constants!$H66*Constants!$H84*(1-Constants!$H102))+(AW8*Constants!$H66*Constants!$H118))</f>
        <v>21820835.724879395</v>
      </c>
      <c r="AX53" s="22">
        <f>((AX8*Constants!$H66*Constants!$H84*(1-Constants!$H102))+(AX8*Constants!$H66*Constants!$H118))</f>
        <v>21873289.287964817</v>
      </c>
      <c r="AY53" s="22">
        <f>((AY8*Constants!$H66*Constants!$H84*(1-Constants!$H102))+(AY8*Constants!$H66*Constants!$H118))</f>
        <v>22024212.179660708</v>
      </c>
      <c r="AZ53" s="22">
        <f>((AZ8*Constants!$H66*Constants!$H84*(1-Constants!$H102))+(AZ8*Constants!$H66*Constants!$H118))</f>
        <v>22210349.781027675</v>
      </c>
      <c r="BA53" s="22">
        <f>((BA8*Constants!$H66*Constants!$H84*(1-Constants!$H102))+(BA8*Constants!$H66*Constants!$H118))</f>
        <v>22208727.833390288</v>
      </c>
      <c r="BB53" s="22">
        <f>((BB8*Constants!$H66*Constants!$H84*(1-Constants!$H102))+(BB8*Constants!$H66*Constants!$H118))</f>
        <v>22190772.131376773</v>
      </c>
      <c r="BC53" s="22">
        <f>((BC8*Constants!$H66*Constants!$H84*(1-Constants!$H102))+(BC8*Constants!$H66*Constants!$H118))</f>
        <v>22213194.844928399</v>
      </c>
      <c r="BD53" s="22">
        <f>((BD8*Constants!$H66*Constants!$H84*(1-Constants!$H102))+(BD8*Constants!$H66*Constants!$H118))</f>
        <v>22213002.840683404</v>
      </c>
      <c r="BE53" s="22">
        <f>((BE8*Constants!$H66*Constants!$H84*(1-Constants!$H102))+(BE8*Constants!$H66*Constants!$H118))</f>
        <v>22253361.581071682</v>
      </c>
      <c r="BF53" s="22">
        <f>((BF8*Constants!$H66*Constants!$H84*(1-Constants!$H102))+(BF8*Constants!$H66*Constants!$H118))</f>
        <v>22255142.697663523</v>
      </c>
      <c r="BG53" s="22">
        <f>((BG8*Constants!$H66*Constants!$H84*(1-Constants!$H102))+(BG8*Constants!$H66*Constants!$H118))</f>
        <v>22441180.925011855</v>
      </c>
      <c r="BH53" s="22">
        <f>((BH8*Constants!$H66*Constants!$H84*(1-Constants!$H102))+(BH8*Constants!$H66*Constants!$H118))</f>
        <v>22615103.216156933</v>
      </c>
      <c r="BI53" s="22">
        <f>((BI8*Constants!$H66*Constants!$H84*(1-Constants!$H102))+(BI8*Constants!$H66*Constants!$H118))</f>
        <v>22787276.711581513</v>
      </c>
      <c r="BJ53" s="22">
        <f>((BJ8*Constants!$H66*Constants!$H84*(1-Constants!$H102))+(BJ8*Constants!$H66*Constants!$H118))</f>
        <v>22960236.017887574</v>
      </c>
      <c r="BK53" s="22">
        <f>((BK8*Constants!$H66*Constants!$H84*(1-Constants!$H102))+(BK8*Constants!$H66*Constants!$H118))</f>
        <v>23139252.354014862</v>
      </c>
      <c r="BL53" s="22">
        <f>((BL8*Constants!$H66*Constants!$H84*(1-Constants!$H102))+(BL8*Constants!$H66*Constants!$H118))</f>
        <v>23354435.084861957</v>
      </c>
      <c r="BM53" s="22">
        <f>((BM8*Constants!$H66*Constants!$H84*(1-Constants!$H102))+(BM8*Constants!$H66*Constants!$H118))</f>
        <v>23249758.600468248</v>
      </c>
      <c r="BN53" s="22">
        <f>((BN8*Constants!$H66*Constants!$H84*(1-Constants!$H102))+(BN8*Constants!$H66*Constants!$H118))</f>
        <v>23090027.857445069</v>
      </c>
      <c r="BO53" s="22">
        <f>((BO8*Constants!$H66*Constants!$H84*(1-Constants!$H102))+(BO8*Constants!$H66*Constants!$H118))</f>
        <v>22928307.20730041</v>
      </c>
      <c r="BP53" s="22">
        <f>((BP8*Constants!$H66*Constants!$H84*(1-Constants!$H102))+(BP8*Constants!$H66*Constants!$H118))</f>
        <v>22746703.982752979</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169291745.38087147</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134203813.68952128</v>
      </c>
      <c r="AM54" s="22">
        <f>((AM9*Constants!$H67*Constants!$H85*(1-Constants!$H103))+(AM9*Constants!$H67*Constants!$H119))</f>
        <v>136827346.7740162</v>
      </c>
      <c r="AN54" s="22">
        <f>((AN9*Constants!$H67*Constants!$H85*(1-Constants!$H103))+(AN9*Constants!$H67*Constants!$H119))</f>
        <v>138235311.65428057</v>
      </c>
      <c r="AO54" s="22">
        <f>((AO9*Constants!$H67*Constants!$H85*(1-Constants!$H103))+(AO9*Constants!$H67*Constants!$H119))</f>
        <v>139238871.17595807</v>
      </c>
      <c r="AP54" s="22">
        <f>((AP9*Constants!$H67*Constants!$H85*(1-Constants!$H103))+(AP9*Constants!$H67*Constants!$H119))</f>
        <v>140490008.47076702</v>
      </c>
      <c r="AQ54" s="22">
        <f>((AQ9*Constants!$H67*Constants!$H85*(1-Constants!$H103))+(AQ9*Constants!$H67*Constants!$H119))</f>
        <v>141460867.65419084</v>
      </c>
      <c r="AR54" s="22">
        <f>((AR9*Constants!$H67*Constants!$H85*(1-Constants!$H103))+(AR9*Constants!$H67*Constants!$H119))</f>
        <v>141864269.74118665</v>
      </c>
      <c r="AS54" s="22">
        <f>((AS9*Constants!$H67*Constants!$H85*(1-Constants!$H103))+(AS9*Constants!$H67*Constants!$H119))</f>
        <v>142206754.91175994</v>
      </c>
      <c r="AT54" s="22">
        <f>((AT9*Constants!$H67*Constants!$H85*(1-Constants!$H103))+(AT9*Constants!$H67*Constants!$H119))</f>
        <v>142585067.6513035</v>
      </c>
      <c r="AU54" s="22">
        <f>((AU9*Constants!$H67*Constants!$H85*(1-Constants!$H103))+(AU9*Constants!$H67*Constants!$H119))</f>
        <v>143990156.01893264</v>
      </c>
      <c r="AV54" s="22">
        <f>((AV9*Constants!$H67*Constants!$H85*(1-Constants!$H103))+(AV9*Constants!$H67*Constants!$H119))</f>
        <v>144837837.72024187</v>
      </c>
      <c r="AW54" s="22">
        <f>((AW9*Constants!$H67*Constants!$H85*(1-Constants!$H103))+(AW9*Constants!$H67*Constants!$H119))</f>
        <v>145124936.98540995</v>
      </c>
      <c r="AX54" s="22">
        <f>((AX9*Constants!$H67*Constants!$H85*(1-Constants!$H103))+(AX9*Constants!$H67*Constants!$H119))</f>
        <v>145473792.55324471</v>
      </c>
      <c r="AY54" s="22">
        <f>((AY9*Constants!$H67*Constants!$H85*(1-Constants!$H103))+(AY9*Constants!$H67*Constants!$H119))</f>
        <v>146477543.0705564</v>
      </c>
      <c r="AZ54" s="22">
        <f>((AZ9*Constants!$H67*Constants!$H85*(1-Constants!$H103))+(AZ9*Constants!$H67*Constants!$H119))</f>
        <v>147715497.84046459</v>
      </c>
      <c r="BA54" s="22">
        <f>((BA9*Constants!$H67*Constants!$H85*(1-Constants!$H103))+(BA9*Constants!$H67*Constants!$H119))</f>
        <v>147704710.67119032</v>
      </c>
      <c r="BB54" s="22">
        <f>((BB9*Constants!$H67*Constants!$H85*(1-Constants!$H103))+(BB9*Constants!$H67*Constants!$H119))</f>
        <v>147585291.77467808</v>
      </c>
      <c r="BC54" s="22">
        <f>((BC9*Constants!$H67*Constants!$H85*(1-Constants!$H103))+(BC9*Constants!$H67*Constants!$H119))</f>
        <v>147734419.65100002</v>
      </c>
      <c r="BD54" s="22">
        <f>((BD9*Constants!$H67*Constants!$H85*(1-Constants!$H103))+(BD9*Constants!$H67*Constants!$H119))</f>
        <v>147733142.67864633</v>
      </c>
      <c r="BE54" s="22">
        <f>((BE9*Constants!$H67*Constants!$H85*(1-Constants!$H103))+(BE9*Constants!$H67*Constants!$H119))</f>
        <v>148001558.59678563</v>
      </c>
      <c r="BF54" s="22">
        <f>((BF9*Constants!$H67*Constants!$H85*(1-Constants!$H103))+(BF9*Constants!$H67*Constants!$H119))</f>
        <v>148013404.35908425</v>
      </c>
      <c r="BG54" s="22">
        <f>((BG9*Constants!$H67*Constants!$H85*(1-Constants!$H103))+(BG9*Constants!$H67*Constants!$H119))</f>
        <v>149250698.2171751</v>
      </c>
      <c r="BH54" s="22">
        <f>((BH9*Constants!$H67*Constants!$H85*(1-Constants!$H103))+(BH9*Constants!$H67*Constants!$H119))</f>
        <v>150407412.00490642</v>
      </c>
      <c r="BI54" s="22">
        <f>((BI9*Constants!$H67*Constants!$H85*(1-Constants!$H103))+(BI9*Constants!$H67*Constants!$H119))</f>
        <v>151552494.98839459</v>
      </c>
      <c r="BJ54" s="22">
        <f>((BJ9*Constants!$H67*Constants!$H85*(1-Constants!$H103))+(BJ9*Constants!$H67*Constants!$H119))</f>
        <v>152702804.2040993</v>
      </c>
      <c r="BK54" s="22">
        <f>((BK9*Constants!$H67*Constants!$H85*(1-Constants!$H103))+(BK9*Constants!$H67*Constants!$H119))</f>
        <v>153893397.21471485</v>
      </c>
      <c r="BL54" s="22">
        <f>((BL9*Constants!$H67*Constants!$H85*(1-Constants!$H103))+(BL9*Constants!$H67*Constants!$H119))</f>
        <v>155324523.89786598</v>
      </c>
      <c r="BM54" s="22">
        <f>((BM9*Constants!$H67*Constants!$H85*(1-Constants!$H103))+(BM9*Constants!$H67*Constants!$H119))</f>
        <v>154628346.70314148</v>
      </c>
      <c r="BN54" s="22">
        <f>((BN9*Constants!$H67*Constants!$H85*(1-Constants!$H103))+(BN9*Constants!$H67*Constants!$H119))</f>
        <v>153566017.36304933</v>
      </c>
      <c r="BO54" s="22">
        <f>((BO9*Constants!$H67*Constants!$H85*(1-Constants!$H103))+(BO9*Constants!$H67*Constants!$H119))</f>
        <v>152490453.6469115</v>
      </c>
      <c r="BP54" s="22">
        <f>((BP9*Constants!$H67*Constants!$H85*(1-Constants!$H103))+(BP9*Constants!$H67*Constants!$H119))</f>
        <v>151282655.88650107</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21864231.859672826</v>
      </c>
      <c r="AE55" s="22">
        <f>((AE10*Constants!$H68*Constants!$H86*(1-Constants!$H104))+(AE10*Constants!$H68*Constants!$H120))</f>
        <v>22601454.870712765</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23965338.828632478</v>
      </c>
      <c r="AM55" s="22">
        <f>((AM10*Constants!$H68*Constants!$H86*(1-Constants!$H104))+(AM10*Constants!$H68*Constants!$H120))</f>
        <v>25022511.036121629</v>
      </c>
      <c r="AN55" s="22">
        <f>((AN10*Constants!$H68*Constants!$H86*(1-Constants!$H104))+(AN10*Constants!$H68*Constants!$H120))</f>
        <v>25880694.334936928</v>
      </c>
      <c r="AO55" s="22">
        <f>((AO10*Constants!$H68*Constants!$H86*(1-Constants!$H104))+(AO10*Constants!$H68*Constants!$H120))</f>
        <v>26680147.78813513</v>
      </c>
      <c r="AP55" s="22">
        <f>((AP10*Constants!$H68*Constants!$H86*(1-Constants!$H104))+(AP10*Constants!$H68*Constants!$H120))</f>
        <v>27543986.290734224</v>
      </c>
      <c r="AQ55" s="22">
        <f>((AQ10*Constants!$H68*Constants!$H86*(1-Constants!$H104))+(AQ10*Constants!$H68*Constants!$H120))</f>
        <v>28370302.633979883</v>
      </c>
      <c r="AR55" s="22">
        <f>((AR10*Constants!$H68*Constants!$H86*(1-Constants!$H104))+(AR10*Constants!$H68*Constants!$H120))</f>
        <v>29097025.68999707</v>
      </c>
      <c r="AS55" s="22">
        <f>((AS10*Constants!$H68*Constants!$H86*(1-Constants!$H104))+(AS10*Constants!$H68*Constants!$H120))</f>
        <v>29823147.83947983</v>
      </c>
      <c r="AT55" s="22">
        <f>((AT10*Constants!$H68*Constants!$H86*(1-Constants!$H104))+(AT10*Constants!$H68*Constants!$H120))</f>
        <v>30569067.572083183</v>
      </c>
      <c r="AU55" s="22">
        <f>((AU10*Constants!$H68*Constants!$H86*(1-Constants!$H104))+(AU10*Constants!$H68*Constants!$H120))</f>
        <v>31552942.974857148</v>
      </c>
      <c r="AV55" s="22">
        <f>((AV10*Constants!$H68*Constants!$H86*(1-Constants!$H104))+(AV10*Constants!$H68*Constants!$H120))</f>
        <v>32435332.12828476</v>
      </c>
      <c r="AW55" s="22">
        <f>((AW10*Constants!$H68*Constants!$H86*(1-Constants!$H104))+(AW10*Constants!$H68*Constants!$H120))</f>
        <v>33577401.468208678</v>
      </c>
      <c r="AX55" s="22">
        <f>((AX10*Constants!$H68*Constants!$H86*(1-Constants!$H104))+(AX10*Constants!$H68*Constants!$H120))</f>
        <v>34776449.92355226</v>
      </c>
      <c r="AY55" s="22">
        <f>((AY10*Constants!$H68*Constants!$H86*(1-Constants!$H104))+(AY10*Constants!$H68*Constants!$H120))</f>
        <v>36182839.380915657</v>
      </c>
      <c r="AZ55" s="22">
        <f>((AZ10*Constants!$H68*Constants!$H86*(1-Constants!$H104))+(AZ10*Constants!$H68*Constants!$H120))</f>
        <v>37707979.884981222</v>
      </c>
      <c r="BA55" s="22">
        <f>((BA10*Constants!$H68*Constants!$H86*(1-Constants!$H104))+(BA10*Constants!$H68*Constants!$H120))</f>
        <v>38970000.575072132</v>
      </c>
      <c r="BB55" s="22">
        <f>((BB10*Constants!$H68*Constants!$H86*(1-Constants!$H104))+(BB10*Constants!$H68*Constants!$H120))</f>
        <v>40250381.927147895</v>
      </c>
      <c r="BC55" s="22">
        <f>((BC10*Constants!$H68*Constants!$H86*(1-Constants!$H104))+(BC10*Constants!$H68*Constants!$H120))</f>
        <v>41655298.849089511</v>
      </c>
      <c r="BD55" s="22">
        <f>((BD10*Constants!$H68*Constants!$H86*(1-Constants!$H104))+(BD10*Constants!$H68*Constants!$H120))</f>
        <v>43073262.154359698</v>
      </c>
      <c r="BE55" s="22">
        <f>((BE10*Constants!$H68*Constants!$H86*(1-Constants!$H104))+(BE10*Constants!$H68*Constants!$H120))</f>
        <v>44629906.842486702</v>
      </c>
      <c r="BF55" s="22">
        <f>((BF10*Constants!$H68*Constants!$H86*(1-Constants!$H104))+(BF10*Constants!$H68*Constants!$H120))</f>
        <v>46173026.462329634</v>
      </c>
      <c r="BG55" s="22">
        <f>((BG10*Constants!$H68*Constants!$H86*(1-Constants!$H104))+(BG10*Constants!$H68*Constants!$H120))</f>
        <v>47872675.534310527</v>
      </c>
      <c r="BH55" s="22">
        <f>((BH10*Constants!$H68*Constants!$H86*(1-Constants!$H104))+(BH10*Constants!$H68*Constants!$H120))</f>
        <v>49609608.273370519</v>
      </c>
      <c r="BI55" s="22">
        <f>((BI10*Constants!$H68*Constants!$H86*(1-Constants!$H104))+(BI10*Constants!$H68*Constants!$H120))</f>
        <v>51408088.071690693</v>
      </c>
      <c r="BJ55" s="22">
        <f>((BJ10*Constants!$H68*Constants!$H86*(1-Constants!$H104))+(BJ10*Constants!$H68*Constants!$H120))</f>
        <v>53276923.884235516</v>
      </c>
      <c r="BK55" s="22">
        <f>((BK10*Constants!$H68*Constants!$H86*(1-Constants!$H104))+(BK10*Constants!$H68*Constants!$H120))</f>
        <v>55232318.889232032</v>
      </c>
      <c r="BL55" s="22">
        <f>((BL10*Constants!$H68*Constants!$H86*(1-Constants!$H104))+(BL10*Constants!$H68*Constants!$H120))</f>
        <v>57353161.439852424</v>
      </c>
      <c r="BM55" s="22">
        <f>((BM10*Constants!$H68*Constants!$H86*(1-Constants!$H104))+(BM10*Constants!$H68*Constants!$H120))</f>
        <v>58751495.533596464</v>
      </c>
      <c r="BN55" s="22">
        <f>((BN10*Constants!$H68*Constants!$H86*(1-Constants!$H104))+(BN10*Constants!$H68*Constants!$H120))</f>
        <v>60049793.466796875</v>
      </c>
      <c r="BO55" s="22">
        <f>((BO10*Constants!$H68*Constants!$H86*(1-Constants!$H104))+(BO10*Constants!$H68*Constants!$H120))</f>
        <v>61379806.094271153</v>
      </c>
      <c r="BP55" s="22">
        <f>((BP10*Constants!$H68*Constants!$H86*(1-Constants!$H104))+(BP10*Constants!$H68*Constants!$H120))</f>
        <v>62693749.452174366</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3713804.3562294124</v>
      </c>
      <c r="AE56" s="22">
        <f>((AE11*Constants!$H69*Constants!$H87*(1-Constants!$H105))+(AE11*Constants!$H69*Constants!$H121))</f>
        <v>3715812.3984274277</v>
      </c>
      <c r="AF56" s="22">
        <f>((AF11*Constants!$H69*Constants!$H87*(1-Constants!$H105))+(AF11*Constants!$H69*Constants!$H121))</f>
        <v>3720613.5519879567</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3788662.4916884545</v>
      </c>
      <c r="AM56" s="22">
        <f>((AM11*Constants!$H69*Constants!$H87*(1-Constants!$H105))+(AM11*Constants!$H69*Constants!$H121))</f>
        <v>3801328.3323861021</v>
      </c>
      <c r="AN56" s="22">
        <f>((AN11*Constants!$H69*Constants!$H87*(1-Constants!$H105))+(AN11*Constants!$H69*Constants!$H121))</f>
        <v>3812534.7751092459</v>
      </c>
      <c r="AO56" s="22">
        <f>((AO11*Constants!$H69*Constants!$H87*(1-Constants!$H105))+(AO11*Constants!$H69*Constants!$H121))</f>
        <v>3822304.9546902296</v>
      </c>
      <c r="AP56" s="22">
        <f>((AP11*Constants!$H69*Constants!$H87*(1-Constants!$H105))+(AP11*Constants!$H69*Constants!$H121))</f>
        <v>3830652.110803497</v>
      </c>
      <c r="AQ56" s="22">
        <f>((AQ11*Constants!$H69*Constants!$H87*(1-Constants!$H105))+(AQ11*Constants!$H69*Constants!$H121))</f>
        <v>3837399.190803417</v>
      </c>
      <c r="AR56" s="22">
        <f>((AR11*Constants!$H69*Constants!$H87*(1-Constants!$H105))+(AR11*Constants!$H69*Constants!$H121))</f>
        <v>3843931.4314745786</v>
      </c>
      <c r="AS56" s="22">
        <f>((AS11*Constants!$H69*Constants!$H87*(1-Constants!$H105))+(AS11*Constants!$H69*Constants!$H121))</f>
        <v>3850286.451558264</v>
      </c>
      <c r="AT56" s="22">
        <f>((AT11*Constants!$H69*Constants!$H87*(1-Constants!$H105))+(AT11*Constants!$H69*Constants!$H121))</f>
        <v>3856436.1960764341</v>
      </c>
      <c r="AU56" s="22">
        <f>((AU11*Constants!$H69*Constants!$H87*(1-Constants!$H105))+(AU11*Constants!$H69*Constants!$H121))</f>
        <v>3862522.2836226192</v>
      </c>
      <c r="AV56" s="22">
        <f>((AV11*Constants!$H69*Constants!$H87*(1-Constants!$H105))+(AV11*Constants!$H69*Constants!$H121))</f>
        <v>3868217.116253037</v>
      </c>
      <c r="AW56" s="22">
        <f>((AW11*Constants!$H69*Constants!$H87*(1-Constants!$H105))+(AW11*Constants!$H69*Constants!$H121))</f>
        <v>3873898.2228073818</v>
      </c>
      <c r="AX56" s="22">
        <f>((AX11*Constants!$H69*Constants!$H87*(1-Constants!$H105))+(AX11*Constants!$H69*Constants!$H121))</f>
        <v>3879431.9800739558</v>
      </c>
      <c r="AY56" s="22">
        <f>((AY11*Constants!$H69*Constants!$H87*(1-Constants!$H105))+(AY11*Constants!$H69*Constants!$H121))</f>
        <v>3884910.2295436105</v>
      </c>
      <c r="AZ56" s="22">
        <f>((AZ11*Constants!$H69*Constants!$H87*(1-Constants!$H105))+(AZ11*Constants!$H69*Constants!$H121))</f>
        <v>3890229.6511418768</v>
      </c>
      <c r="BA56" s="22">
        <f>((BA11*Constants!$H69*Constants!$H87*(1-Constants!$H105))+(BA11*Constants!$H69*Constants!$H121))</f>
        <v>3895057.3944270895</v>
      </c>
      <c r="BB56" s="22">
        <f>((BB11*Constants!$H69*Constants!$H87*(1-Constants!$H105))+(BB11*Constants!$H69*Constants!$H121))</f>
        <v>3899650.589810628</v>
      </c>
      <c r="BC56" s="22">
        <f>((BC11*Constants!$H69*Constants!$H87*(1-Constants!$H105))+(BC11*Constants!$H69*Constants!$H121))</f>
        <v>3904070.2058893316</v>
      </c>
      <c r="BD56" s="22">
        <f>((BD11*Constants!$H69*Constants!$H87*(1-Constants!$H105))+(BD11*Constants!$H69*Constants!$H121))</f>
        <v>3908206.4873776478</v>
      </c>
      <c r="BE56" s="22">
        <f>((BE11*Constants!$H69*Constants!$H87*(1-Constants!$H105))+(BE11*Constants!$H69*Constants!$H121))</f>
        <v>3912136.646090426</v>
      </c>
      <c r="BF56" s="22">
        <f>((BF11*Constants!$H69*Constants!$H87*(1-Constants!$H105))+(BF11*Constants!$H69*Constants!$H121))</f>
        <v>3915723.6053756005</v>
      </c>
      <c r="BG56" s="22">
        <f>((BG11*Constants!$H69*Constants!$H87*(1-Constants!$H105))+(BG11*Constants!$H69*Constants!$H121))</f>
        <v>3919179.7488671313</v>
      </c>
      <c r="BH56" s="22">
        <f>((BH11*Constants!$H69*Constants!$H87*(1-Constants!$H105))+(BH11*Constants!$H69*Constants!$H121))</f>
        <v>3922354.0343843428</v>
      </c>
      <c r="BI56" s="22">
        <f>((BI11*Constants!$H69*Constants!$H87*(1-Constants!$H105))+(BI11*Constants!$H69*Constants!$H121))</f>
        <v>3925249.2800038112</v>
      </c>
      <c r="BJ56" s="22">
        <f>((BJ11*Constants!$H69*Constants!$H87*(1-Constants!$H105))+(BJ11*Constants!$H69*Constants!$H121))</f>
        <v>3927857.2035922864</v>
      </c>
      <c r="BK56" s="22">
        <f>((BK11*Constants!$H69*Constants!$H87*(1-Constants!$H105))+(BK11*Constants!$H69*Constants!$H121))</f>
        <v>3930175.62454458</v>
      </c>
      <c r="BL56" s="22">
        <f>((BL11*Constants!$H69*Constants!$H87*(1-Constants!$H105))+(BL11*Constants!$H69*Constants!$H121))</f>
        <v>3932250.9043623279</v>
      </c>
      <c r="BM56" s="22">
        <f>((BM11*Constants!$H69*Constants!$H87*(1-Constants!$H105))+(BM11*Constants!$H69*Constants!$H121))</f>
        <v>3933424.5457907543</v>
      </c>
      <c r="BN56" s="22">
        <f>((BN11*Constants!$H69*Constants!$H87*(1-Constants!$H105))+(BN11*Constants!$H69*Constants!$H121))</f>
        <v>3934145.3793231496</v>
      </c>
      <c r="BO56" s="22">
        <f>((BO11*Constants!$H69*Constants!$H87*(1-Constants!$H105))+(BO11*Constants!$H69*Constants!$H121))</f>
        <v>3934499.0048649572</v>
      </c>
      <c r="BP56" s="22">
        <f>((BP11*Constants!$H69*Constants!$H87*(1-Constants!$H105))+(BP11*Constants!$H69*Constants!$H121))</f>
        <v>3934441.4118259652</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3022531.9241692903</v>
      </c>
      <c r="AE57" s="22">
        <f>((AE12*Constants!$H70*Constants!$H88*(1-Constants!$H106))+(AE12*Constants!$H70*Constants!$H122))</f>
        <v>3024166.1975629334</v>
      </c>
      <c r="AF57" s="22">
        <f>((AF12*Constants!$H70*Constants!$H88*(1-Constants!$H106))+(AF12*Constants!$H70*Constants!$H122))</f>
        <v>3028073.6839347435</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3083456.2708784062</v>
      </c>
      <c r="AM57" s="22">
        <f>((AM12*Constants!$H70*Constants!$H88*(1-Constants!$H106))+(AM12*Constants!$H70*Constants!$H122))</f>
        <v>3093764.5435236427</v>
      </c>
      <c r="AN57" s="22">
        <f>((AN12*Constants!$H70*Constants!$H88*(1-Constants!$H106))+(AN12*Constants!$H70*Constants!$H122))</f>
        <v>3102885.0645953207</v>
      </c>
      <c r="AO57" s="22">
        <f>((AO12*Constants!$H70*Constants!$H88*(1-Constants!$H106))+(AO12*Constants!$H70*Constants!$H122))</f>
        <v>3110836.6627022196</v>
      </c>
      <c r="AP57" s="22">
        <f>((AP12*Constants!$H70*Constants!$H88*(1-Constants!$H106))+(AP12*Constants!$H70*Constants!$H122))</f>
        <v>3117630.113139655</v>
      </c>
      <c r="AQ57" s="22">
        <f>((AQ12*Constants!$H70*Constants!$H88*(1-Constants!$H106))+(AQ12*Constants!$H70*Constants!$H122))</f>
        <v>3123121.3191210558</v>
      </c>
      <c r="AR57" s="22">
        <f>((AR12*Constants!$H70*Constants!$H88*(1-Constants!$H106))+(AR12*Constants!$H70*Constants!$H122))</f>
        <v>3128437.6750922119</v>
      </c>
      <c r="AS57" s="22">
        <f>((AS12*Constants!$H70*Constants!$H88*(1-Constants!$H106))+(AS12*Constants!$H70*Constants!$H122))</f>
        <v>3133609.7975949645</v>
      </c>
      <c r="AT57" s="22">
        <f>((AT12*Constants!$H70*Constants!$H88*(1-Constants!$H106))+(AT12*Constants!$H70*Constants!$H122))</f>
        <v>3138614.8536907383</v>
      </c>
      <c r="AU57" s="22">
        <f>((AU12*Constants!$H70*Constants!$H88*(1-Constants!$H106))+(AU12*Constants!$H70*Constants!$H122))</f>
        <v>3143568.1016642828</v>
      </c>
      <c r="AV57" s="22">
        <f>((AV12*Constants!$H70*Constants!$H88*(1-Constants!$H106))+(AV12*Constants!$H70*Constants!$H122))</f>
        <v>3148202.9213201343</v>
      </c>
      <c r="AW57" s="22">
        <f>((AW12*Constants!$H70*Constants!$H88*(1-Constants!$H106))+(AW12*Constants!$H70*Constants!$H122))</f>
        <v>3152826.5698158643</v>
      </c>
      <c r="AX57" s="22">
        <f>((AX12*Constants!$H70*Constants!$H88*(1-Constants!$H106))+(AX12*Constants!$H70*Constants!$H122))</f>
        <v>3157330.2960207104</v>
      </c>
      <c r="AY57" s="22">
        <f>((AY12*Constants!$H70*Constants!$H88*(1-Constants!$H106))+(AY12*Constants!$H70*Constants!$H122))</f>
        <v>3161788.8464241051</v>
      </c>
      <c r="AZ57" s="22">
        <f>((AZ12*Constants!$H70*Constants!$H88*(1-Constants!$H106))+(AZ12*Constants!$H70*Constants!$H122))</f>
        <v>3166118.1325298487</v>
      </c>
      <c r="BA57" s="22">
        <f>((BA12*Constants!$H70*Constants!$H88*(1-Constants!$H106))+(BA12*Constants!$H70*Constants!$H122))</f>
        <v>3170047.2593231793</v>
      </c>
      <c r="BB57" s="22">
        <f>((BB12*Constants!$H70*Constants!$H88*(1-Constants!$H106))+(BB12*Constants!$H70*Constants!$H122))</f>
        <v>3173785.49600692</v>
      </c>
      <c r="BC57" s="22">
        <f>((BC12*Constants!$H70*Constants!$H88*(1-Constants!$H106))+(BC12*Constants!$H70*Constants!$H122))</f>
        <v>3177382.4627313642</v>
      </c>
      <c r="BD57" s="22">
        <f>((BD12*Constants!$H70*Constants!$H88*(1-Constants!$H106))+(BD12*Constants!$H70*Constants!$H122))</f>
        <v>3180748.8336132378</v>
      </c>
      <c r="BE57" s="22">
        <f>((BE12*Constants!$H70*Constants!$H88*(1-Constants!$H106))+(BE12*Constants!$H70*Constants!$H122))</f>
        <v>3183947.4485743348</v>
      </c>
      <c r="BF57" s="22">
        <f>((BF12*Constants!$H70*Constants!$H88*(1-Constants!$H106))+(BF12*Constants!$H70*Constants!$H122))</f>
        <v>3186866.7458528662</v>
      </c>
      <c r="BG57" s="22">
        <f>((BG12*Constants!$H70*Constants!$H88*(1-Constants!$H106))+(BG12*Constants!$H70*Constants!$H122))</f>
        <v>3189679.5768573158</v>
      </c>
      <c r="BH57" s="22">
        <f>((BH12*Constants!$H70*Constants!$H88*(1-Constants!$H106))+(BH12*Constants!$H70*Constants!$H122))</f>
        <v>3192263.0137839564</v>
      </c>
      <c r="BI57" s="22">
        <f>((BI12*Constants!$H70*Constants!$H88*(1-Constants!$H106))+(BI12*Constants!$H70*Constants!$H122))</f>
        <v>3194619.3501640554</v>
      </c>
      <c r="BJ57" s="22">
        <f>((BJ12*Constants!$H70*Constants!$H88*(1-Constants!$H106))+(BJ12*Constants!$H70*Constants!$H122))</f>
        <v>3196741.8454669481</v>
      </c>
      <c r="BK57" s="22">
        <f>((BK12*Constants!$H70*Constants!$H88*(1-Constants!$H106))+(BK12*Constants!$H70*Constants!$H122))</f>
        <v>3198628.7249764232</v>
      </c>
      <c r="BL57" s="22">
        <f>((BL12*Constants!$H70*Constants!$H88*(1-Constants!$H106))+(BL12*Constants!$H70*Constants!$H122))</f>
        <v>3200317.7206528396</v>
      </c>
      <c r="BM57" s="22">
        <f>((BM12*Constants!$H70*Constants!$H88*(1-Constants!$H106))+(BM12*Constants!$H70*Constants!$H122))</f>
        <v>3201272.9052411169</v>
      </c>
      <c r="BN57" s="22">
        <f>((BN12*Constants!$H70*Constants!$H88*(1-Constants!$H106))+(BN12*Constants!$H70*Constants!$H122))</f>
        <v>3201859.5657527354</v>
      </c>
      <c r="BO57" s="22">
        <f>((BO12*Constants!$H70*Constants!$H88*(1-Constants!$H106))+(BO12*Constants!$H70*Constants!$H122))</f>
        <v>3202147.36887503</v>
      </c>
      <c r="BP57" s="22">
        <f>((BP12*Constants!$H70*Constants!$H88*(1-Constants!$H106))+(BP12*Constants!$H70*Constants!$H122))</f>
        <v>3202100.49596998</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477857.84295271558</v>
      </c>
      <c r="AM58" s="22">
        <f>((AM13*Constants!$H71*Constants!$H89*(1-Constants!$H107))+(AM13*Constants!$H71*Constants!$H123))</f>
        <v>480564.42997944594</v>
      </c>
      <c r="AN58" s="22">
        <f>((AN13*Constants!$H71*Constants!$H89*(1-Constants!$H107))+(AN13*Constants!$H71*Constants!$H123))</f>
        <v>482946.77153159771</v>
      </c>
      <c r="AO58" s="22">
        <f>((AO13*Constants!$H71*Constants!$H89*(1-Constants!$H107))+(AO13*Constants!$H71*Constants!$H123))</f>
        <v>485014.9670821664</v>
      </c>
      <c r="AP58" s="22">
        <f>((AP13*Constants!$H71*Constants!$H89*(1-Constants!$H107))+(AP13*Constants!$H71*Constants!$H123))</f>
        <v>486776.65592448541</v>
      </c>
      <c r="AQ58" s="22">
        <f>((AQ13*Constants!$H71*Constants!$H89*(1-Constants!$H107))+(AQ13*Constants!$H71*Constants!$H123))</f>
        <v>488202.97392075113</v>
      </c>
      <c r="AR58" s="22">
        <f>((AR13*Constants!$H71*Constants!$H89*(1-Constants!$H107))+(AR13*Constants!$H71*Constants!$H123))</f>
        <v>489559.98877717444</v>
      </c>
      <c r="AS58" s="22">
        <f>((AS13*Constants!$H71*Constants!$H89*(1-Constants!$H107))+(AS13*Constants!$H71*Constants!$H123))</f>
        <v>490857.14920054981</v>
      </c>
      <c r="AT58" s="22">
        <f>((AT13*Constants!$H71*Constants!$H89*(1-Constants!$H107))+(AT13*Constants!$H71*Constants!$H123))</f>
        <v>492091.2634694213</v>
      </c>
      <c r="AU58" s="22">
        <f>((AU13*Constants!$H71*Constants!$H89*(1-Constants!$H107))+(AU13*Constants!$H71*Constants!$H123))</f>
        <v>493290.81653619342</v>
      </c>
      <c r="AV58" s="22">
        <f>((AV13*Constants!$H71*Constants!$H89*(1-Constants!$H107))+(AV13*Constants!$H71*Constants!$H123))</f>
        <v>494396.05586122657</v>
      </c>
      <c r="AW58" s="22">
        <f>((AW13*Constants!$H71*Constants!$H89*(1-Constants!$H107))+(AW13*Constants!$H71*Constants!$H123))</f>
        <v>495479.31737887696</v>
      </c>
      <c r="AX58" s="22">
        <f>((AX13*Constants!$H71*Constants!$H89*(1-Constants!$H107))+(AX13*Constants!$H71*Constants!$H123))</f>
        <v>496516.92301525729</v>
      </c>
      <c r="AY58" s="22">
        <f>((AY13*Constants!$H71*Constants!$H89*(1-Constants!$H107))+(AY13*Constants!$H71*Constants!$H123))</f>
        <v>497527.23273974808</v>
      </c>
      <c r="AZ58" s="22">
        <f>((AZ13*Constants!$H71*Constants!$H89*(1-Constants!$H107))+(AZ13*Constants!$H71*Constants!$H123))</f>
        <v>498492.12769449345</v>
      </c>
      <c r="BA58" s="22">
        <f>((BA13*Constants!$H71*Constants!$H89*(1-Constants!$H107))+(BA13*Constants!$H71*Constants!$H123))</f>
        <v>499351.00825766852</v>
      </c>
      <c r="BB58" s="22">
        <f>((BB13*Constants!$H71*Constants!$H89*(1-Constants!$H107))+(BB13*Constants!$H71*Constants!$H123))</f>
        <v>500152.79738776025</v>
      </c>
      <c r="BC58" s="22">
        <f>((BC13*Constants!$H71*Constants!$H89*(1-Constants!$H107))+(BC13*Constants!$H71*Constants!$H123))</f>
        <v>500909.75630033738</v>
      </c>
      <c r="BD58" s="22">
        <f>((BD13*Constants!$H71*Constants!$H89*(1-Constants!$H107))+(BD13*Constants!$H71*Constants!$H123))</f>
        <v>501602.53004819993</v>
      </c>
      <c r="BE58" s="22">
        <f>((BE13*Constants!$H71*Constants!$H89*(1-Constants!$H107))+(BE13*Constants!$H71*Constants!$H123))</f>
        <v>502246.24500851834</v>
      </c>
      <c r="BF58" s="22">
        <f>((BF13*Constants!$H71*Constants!$H89*(1-Constants!$H107))+(BF13*Constants!$H71*Constants!$H123))</f>
        <v>502816.51733808173</v>
      </c>
      <c r="BG58" s="22">
        <f>((BG13*Constants!$H71*Constants!$H89*(1-Constants!$H107))+(BG13*Constants!$H71*Constants!$H123))</f>
        <v>503353.14952046738</v>
      </c>
      <c r="BH58" s="22">
        <f>((BH13*Constants!$H71*Constants!$H89*(1-Constants!$H107))+(BH13*Constants!$H71*Constants!$H123))</f>
        <v>503829.12004285783</v>
      </c>
      <c r="BI58" s="22">
        <f>((BI13*Constants!$H71*Constants!$H89*(1-Constants!$H107))+(BI13*Constants!$H71*Constants!$H123))</f>
        <v>504245.66431357415</v>
      </c>
      <c r="BJ58" s="22">
        <f>((BJ13*Constants!$H71*Constants!$H89*(1-Constants!$H107))+(BJ13*Constants!$H71*Constants!$H123))</f>
        <v>504601.94987729954</v>
      </c>
      <c r="BK58" s="22">
        <f>((BK13*Constants!$H71*Constants!$H89*(1-Constants!$H107))+(BK13*Constants!$H71*Constants!$H123))</f>
        <v>504898.22860499896</v>
      </c>
      <c r="BL58" s="22">
        <f>((BL13*Constants!$H71*Constants!$H89*(1-Constants!$H107))+(BL13*Constants!$H71*Constants!$H123))</f>
        <v>505143.54409459926</v>
      </c>
      <c r="BM58" s="22">
        <f>((BM13*Constants!$H71*Constants!$H89*(1-Constants!$H107))+(BM13*Constants!$H71*Constants!$H123))</f>
        <v>505218.9492260851</v>
      </c>
      <c r="BN58" s="22">
        <f>((BN13*Constants!$H71*Constants!$H89*(1-Constants!$H107))+(BN13*Constants!$H71*Constants!$H123))</f>
        <v>505206.853640299</v>
      </c>
      <c r="BO58" s="22">
        <f>((BO13*Constants!$H71*Constants!$H89*(1-Constants!$H107))+(BO13*Constants!$H71*Constants!$H123))</f>
        <v>505123.40638423542</v>
      </c>
      <c r="BP58" s="22">
        <f>((BP13*Constants!$H71*Constants!$H89*(1-Constants!$H107))+(BP13*Constants!$H71*Constants!$H123))</f>
        <v>504961.22411156941</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5658859.3691720963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5765861.1162919542</v>
      </c>
      <c r="AM59" s="22">
        <f>((AM14*Constants!$H72*Constants!$H90*(1-Constants!$H108))+(AM14*Constants!$H72*Constants!$H124))</f>
        <v>5798518.9561190782</v>
      </c>
      <c r="AN59" s="22">
        <f>((AN14*Constants!$H72*Constants!$H90*(1-Constants!$H108))+(AN14*Constants!$H72*Constants!$H124))</f>
        <v>5827264.4307907941</v>
      </c>
      <c r="AO59" s="22">
        <f>((AO14*Constants!$H72*Constants!$H90*(1-Constants!$H108))+(AO14*Constants!$H72*Constants!$H124))</f>
        <v>5852219.4011481451</v>
      </c>
      <c r="AP59" s="22">
        <f>((AP14*Constants!$H72*Constants!$H90*(1-Constants!$H108))+(AP14*Constants!$H72*Constants!$H124))</f>
        <v>5873476.0433582384</v>
      </c>
      <c r="AQ59" s="22">
        <f>((AQ14*Constants!$H72*Constants!$H90*(1-Constants!$H108))+(AQ14*Constants!$H72*Constants!$H124))</f>
        <v>5890686.0810198979</v>
      </c>
      <c r="AR59" s="22">
        <f>((AR14*Constants!$H72*Constants!$H90*(1-Constants!$H108))+(AR14*Constants!$H72*Constants!$H124))</f>
        <v>5907059.902879837</v>
      </c>
      <c r="AS59" s="22">
        <f>((AS14*Constants!$H72*Constants!$H90*(1-Constants!$H108))+(AS14*Constants!$H72*Constants!$H124))</f>
        <v>5922711.5175954569</v>
      </c>
      <c r="AT59" s="22">
        <f>((AT14*Constants!$H72*Constants!$H90*(1-Constants!$H108))+(AT14*Constants!$H72*Constants!$H124))</f>
        <v>5937602.4136660928</v>
      </c>
      <c r="AU59" s="22">
        <f>((AU14*Constants!$H72*Constants!$H90*(1-Constants!$H108))+(AU14*Constants!$H72*Constants!$H124))</f>
        <v>5952076.2922193697</v>
      </c>
      <c r="AV59" s="22">
        <f>((AV14*Constants!$H72*Constants!$H90*(1-Constants!$H108))+(AV14*Constants!$H72*Constants!$H124))</f>
        <v>5965412.1755628958</v>
      </c>
      <c r="AW59" s="22">
        <f>((AW14*Constants!$H72*Constants!$H90*(1-Constants!$H108))+(AW14*Constants!$H72*Constants!$H124))</f>
        <v>5978482.8733771276</v>
      </c>
      <c r="AX59" s="22">
        <f>((AX14*Constants!$H72*Constants!$H90*(1-Constants!$H108))+(AX14*Constants!$H72*Constants!$H124))</f>
        <v>5991002.684616142</v>
      </c>
      <c r="AY59" s="22">
        <f>((AY14*Constants!$H72*Constants!$H90*(1-Constants!$H108))+(AY14*Constants!$H72*Constants!$H124))</f>
        <v>6003193.1417610087</v>
      </c>
      <c r="AZ59" s="22">
        <f>((AZ14*Constants!$H72*Constants!$H90*(1-Constants!$H108))+(AZ14*Constants!$H72*Constants!$H124))</f>
        <v>6014835.6215966335</v>
      </c>
      <c r="BA59" s="22">
        <f>((BA14*Constants!$H72*Constants!$H90*(1-Constants!$H108))+(BA14*Constants!$H72*Constants!$H124))</f>
        <v>6025198.9254866587</v>
      </c>
      <c r="BB59" s="22">
        <f>((BB14*Constants!$H72*Constants!$H90*(1-Constants!$H108))+(BB14*Constants!$H72*Constants!$H124))</f>
        <v>6034873.3607540485</v>
      </c>
      <c r="BC59" s="22">
        <f>((BC14*Constants!$H72*Constants!$H90*(1-Constants!$H108))+(BC14*Constants!$H72*Constants!$H124))</f>
        <v>6044006.8719541375</v>
      </c>
      <c r="BD59" s="22">
        <f>((BD14*Constants!$H72*Constants!$H90*(1-Constants!$H108))+(BD14*Constants!$H72*Constants!$H124))</f>
        <v>6052365.9211443886</v>
      </c>
      <c r="BE59" s="22">
        <f>((BE14*Constants!$H72*Constants!$H90*(1-Constants!$H108))+(BE14*Constants!$H72*Constants!$H124))</f>
        <v>6060133.0240901951</v>
      </c>
      <c r="BF59" s="22">
        <f>((BF14*Constants!$H72*Constants!$H90*(1-Constants!$H108))+(BF14*Constants!$H72*Constants!$H124))</f>
        <v>6067013.9638910564</v>
      </c>
      <c r="BG59" s="22">
        <f>((BG14*Constants!$H72*Constants!$H90*(1-Constants!$H108))+(BG14*Constants!$H72*Constants!$H124))</f>
        <v>6073488.9996779524</v>
      </c>
      <c r="BH59" s="22">
        <f>((BH14*Constants!$H72*Constants!$H90*(1-Constants!$H108))+(BH14*Constants!$H72*Constants!$H124))</f>
        <v>6079232.08827224</v>
      </c>
      <c r="BI59" s="22">
        <f>((BI14*Constants!$H72*Constants!$H90*(1-Constants!$H108))+(BI14*Constants!$H72*Constants!$H124))</f>
        <v>6084258.1361840991</v>
      </c>
      <c r="BJ59" s="22">
        <f>((BJ14*Constants!$H72*Constants!$H90*(1-Constants!$H108))+(BJ14*Constants!$H72*Constants!$H124))</f>
        <v>6088557.0989582306</v>
      </c>
      <c r="BK59" s="22">
        <f>((BK14*Constants!$H72*Constants!$H90*(1-Constants!$H108))+(BK14*Constants!$H72*Constants!$H124))</f>
        <v>6092132.0156846587</v>
      </c>
      <c r="BL59" s="22">
        <f>((BL14*Constants!$H72*Constants!$H90*(1-Constants!$H108))+(BL14*Constants!$H72*Constants!$H124))</f>
        <v>6095092.0069531295</v>
      </c>
      <c r="BM59" s="22">
        <f>((BM14*Constants!$H72*Constants!$H90*(1-Constants!$H108))+(BM14*Constants!$H72*Constants!$H124))</f>
        <v>6096001.8497484606</v>
      </c>
      <c r="BN59" s="22">
        <f>((BN14*Constants!$H72*Constants!$H90*(1-Constants!$H108))+(BN14*Constants!$H72*Constants!$H124))</f>
        <v>6095855.903691926</v>
      </c>
      <c r="BO59" s="22">
        <f>((BO14*Constants!$H72*Constants!$H90*(1-Constants!$H108))+(BO14*Constants!$H72*Constants!$H124))</f>
        <v>6094849.0241437647</v>
      </c>
      <c r="BP59" s="22">
        <f>((BP14*Constants!$H72*Constants!$H90*(1-Constants!$H108))+(BP14*Constants!$H72*Constants!$H124))</f>
        <v>6092892.1232086681</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7930919.3723073676</v>
      </c>
      <c r="AE62" s="22">
        <f>((AE17*Constants!$H75*Constants!$H93*(1-Constants!$H111))+(AE17*Constants!$H75*Constants!$H127))</f>
        <v>7887809.5503911255</v>
      </c>
      <c r="AF62" s="22">
        <f>((AF17*Constants!$H75*Constants!$H93*(1-Constants!$H111))+(AF17*Constants!$H75*Constants!$H127))</f>
        <v>7891347.8708342668</v>
      </c>
      <c r="AG62" s="22">
        <f>((AG17*Constants!$H75*Constants!$H93*(1-Constants!$H111))+(AG17*Constants!$H75*Constants!$H127))</f>
        <v>7818899.2502508257</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7312981.3674521055</v>
      </c>
      <c r="AL62" s="22">
        <f>((AL17*Constants!$H75*Constants!$H93*(1-Constants!$H111))+(AL17*Constants!$H75*Constants!$H127))</f>
        <v>6517068.3055357356</v>
      </c>
      <c r="AM62" s="22">
        <f>((AM17*Constants!$H75*Constants!$H93*(1-Constants!$H111))+(AM17*Constants!$H75*Constants!$H127))</f>
        <v>6617562.3750653844</v>
      </c>
      <c r="AN62" s="22">
        <f>((AN17*Constants!$H75*Constants!$H93*(1-Constants!$H111))+(AN17*Constants!$H75*Constants!$H127))</f>
        <v>6659882.932799343</v>
      </c>
      <c r="AO62" s="22">
        <f>((AO17*Constants!$H75*Constants!$H93*(1-Constants!$H111))+(AO17*Constants!$H75*Constants!$H127))</f>
        <v>6684439.1291673817</v>
      </c>
      <c r="AP62" s="22">
        <f>((AP17*Constants!$H75*Constants!$H93*(1-Constants!$H111))+(AP17*Constants!$H75*Constants!$H127))</f>
        <v>6723477.3800818752</v>
      </c>
      <c r="AQ62" s="22">
        <f>((AQ17*Constants!$H75*Constants!$H93*(1-Constants!$H111))+(AQ17*Constants!$H75*Constants!$H127))</f>
        <v>6750790.6302015502</v>
      </c>
      <c r="AR62" s="22">
        <f>((AR17*Constants!$H75*Constants!$H93*(1-Constants!$H111))+(AR17*Constants!$H75*Constants!$H127))</f>
        <v>6751372.7111902265</v>
      </c>
      <c r="AS62" s="22">
        <f>((AS17*Constants!$H75*Constants!$H93*(1-Constants!$H111))+(AS17*Constants!$H75*Constants!$H127))</f>
        <v>6750222.3575023739</v>
      </c>
      <c r="AT62" s="22">
        <f>((AT17*Constants!$H75*Constants!$H93*(1-Constants!$H111))+(AT17*Constants!$H75*Constants!$H127))</f>
        <v>6752051.7025491986</v>
      </c>
      <c r="AU62" s="22">
        <f>((AU17*Constants!$H75*Constants!$H93*(1-Constants!$H111))+(AU17*Constants!$H75*Constants!$H127))</f>
        <v>6805469.5226765098</v>
      </c>
      <c r="AV62" s="22">
        <f>((AV17*Constants!$H75*Constants!$H93*(1-Constants!$H111))+(AV17*Constants!$H75*Constants!$H127))</f>
        <v>6832540.3944651829</v>
      </c>
      <c r="AW62" s="22">
        <f>((AW17*Constants!$H75*Constants!$H93*(1-Constants!$H111))+(AW17*Constants!$H75*Constants!$H127))</f>
        <v>6893337.0834920667</v>
      </c>
      <c r="AX62" s="22">
        <f>((AX17*Constants!$H75*Constants!$H93*(1-Constants!$H111))+(AX17*Constants!$H75*Constants!$H127))</f>
        <v>6960353.7826799992</v>
      </c>
      <c r="AY62" s="22">
        <f>((AY17*Constants!$H75*Constants!$H93*(1-Constants!$H111))+(AY17*Constants!$H75*Constants!$H127))</f>
        <v>7063524.8488319134</v>
      </c>
      <c r="AZ62" s="22">
        <f>((AZ17*Constants!$H75*Constants!$H93*(1-Constants!$H111))+(AZ17*Constants!$H75*Constants!$H127))</f>
        <v>7182475.0460660355</v>
      </c>
      <c r="BA62" s="22">
        <f>((BA17*Constants!$H75*Constants!$H93*(1-Constants!$H111))+(BA17*Constants!$H75*Constants!$H127))</f>
        <v>7241964.2926950147</v>
      </c>
      <c r="BB62" s="22">
        <f>((BB17*Constants!$H75*Constants!$H93*(1-Constants!$H111))+(BB17*Constants!$H75*Constants!$H127))</f>
        <v>7299161.2826420227</v>
      </c>
      <c r="BC62" s="22">
        <f>((BC17*Constants!$H75*Constants!$H93*(1-Constants!$H111))+(BC17*Constants!$H75*Constants!$H127))</f>
        <v>7373631.5623674328</v>
      </c>
      <c r="BD62" s="22">
        <f>((BD17*Constants!$H75*Constants!$H93*(1-Constants!$H111))+(BD17*Constants!$H75*Constants!$H127))</f>
        <v>7443918.0521901632</v>
      </c>
      <c r="BE62" s="22">
        <f>((BE17*Constants!$H75*Constants!$H93*(1-Constants!$H111))+(BE17*Constants!$H75*Constants!$H127))</f>
        <v>7532198.8338878816</v>
      </c>
      <c r="BF62" s="22">
        <f>((BF17*Constants!$H75*Constants!$H93*(1-Constants!$H111))+(BF17*Constants!$H75*Constants!$H127))</f>
        <v>7610905.8427257854</v>
      </c>
      <c r="BG62" s="22">
        <f>((BG17*Constants!$H75*Constants!$H93*(1-Constants!$H111))+(BG17*Constants!$H75*Constants!$H127))</f>
        <v>7718953.7305188933</v>
      </c>
      <c r="BH62" s="22">
        <f>((BH17*Constants!$H75*Constants!$H93*(1-Constants!$H111))+(BH17*Constants!$H75*Constants!$H127))</f>
        <v>7825450.4692094317</v>
      </c>
      <c r="BI62" s="22">
        <f>((BI17*Constants!$H75*Constants!$H93*(1-Constants!$H111))+(BI17*Constants!$H75*Constants!$H127))</f>
        <v>7934164.6155414563</v>
      </c>
      <c r="BJ62" s="22">
        <f>((BJ17*Constants!$H75*Constants!$H93*(1-Constants!$H111))+(BJ17*Constants!$H75*Constants!$H127))</f>
        <v>8046103.9264946934</v>
      </c>
      <c r="BK62" s="22">
        <f>((BK17*Constants!$H75*Constants!$H93*(1-Constants!$H111))+(BK17*Constants!$H75*Constants!$H127))</f>
        <v>8163308.3930458482</v>
      </c>
      <c r="BL62" s="22">
        <f>((BL17*Constants!$H75*Constants!$H93*(1-Constants!$H111))+(BL17*Constants!$H75*Constants!$H127))</f>
        <v>8297033.4152527507</v>
      </c>
      <c r="BM62" s="22">
        <f>((BM17*Constants!$H75*Constants!$H93*(1-Constants!$H111))+(BM17*Constants!$H75*Constants!$H127))</f>
        <v>8315524.6685883841</v>
      </c>
      <c r="BN62" s="22">
        <f>((BN17*Constants!$H75*Constants!$H93*(1-Constants!$H111))+(BN17*Constants!$H75*Constants!$H127))</f>
        <v>8315449.5128560541</v>
      </c>
      <c r="BO62" s="22">
        <f>((BO17*Constants!$H75*Constants!$H93*(1-Constants!$H111))+(BO17*Constants!$H75*Constants!$H127))</f>
        <v>8316399.1614944404</v>
      </c>
      <c r="BP62" s="22">
        <f>((BP17*Constants!$H75*Constants!$H93*(1-Constants!$H111))+(BP17*Constants!$H75*Constants!$H127))</f>
        <v>8311620.468348966</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v>
      </c>
      <c r="AE63" s="22">
        <f>((AE18*Constants!$H76*Constants!$H94*(1-Constants!$H112))+(AE18*Constants!$H76*Constants!$H128))</f>
        <v>2001167.4043936583</v>
      </c>
      <c r="AF63" s="22">
        <f>((AF18*Constants!$H76*Constants!$H94*(1-Constants!$H112))+(AF18*Constants!$H76*Constants!$H128))</f>
        <v>2002065.0898019932</v>
      </c>
      <c r="AG63" s="22">
        <f>((AG18*Constants!$H76*Constants!$H94*(1-Constants!$H112))+(AG18*Constants!$H76*Constants!$H128))</f>
        <v>1983684.5980978454</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1855331.2992651616</v>
      </c>
      <c r="AL63" s="22">
        <f>((AL18*Constants!$H76*Constants!$H94*(1-Constants!$H112))+(AL18*Constants!$H76*Constants!$H128))</f>
        <v>1653405.1160754045</v>
      </c>
      <c r="AM63" s="22">
        <f>((AM18*Constants!$H76*Constants!$H94*(1-Constants!$H112))+(AM18*Constants!$H76*Constants!$H128))</f>
        <v>1678900.8452753611</v>
      </c>
      <c r="AN63" s="22">
        <f>((AN18*Constants!$H76*Constants!$H94*(1-Constants!$H112))+(AN18*Constants!$H76*Constants!$H128))</f>
        <v>1689637.7323834884</v>
      </c>
      <c r="AO63" s="22">
        <f>((AO18*Constants!$H76*Constants!$H94*(1-Constants!$H112))+(AO18*Constants!$H76*Constants!$H128))</f>
        <v>1695867.7331756821</v>
      </c>
      <c r="AP63" s="22">
        <f>((AP18*Constants!$H76*Constants!$H94*(1-Constants!$H112))+(AP18*Constants!$H76*Constants!$H128))</f>
        <v>1705771.8865094492</v>
      </c>
      <c r="AQ63" s="22">
        <f>((AQ18*Constants!$H76*Constants!$H94*(1-Constants!$H112))+(AQ18*Constants!$H76*Constants!$H128))</f>
        <v>1712701.3623668922</v>
      </c>
      <c r="AR63" s="22">
        <f>((AR18*Constants!$H76*Constants!$H94*(1-Constants!$H112))+(AR18*Constants!$H76*Constants!$H128))</f>
        <v>1712849.038536533</v>
      </c>
      <c r="AS63" s="22">
        <f>((AS18*Constants!$H76*Constants!$H94*(1-Constants!$H112))+(AS18*Constants!$H76*Constants!$H128))</f>
        <v>1712557.1894130278</v>
      </c>
      <c r="AT63" s="22">
        <f>((AT18*Constants!$H76*Constants!$H94*(1-Constants!$H112))+(AT18*Constants!$H76*Constants!$H128))</f>
        <v>1713021.3012371925</v>
      </c>
      <c r="AU63" s="22">
        <f>((AU18*Constants!$H76*Constants!$H94*(1-Constants!$H112))+(AU18*Constants!$H76*Constants!$H128))</f>
        <v>1726573.6061920247</v>
      </c>
      <c r="AV63" s="22">
        <f>((AV18*Constants!$H76*Constants!$H94*(1-Constants!$H112))+(AV18*Constants!$H76*Constants!$H128))</f>
        <v>1733441.5897413141</v>
      </c>
      <c r="AW63" s="22">
        <f>((AW18*Constants!$H76*Constants!$H94*(1-Constants!$H112))+(AW18*Constants!$H76*Constants!$H128))</f>
        <v>1748865.9419139177</v>
      </c>
      <c r="AX63" s="22">
        <f>((AX18*Constants!$H76*Constants!$H94*(1-Constants!$H112))+(AX18*Constants!$H76*Constants!$H128))</f>
        <v>1765868.3344169531</v>
      </c>
      <c r="AY63" s="22">
        <f>((AY18*Constants!$H76*Constants!$H94*(1-Constants!$H112))+(AY18*Constants!$H76*Constants!$H128))</f>
        <v>1792043.2278827212</v>
      </c>
      <c r="AZ63" s="22">
        <f>((AZ18*Constants!$H76*Constants!$H94*(1-Constants!$H112))+(AZ18*Constants!$H76*Constants!$H128))</f>
        <v>1822221.3471603752</v>
      </c>
      <c r="BA63" s="22">
        <f>((BA18*Constants!$H76*Constants!$H94*(1-Constants!$H112))+(BA18*Constants!$H76*Constants!$H128))</f>
        <v>1837313.9962038533</v>
      </c>
      <c r="BB63" s="22">
        <f>((BB18*Constants!$H76*Constants!$H94*(1-Constants!$H112))+(BB18*Constants!$H76*Constants!$H128))</f>
        <v>1851825.0909735933</v>
      </c>
      <c r="BC63" s="22">
        <f>((BC18*Constants!$H76*Constants!$H94*(1-Constants!$H112))+(BC18*Constants!$H76*Constants!$H128))</f>
        <v>1870718.4853222407</v>
      </c>
      <c r="BD63" s="22">
        <f>((BD18*Constants!$H76*Constants!$H94*(1-Constants!$H112))+(BD18*Constants!$H76*Constants!$H128))</f>
        <v>1888550.4361957908</v>
      </c>
      <c r="BE63" s="22">
        <f>((BE18*Constants!$H76*Constants!$H94*(1-Constants!$H112))+(BE18*Constants!$H76*Constants!$H128))</f>
        <v>1910947.6076334689</v>
      </c>
      <c r="BF63" s="22">
        <f>((BF18*Constants!$H76*Constants!$H94*(1-Constants!$H112))+(BF18*Constants!$H76*Constants!$H128))</f>
        <v>1930915.8763369049</v>
      </c>
      <c r="BG63" s="22">
        <f>((BG18*Constants!$H76*Constants!$H94*(1-Constants!$H112))+(BG18*Constants!$H76*Constants!$H128))</f>
        <v>1958328.0380763358</v>
      </c>
      <c r="BH63" s="22">
        <f>((BH18*Constants!$H76*Constants!$H94*(1-Constants!$H112))+(BH18*Constants!$H76*Constants!$H128))</f>
        <v>1985346.6673650169</v>
      </c>
      <c r="BI63" s="22">
        <f>((BI18*Constants!$H76*Constants!$H94*(1-Constants!$H112))+(BI18*Constants!$H76*Constants!$H128))</f>
        <v>2012927.8614400364</v>
      </c>
      <c r="BJ63" s="22">
        <f>((BJ18*Constants!$H76*Constants!$H94*(1-Constants!$H112))+(BJ18*Constants!$H76*Constants!$H128))</f>
        <v>2041327.2920955084</v>
      </c>
      <c r="BK63" s="22">
        <f>((BK18*Constants!$H76*Constants!$H94*(1-Constants!$H112))+(BK18*Constants!$H76*Constants!$H128))</f>
        <v>2071062.5128324099</v>
      </c>
      <c r="BL63" s="22">
        <f>((BL18*Constants!$H76*Constants!$H94*(1-Constants!$H112))+(BL18*Constants!$H76*Constants!$H128))</f>
        <v>2104989.0616268087</v>
      </c>
      <c r="BM63" s="22">
        <f>((BM18*Constants!$H76*Constants!$H94*(1-Constants!$H112))+(BM18*Constants!$H76*Constants!$H128))</f>
        <v>2109680.3632112672</v>
      </c>
      <c r="BN63" s="22">
        <f>((BN18*Constants!$H76*Constants!$H94*(1-Constants!$H112))+(BN18*Constants!$H76*Constants!$H128))</f>
        <v>2109661.295914975</v>
      </c>
      <c r="BO63" s="22">
        <f>((BO18*Constants!$H76*Constants!$H94*(1-Constants!$H112))+(BO18*Constants!$H76*Constants!$H128))</f>
        <v>2109902.2254009913</v>
      </c>
      <c r="BP63" s="22">
        <f>((BP18*Constants!$H76*Constants!$H94*(1-Constants!$H112))+(BP18*Constants!$H76*Constants!$H128))</f>
        <v>2108689.8527014181</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9991382.7736652121</v>
      </c>
      <c r="AE64" s="22">
        <f>((AE19*Constants!$H77*Constants!$H95*(1-Constants!$H113))+(AE19*Constants!$H77*Constants!$H129))</f>
        <v>10194527.393101325</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10711369.130767167</v>
      </c>
      <c r="AM64" s="22">
        <f>((AM19*Constants!$H77*Constants!$H95*(1-Constants!$H113))+(AM19*Constants!$H77*Constants!$H129))</f>
        <v>11010190.697759246</v>
      </c>
      <c r="AN64" s="22">
        <f>((AN19*Constants!$H77*Constants!$H95*(1-Constants!$H113))+(AN19*Constants!$H77*Constants!$H129))</f>
        <v>11257327.702579342</v>
      </c>
      <c r="AO64" s="22">
        <f>((AO19*Constants!$H77*Constants!$H95*(1-Constants!$H113))+(AO19*Constants!$H77*Constants!$H129))</f>
        <v>11486185.962276241</v>
      </c>
      <c r="AP64" s="22">
        <f>((AP19*Constants!$H77*Constants!$H95*(1-Constants!$H113))+(AP19*Constants!$H77*Constants!$H129))</f>
        <v>11725778.682461387</v>
      </c>
      <c r="AQ64" s="22">
        <f>((AQ19*Constants!$H77*Constants!$H95*(1-Constants!$H113))+(AQ19*Constants!$H77*Constants!$H129))</f>
        <v>11951873.557366537</v>
      </c>
      <c r="AR64" s="22">
        <f>((AR19*Constants!$H77*Constants!$H95*(1-Constants!$H113))+(AR19*Constants!$H77*Constants!$H129))</f>
        <v>12152623.926846746</v>
      </c>
      <c r="AS64" s="22">
        <f>((AS19*Constants!$H77*Constants!$H95*(1-Constants!$H113))+(AS19*Constants!$H77*Constants!$H129))</f>
        <v>12351348.288024619</v>
      </c>
      <c r="AT64" s="22">
        <f>((AT19*Constants!$H77*Constants!$H95*(1-Constants!$H113))+(AT19*Constants!$H77*Constants!$H129))</f>
        <v>12552773.918378904</v>
      </c>
      <c r="AU64" s="22">
        <f>((AU19*Constants!$H77*Constants!$H95*(1-Constants!$H113))+(AU19*Constants!$H77*Constants!$H129))</f>
        <v>12807622.567689089</v>
      </c>
      <c r="AV64" s="22">
        <f>((AV19*Constants!$H77*Constants!$H95*(1-Constants!$H113))+(AV19*Constants!$H77*Constants!$H129))</f>
        <v>13036601.301364191</v>
      </c>
      <c r="AW64" s="22">
        <f>((AW19*Constants!$H77*Constants!$H95*(1-Constants!$H113))+(AW19*Constants!$H77*Constants!$H129))</f>
        <v>13303501.788724465</v>
      </c>
      <c r="AX64" s="22">
        <f>((AX19*Constants!$H77*Constants!$H95*(1-Constants!$H113))+(AX19*Constants!$H77*Constants!$H129))</f>
        <v>13580239.513571255</v>
      </c>
      <c r="AY64" s="22">
        <f>((AY19*Constants!$H77*Constants!$H95*(1-Constants!$H113))+(AY19*Constants!$H77*Constants!$H129))</f>
        <v>13900994.30432049</v>
      </c>
      <c r="AZ64" s="22">
        <f>((AZ19*Constants!$H77*Constants!$H95*(1-Constants!$H113))+(AZ19*Constants!$H77*Constants!$H129))</f>
        <v>14244894.38534213</v>
      </c>
      <c r="BA64" s="22">
        <f>((BA19*Constants!$H77*Constants!$H95*(1-Constants!$H113))+(BA19*Constants!$H77*Constants!$H129))</f>
        <v>14525129.034135461</v>
      </c>
      <c r="BB64" s="22">
        <f>((BB19*Constants!$H77*Constants!$H95*(1-Constants!$H113))+(BB19*Constants!$H77*Constants!$H129))</f>
        <v>14806097.535479708</v>
      </c>
      <c r="BC64" s="22">
        <f>((BC19*Constants!$H77*Constants!$H95*(1-Constants!$H113))+(BC19*Constants!$H77*Constants!$H129))</f>
        <v>15111532.012467006</v>
      </c>
      <c r="BD64" s="22">
        <f>((BD19*Constants!$H77*Constants!$H95*(1-Constants!$H113))+(BD19*Constants!$H77*Constants!$H129))</f>
        <v>15416176.119453955</v>
      </c>
      <c r="BE64" s="22">
        <f>((BE19*Constants!$H77*Constants!$H95*(1-Constants!$H113))+(BE19*Constants!$H77*Constants!$H129))</f>
        <v>15747862.488669647</v>
      </c>
      <c r="BF64" s="22">
        <f>((BF19*Constants!$H77*Constants!$H95*(1-Constants!$H113))+(BF19*Constants!$H77*Constants!$H129))</f>
        <v>16072563.90837899</v>
      </c>
      <c r="BG64" s="22">
        <f>((BG19*Constants!$H77*Constants!$H95*(1-Constants!$H113))+(BG19*Constants!$H77*Constants!$H129))</f>
        <v>16440878.893564211</v>
      </c>
      <c r="BH64" s="22">
        <f>((BH19*Constants!$H77*Constants!$H95*(1-Constants!$H113))+(BH19*Constants!$H77*Constants!$H129))</f>
        <v>16813895.543129988</v>
      </c>
      <c r="BI64" s="22">
        <f>((BI19*Constants!$H77*Constants!$H95*(1-Constants!$H113))+(BI19*Constants!$H77*Constants!$H129))</f>
        <v>17196825.235549133</v>
      </c>
      <c r="BJ64" s="22">
        <f>((BJ19*Constants!$H77*Constants!$H95*(1-Constants!$H113))+(BJ19*Constants!$H77*Constants!$H129))</f>
        <v>17591443.082111701</v>
      </c>
      <c r="BK64" s="22">
        <f>((BK19*Constants!$H77*Constants!$H95*(1-Constants!$H113))+(BK19*Constants!$H77*Constants!$H129))</f>
        <v>18001100.028758943</v>
      </c>
      <c r="BL64" s="22">
        <f>((BL19*Constants!$H77*Constants!$H95*(1-Constants!$H113))+(BL19*Constants!$H77*Constants!$H129))</f>
        <v>18442630.979489345</v>
      </c>
      <c r="BM64" s="22">
        <f>((BM19*Constants!$H77*Constants!$H95*(1-Constants!$H113))+(BM19*Constants!$H77*Constants!$H129))</f>
        <v>18724725.305844367</v>
      </c>
      <c r="BN64" s="22">
        <f>((BN19*Constants!$H77*Constants!$H95*(1-Constants!$H113))+(BN19*Constants!$H77*Constants!$H129))</f>
        <v>18982451.310628884</v>
      </c>
      <c r="BO64" s="22">
        <f>((BO19*Constants!$H77*Constants!$H95*(1-Constants!$H113))+(BO19*Constants!$H77*Constants!$H129))</f>
        <v>19244170.092252653</v>
      </c>
      <c r="BP64" s="22">
        <f>((BP19*Constants!$H77*Constants!$H95*(1-Constants!$H113))+(BP19*Constants!$H77*Constants!$H129))</f>
        <v>19499647.099002127</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50031084.230106629</v>
      </c>
      <c r="AE65" s="22">
        <f>((AE20*Constants!$H78*Constants!$H96*(1-Constants!$H114))+(AE20*Constants!$H78*Constants!$H130))</f>
        <v>50689904.185566761</v>
      </c>
      <c r="AF65" s="22">
        <f>((AF20*Constants!$H78*Constants!$H96*(1-Constants!$H114))+(AF20*Constants!$H78*Constants!$H130))</f>
        <v>51748158.01570043</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50907218.229325034</v>
      </c>
      <c r="AK65" s="22">
        <f>((AK20*Constants!$H78*Constants!$H96*(1-Constants!$H114))+(AK20*Constants!$H78*Constants!$H130))</f>
        <v>50687682.526318632</v>
      </c>
      <c r="AL65" s="22">
        <f>((AL20*Constants!$H78*Constants!$H96*(1-Constants!$H114))+(AL20*Constants!$H78*Constants!$H130))</f>
        <v>43345343.533281259</v>
      </c>
      <c r="AM65" s="22">
        <f>((AM20*Constants!$H78*Constants!$H96*(1-Constants!$H114))+(AM20*Constants!$H78*Constants!$H130))</f>
        <v>45172292.508700885</v>
      </c>
      <c r="AN65" s="22">
        <f>((AN20*Constants!$H78*Constants!$H96*(1-Constants!$H114))+(AN20*Constants!$H78*Constants!$H130))</f>
        <v>46431763.368703432</v>
      </c>
      <c r="AO65" s="22">
        <f>((AO20*Constants!$H78*Constants!$H96*(1-Constants!$H114))+(AO20*Constants!$H78*Constants!$H130))</f>
        <v>47533768.782668591</v>
      </c>
      <c r="AP65" s="22">
        <f>((AP20*Constants!$H78*Constants!$H96*(1-Constants!$H114))+(AP20*Constants!$H78*Constants!$H130))</f>
        <v>48822291.787151188</v>
      </c>
      <c r="AQ65" s="22">
        <f>((AQ20*Constants!$H78*Constants!$H96*(1-Constants!$H114))+(AQ20*Constants!$H78*Constants!$H130))</f>
        <v>50016679.596631996</v>
      </c>
      <c r="AR65" s="22">
        <f>((AR20*Constants!$H78*Constants!$H96*(1-Constants!$H114))+(AR20*Constants!$H78*Constants!$H130))</f>
        <v>50930782.186148934</v>
      </c>
      <c r="AS65" s="22">
        <f>((AS20*Constants!$H78*Constants!$H96*(1-Constants!$H114))+(AS20*Constants!$H78*Constants!$H130))</f>
        <v>51836250.152012266</v>
      </c>
      <c r="AT65" s="22">
        <f>((AT20*Constants!$H78*Constants!$H96*(1-Constants!$H114))+(AT20*Constants!$H78*Constants!$H130))</f>
        <v>52787180.500776485</v>
      </c>
      <c r="AU65" s="22">
        <f>((AU20*Constants!$H78*Constants!$H96*(1-Constants!$H114))+(AU20*Constants!$H78*Constants!$H130))</f>
        <v>54348709.223075464</v>
      </c>
      <c r="AV65" s="22">
        <f>((AV20*Constants!$H78*Constants!$H96*(1-Constants!$H114))+(AV20*Constants!$H78*Constants!$H130))</f>
        <v>55630692.059404336</v>
      </c>
      <c r="AW65" s="22">
        <f>((AW20*Constants!$H78*Constants!$H96*(1-Constants!$H114))+(AW20*Constants!$H78*Constants!$H130))</f>
        <v>57334132.044157773</v>
      </c>
      <c r="AX65" s="22">
        <f>((AX20*Constants!$H78*Constants!$H96*(1-Constants!$H114))+(AX20*Constants!$H78*Constants!$H130))</f>
        <v>59144444.063145205</v>
      </c>
      <c r="AY65" s="22">
        <f>((AY20*Constants!$H78*Constants!$H96*(1-Constants!$H114))+(AY20*Constants!$H78*Constants!$H130))</f>
        <v>61430342.385223508</v>
      </c>
      <c r="AZ65" s="22">
        <f>((AZ20*Constants!$H78*Constants!$H96*(1-Constants!$H114))+(AZ20*Constants!$H78*Constants!$H130))</f>
        <v>63958407.9913323</v>
      </c>
      <c r="BA65" s="22">
        <f>((BA20*Constants!$H78*Constants!$H96*(1-Constants!$H114))+(BA20*Constants!$H78*Constants!$H130))</f>
        <v>65797215.813689433</v>
      </c>
      <c r="BB65" s="22">
        <f>((BB20*Constants!$H78*Constants!$H96*(1-Constants!$H114))+(BB20*Constants!$H78*Constants!$H130))</f>
        <v>67642877.441003323</v>
      </c>
      <c r="BC65" s="22">
        <f>((BC20*Constants!$H78*Constants!$H96*(1-Constants!$H114))+(BC20*Constants!$H78*Constants!$H130))</f>
        <v>69746211.081281453</v>
      </c>
      <c r="BD65" s="22">
        <f>((BD20*Constants!$H78*Constants!$H96*(1-Constants!$H114))+(BD20*Constants!$H78*Constants!$H130))</f>
        <v>71838334.221513987</v>
      </c>
      <c r="BE65" s="22">
        <f>((BE20*Constants!$H78*Constants!$H96*(1-Constants!$H114))+(BE20*Constants!$H78*Constants!$H130))</f>
        <v>74210001.830332309</v>
      </c>
      <c r="BF65" s="22">
        <f>((BF20*Constants!$H78*Constants!$H96*(1-Constants!$H114))+(BF20*Constants!$H78*Constants!$H130))</f>
        <v>76504564.620923251</v>
      </c>
      <c r="BG65" s="22">
        <f>((BG20*Constants!$H78*Constants!$H96*(1-Constants!$H114))+(BG20*Constants!$H78*Constants!$H130))</f>
        <v>79242734.657335475</v>
      </c>
      <c r="BH65" s="22">
        <f>((BH20*Constants!$H78*Constants!$H96*(1-Constants!$H114))+(BH20*Constants!$H78*Constants!$H130))</f>
        <v>82019294.851359189</v>
      </c>
      <c r="BI65" s="22">
        <f>((BI20*Constants!$H78*Constants!$H96*(1-Constants!$H114))+(BI20*Constants!$H78*Constants!$H130))</f>
        <v>84887247.927002504</v>
      </c>
      <c r="BJ65" s="22">
        <f>((BJ20*Constants!$H78*Constants!$H96*(1-Constants!$H114))+(BJ20*Constants!$H78*Constants!$H130))</f>
        <v>87863633.645951569</v>
      </c>
      <c r="BK65" s="22">
        <f>((BK20*Constants!$H78*Constants!$H96*(1-Constants!$H114))+(BK20*Constants!$H78*Constants!$H130))</f>
        <v>90980960.820252284</v>
      </c>
      <c r="BL65" s="22">
        <f>((BL20*Constants!$H78*Constants!$H96*(1-Constants!$H114))+(BL20*Constants!$H78*Constants!$H130))</f>
        <v>94405776.883593395</v>
      </c>
      <c r="BM65" s="22">
        <f>((BM20*Constants!$H78*Constants!$H96*(1-Constants!$H114))+(BM20*Constants!$H78*Constants!$H130))</f>
        <v>96231201.253293529</v>
      </c>
      <c r="BN65" s="22">
        <f>((BN20*Constants!$H78*Constants!$H96*(1-Constants!$H114))+(BN20*Constants!$H78*Constants!$H130))</f>
        <v>97819593.334092915</v>
      </c>
      <c r="BO65" s="22">
        <f>((BO20*Constants!$H78*Constants!$H96*(1-Constants!$H114))+(BO20*Constants!$H78*Constants!$H130))</f>
        <v>99454139.526537389</v>
      </c>
      <c r="BP65" s="22">
        <f>((BP20*Constants!$H78*Constants!$H96*(1-Constants!$H114))+(BP20*Constants!$H78*Constants!$H130))</f>
        <v>101034283.55331089</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34750269.993448347</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35364867.326667368</v>
      </c>
      <c r="AL67" s="22">
        <f>AL6*Constants!$H64*(1-Constants!$H82)</f>
        <v>34398757.795347787</v>
      </c>
      <c r="AM67" s="22">
        <f>AM6*Constants!$H64*(1-Constants!$H82)</f>
        <v>34837698.288815327</v>
      </c>
      <c r="AN67" s="22">
        <f>AN6*Constants!$H64*(1-Constants!$H82)</f>
        <v>35177006.957332574</v>
      </c>
      <c r="AO67" s="22">
        <f>AO6*Constants!$H64*(1-Constants!$H82)</f>
        <v>35479904.584836744</v>
      </c>
      <c r="AP67" s="22">
        <f>AP6*Constants!$H64*(1-Constants!$H82)</f>
        <v>35800099.925563261</v>
      </c>
      <c r="AQ67" s="22">
        <f>AQ6*Constants!$H64*(1-Constants!$H82)</f>
        <v>36092445.582047962</v>
      </c>
      <c r="AR67" s="22">
        <f>AR6*Constants!$H64*(1-Constants!$H82)</f>
        <v>36338894.039935686</v>
      </c>
      <c r="AS67" s="22">
        <f>AS6*Constants!$H64*(1-Constants!$H82)</f>
        <v>36582276.399805352</v>
      </c>
      <c r="AT67" s="22">
        <f>AT6*Constants!$H64*(1-Constants!$H82)</f>
        <v>36830965.708692327</v>
      </c>
      <c r="AU67" s="22">
        <f>AU6*Constants!$H64*(1-Constants!$H82)</f>
        <v>37176020.978352718</v>
      </c>
      <c r="AV67" s="22">
        <f>AV6*Constants!$H64*(1-Constants!$H82)</f>
        <v>37473809.967375569</v>
      </c>
      <c r="AW67" s="22">
        <f>AW6*Constants!$H64*(1-Constants!$H82)</f>
        <v>37839094.264261313</v>
      </c>
      <c r="AX67" s="22">
        <f>AX6*Constants!$H64*(1-Constants!$H82)</f>
        <v>38220960.229317725</v>
      </c>
      <c r="AY67" s="22">
        <f>AY6*Constants!$H64*(1-Constants!$H82)</f>
        <v>38679583.794164792</v>
      </c>
      <c r="AZ67" s="22">
        <f>AZ6*Constants!$H64*(1-Constants!$H82)</f>
        <v>39177140.904529609</v>
      </c>
      <c r="BA67" s="22">
        <f>BA6*Constants!$H64*(1-Constants!$H82)</f>
        <v>39560683.061683983</v>
      </c>
      <c r="BB67" s="22">
        <f>BB6*Constants!$H64*(1-Constants!$H82)</f>
        <v>39944223.923115976</v>
      </c>
      <c r="BC67" s="22">
        <f>BC6*Constants!$H64*(1-Constants!$H82)</f>
        <v>40369031.82513877</v>
      </c>
      <c r="BD67" s="22">
        <f>BD6*Constants!$H64*(1-Constants!$H82)</f>
        <v>40790735.401859529</v>
      </c>
      <c r="BE67" s="22">
        <f>BE6*Constants!$H64*(1-Constants!$H82)</f>
        <v>41257441.769931026</v>
      </c>
      <c r="BF67" s="22">
        <f>BF6*Constants!$H64*(1-Constants!$H82)</f>
        <v>41709974.918522321</v>
      </c>
      <c r="BG67" s="22">
        <f>BG6*Constants!$H64*(1-Constants!$H82)</f>
        <v>42235453.904319495</v>
      </c>
      <c r="BH67" s="22">
        <f>BH6*Constants!$H64*(1-Constants!$H82)</f>
        <v>42766494.06704361</v>
      </c>
      <c r="BI67" s="22">
        <f>BI6*Constants!$H64*(1-Constants!$H82)</f>
        <v>43311898.081377856</v>
      </c>
      <c r="BJ67" s="22">
        <f>BJ6*Constants!$H64*(1-Constants!$H82)</f>
        <v>43874514.256572038</v>
      </c>
      <c r="BK67" s="22">
        <f>BK6*Constants!$H64*(1-Constants!$H82)</f>
        <v>44459829.666167103</v>
      </c>
      <c r="BL67" s="22">
        <f>BL6*Constants!$H64*(1-Constants!$H82)</f>
        <v>45096046.594745696</v>
      </c>
      <c r="BM67" s="22">
        <f>BM6*Constants!$H64*(1-Constants!$H82)</f>
        <v>45460569.43840614</v>
      </c>
      <c r="BN67" s="22">
        <f>BN6*Constants!$H64*(1-Constants!$H82)</f>
        <v>45782613.294373251</v>
      </c>
      <c r="BO67" s="22">
        <f>BO6*Constants!$H64*(1-Constants!$H82)</f>
        <v>46109983.622159466</v>
      </c>
      <c r="BP67" s="22">
        <f>BP6*Constants!$H64*(1-Constants!$H82)</f>
        <v>46425515.011626162</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23665171.629935276</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24083716.618986327</v>
      </c>
      <c r="AL68" s="22">
        <f>AL7*Constants!$H65*(1-Constants!$H83)</f>
        <v>23425789.417951494</v>
      </c>
      <c r="AM68" s="22">
        <f>AM7*Constants!$H65*(1-Constants!$H83)</f>
        <v>23724710.897272266</v>
      </c>
      <c r="AN68" s="22">
        <f>AN7*Constants!$H65*(1-Constants!$H83)</f>
        <v>23955782.422112193</v>
      </c>
      <c r="AO68" s="22">
        <f>AO7*Constants!$H65*(1-Constants!$H83)</f>
        <v>24162057.778894681</v>
      </c>
      <c r="AP68" s="22">
        <f>AP7*Constants!$H65*(1-Constants!$H83)</f>
        <v>24380112.996734064</v>
      </c>
      <c r="AQ68" s="22">
        <f>AQ7*Constants!$H65*(1-Constants!$H83)</f>
        <v>24579202.389054783</v>
      </c>
      <c r="AR68" s="22">
        <f>AR7*Constants!$H65*(1-Constants!$H83)</f>
        <v>24747035.475098301</v>
      </c>
      <c r="AS68" s="22">
        <f>AS7*Constants!$H65*(1-Constants!$H83)</f>
        <v>24912780.527413007</v>
      </c>
      <c r="AT68" s="22">
        <f>AT7*Constants!$H65*(1-Constants!$H83)</f>
        <v>25082139.648319114</v>
      </c>
      <c r="AU68" s="22">
        <f>AU7*Constants!$H65*(1-Constants!$H83)</f>
        <v>25317124.64785628</v>
      </c>
      <c r="AV68" s="22">
        <f>AV7*Constants!$H65*(1-Constants!$H83)</f>
        <v>25519920.986879233</v>
      </c>
      <c r="AW68" s="22">
        <f>AW7*Constants!$H65*(1-Constants!$H83)</f>
        <v>25768682.092365649</v>
      </c>
      <c r="AX68" s="22">
        <f>AX7*Constants!$H65*(1-Constants!$H83)</f>
        <v>26028735.427329507</v>
      </c>
      <c r="AY68" s="22">
        <f>AY7*Constants!$H65*(1-Constants!$H83)</f>
        <v>26341061.212933037</v>
      </c>
      <c r="AZ68" s="22">
        <f>AZ7*Constants!$H65*(1-Constants!$H83)</f>
        <v>26679901.009420894</v>
      </c>
      <c r="BA68" s="22">
        <f>BA7*Constants!$H65*(1-Constants!$H83)</f>
        <v>26941095.842672113</v>
      </c>
      <c r="BB68" s="22">
        <f>BB7*Constants!$H65*(1-Constants!$H83)</f>
        <v>27202289.79352754</v>
      </c>
      <c r="BC68" s="22">
        <f>BC7*Constants!$H65*(1-Constants!$H83)</f>
        <v>27491586.881378014</v>
      </c>
      <c r="BD68" s="22">
        <f>BD7*Constants!$H65*(1-Constants!$H83)</f>
        <v>27778769.902457736</v>
      </c>
      <c r="BE68" s="22">
        <f>BE7*Constants!$H65*(1-Constants!$H83)</f>
        <v>28096600.132360343</v>
      </c>
      <c r="BF68" s="22">
        <f>BF7*Constants!$H65*(1-Constants!$H83)</f>
        <v>28404778.30282253</v>
      </c>
      <c r="BG68" s="22">
        <f>BG7*Constants!$H65*(1-Constants!$H83)</f>
        <v>28762633.087523744</v>
      </c>
      <c r="BH68" s="22">
        <f>BH7*Constants!$H65*(1-Constants!$H83)</f>
        <v>29124275.071762268</v>
      </c>
      <c r="BI68" s="22">
        <f>BI7*Constants!$H65*(1-Constants!$H83)</f>
        <v>29495698.93722602</v>
      </c>
      <c r="BJ68" s="22">
        <f>BJ7*Constants!$H65*(1-Constants!$H83)</f>
        <v>29878844.402002499</v>
      </c>
      <c r="BK68" s="22">
        <f>BK7*Constants!$H65*(1-Constants!$H83)</f>
        <v>30277448.200716134</v>
      </c>
      <c r="BL68" s="22">
        <f>BL7*Constants!$H65*(1-Constants!$H83)</f>
        <v>30710716.282130219</v>
      </c>
      <c r="BM68" s="22">
        <f>BM7*Constants!$H65*(1-Constants!$H83)</f>
        <v>30958958.832760263</v>
      </c>
      <c r="BN68" s="22">
        <f>BN7*Constants!$H65*(1-Constants!$H83)</f>
        <v>31178272.902126197</v>
      </c>
      <c r="BO68" s="22">
        <f>BO7*Constants!$H65*(1-Constants!$H83)</f>
        <v>31401214.335245121</v>
      </c>
      <c r="BP68" s="22">
        <f>BP7*Constants!$H65*(1-Constants!$H83)</f>
        <v>31616093.370365404</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488521322.93671763</v>
      </c>
      <c r="AE69" s="22">
        <f>AE8*Constants!$H66*(1-Constants!$H84)</f>
        <v>484284533.5160473</v>
      </c>
      <c r="AF69" s="22">
        <f>AF8*Constants!$H66*(1-Constants!$H84)</f>
        <v>482671716.04202348</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387268879.88104808</v>
      </c>
      <c r="AM69" s="22">
        <f>AM8*Constants!$H66*(1-Constants!$H84)</f>
        <v>394839549.38015586</v>
      </c>
      <c r="AN69" s="22">
        <f>AN8*Constants!$H66*(1-Constants!$H84)</f>
        <v>398902481.47650677</v>
      </c>
      <c r="AO69" s="22">
        <f>AO8*Constants!$H66*(1-Constants!$H84)</f>
        <v>401798430.26640594</v>
      </c>
      <c r="AP69" s="22">
        <f>AP8*Constants!$H66*(1-Constants!$H84)</f>
        <v>405408808.581429</v>
      </c>
      <c r="AQ69" s="22">
        <f>AQ8*Constants!$H66*(1-Constants!$H84)</f>
        <v>408210394.75212163</v>
      </c>
      <c r="AR69" s="22">
        <f>AR8*Constants!$H66*(1-Constants!$H84)</f>
        <v>409374482.94065839</v>
      </c>
      <c r="AS69" s="22">
        <f>AS8*Constants!$H66*(1-Constants!$H84)</f>
        <v>410362784.57484764</v>
      </c>
      <c r="AT69" s="22">
        <f>AT8*Constants!$H66*(1-Constants!$H84)</f>
        <v>411454473.00649464</v>
      </c>
      <c r="AU69" s="22">
        <f>AU8*Constants!$H66*(1-Constants!$H84)</f>
        <v>415509104.416035</v>
      </c>
      <c r="AV69" s="22">
        <f>AV8*Constants!$H66*(1-Constants!$H84)</f>
        <v>417955240.14002532</v>
      </c>
      <c r="AW69" s="22">
        <f>AW8*Constants!$H66*(1-Constants!$H84)</f>
        <v>418783715.93202877</v>
      </c>
      <c r="AX69" s="22">
        <f>AX8*Constants!$H66*(1-Constants!$H84)</f>
        <v>419790400.47609246</v>
      </c>
      <c r="AY69" s="22">
        <f>AY8*Constants!$H66*(1-Constants!$H84)</f>
        <v>422686900.41773069</v>
      </c>
      <c r="AZ69" s="22">
        <f>AZ8*Constants!$H66*(1-Constants!$H84)</f>
        <v>426259238.22174329</v>
      </c>
      <c r="BA69" s="22">
        <f>BA8*Constants!$H66*(1-Constants!$H84)</f>
        <v>426228109.93375301</v>
      </c>
      <c r="BB69" s="22">
        <f>BB8*Constants!$H66*(1-Constants!$H84)</f>
        <v>425883505.55167538</v>
      </c>
      <c r="BC69" s="22">
        <f>BC8*Constants!$H66*(1-Constants!$H84)</f>
        <v>426313840.45822173</v>
      </c>
      <c r="BD69" s="22">
        <f>BD8*Constants!$H66*(1-Constants!$H84)</f>
        <v>426310155.52826732</v>
      </c>
      <c r="BE69" s="22">
        <f>BE8*Constants!$H66*(1-Constants!$H84)</f>
        <v>427084717.2124868</v>
      </c>
      <c r="BF69" s="22">
        <f>BF8*Constants!$H66*(1-Constants!$H84)</f>
        <v>427118900.25818878</v>
      </c>
      <c r="BG69" s="22">
        <f>BG8*Constants!$H66*(1-Constants!$H84)</f>
        <v>430689330.88406587</v>
      </c>
      <c r="BH69" s="22">
        <f>BH8*Constants!$H66*(1-Constants!$H84)</f>
        <v>434027233.44139564</v>
      </c>
      <c r="BI69" s="22">
        <f>BI8*Constants!$H66*(1-Constants!$H84)</f>
        <v>437331573.25257444</v>
      </c>
      <c r="BJ69" s="22">
        <f>BJ8*Constants!$H66*(1-Constants!$H84)</f>
        <v>440650994.2826907</v>
      </c>
      <c r="BK69" s="22">
        <f>BK8*Constants!$H66*(1-Constants!$H84)</f>
        <v>444086661.33967912</v>
      </c>
      <c r="BL69" s="22">
        <f>BL8*Constants!$H66*(1-Constants!$H84)</f>
        <v>448216430.92159307</v>
      </c>
      <c r="BM69" s="22">
        <f>BM8*Constants!$H66*(1-Constants!$H84)</f>
        <v>446207488.29181474</v>
      </c>
      <c r="BN69" s="22">
        <f>BN8*Constants!$H66*(1-Constants!$H84)</f>
        <v>443141948.77924877</v>
      </c>
      <c r="BO69" s="22">
        <f>BO8*Constants!$H66*(1-Constants!$H84)</f>
        <v>440038219.13000774</v>
      </c>
      <c r="BP69" s="22">
        <f>BP8*Constants!$H66*(1-Constants!$H84)</f>
        <v>436552904.71950155</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307182602.50561357</v>
      </c>
      <c r="AE70" s="22">
        <f>AE9*Constants!$H67*(1-Constants!$H85)</f>
        <v>304518505.8952834</v>
      </c>
      <c r="AF70" s="22">
        <f>AF9*Constants!$H67*(1-Constants!$H85)</f>
        <v>303504364.96473223</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243514984.5172765</v>
      </c>
      <c r="AM70" s="22">
        <f>AM9*Constants!$H67*(1-Constants!$H85)</f>
        <v>248275427.61414227</v>
      </c>
      <c r="AN70" s="22">
        <f>AN9*Constants!$H67*(1-Constants!$H85)</f>
        <v>250830202.59849298</v>
      </c>
      <c r="AO70" s="22">
        <f>AO9*Constants!$H67*(1-Constants!$H85)</f>
        <v>252651177.53702068</v>
      </c>
      <c r="AP70" s="22">
        <f>AP9*Constants!$H67*(1-Constants!$H85)</f>
        <v>254921386.33808529</v>
      </c>
      <c r="AQ70" s="22">
        <f>AQ9*Constants!$H67*(1-Constants!$H85)</f>
        <v>256683025.9854269</v>
      </c>
      <c r="AR70" s="22">
        <f>AR9*Constants!$H67*(1-Constants!$H85)</f>
        <v>257415005.57876608</v>
      </c>
      <c r="AS70" s="22">
        <f>AS9*Constants!$H67*(1-Constants!$H85)</f>
        <v>258036450.44472566</v>
      </c>
      <c r="AT70" s="22">
        <f>AT9*Constants!$H67*(1-Constants!$H85)</f>
        <v>258722905.01244587</v>
      </c>
      <c r="AU70" s="22">
        <f>AU9*Constants!$H67*(1-Constants!$H85)</f>
        <v>261272460.51822454</v>
      </c>
      <c r="AV70" s="22">
        <f>AV9*Constants!$H67*(1-Constants!$H85)</f>
        <v>262810592.63753566</v>
      </c>
      <c r="AW70" s="22">
        <f>AW9*Constants!$H67*(1-Constants!$H85)</f>
        <v>263331538.88481641</v>
      </c>
      <c r="AX70" s="22">
        <f>AX9*Constants!$H67*(1-Constants!$H85)</f>
        <v>263964542.93935528</v>
      </c>
      <c r="AY70" s="22">
        <f>AY9*Constants!$H67*(1-Constants!$H85)</f>
        <v>265785864.44254187</v>
      </c>
      <c r="AZ70" s="22">
        <f>AZ9*Constants!$H67*(1-Constants!$H85)</f>
        <v>268032153.33955267</v>
      </c>
      <c r="BA70" s="22">
        <f>BA9*Constants!$H67*(1-Constants!$H85)</f>
        <v>268012579.84691793</v>
      </c>
      <c r="BB70" s="22">
        <f>BB9*Constants!$H67*(1-Constants!$H85)</f>
        <v>267795892.33308524</v>
      </c>
      <c r="BC70" s="22">
        <f>BC9*Constants!$H67*(1-Constants!$H85)</f>
        <v>268066487.26995972</v>
      </c>
      <c r="BD70" s="22">
        <f>BD9*Constants!$H67*(1-Constants!$H85)</f>
        <v>268064170.18302757</v>
      </c>
      <c r="BE70" s="22">
        <f>BE9*Constants!$H67*(1-Constants!$H85)</f>
        <v>268551215.1957804</v>
      </c>
      <c r="BF70" s="22">
        <f>BF9*Constants!$H67*(1-Constants!$H85)</f>
        <v>268572709.52253187</v>
      </c>
      <c r="BG70" s="22">
        <f>BG9*Constants!$H67*(1-Constants!$H85)</f>
        <v>270817799.18439031</v>
      </c>
      <c r="BH70" s="22">
        <f>BH9*Constants!$H67*(1-Constants!$H85)</f>
        <v>272916675.00890279</v>
      </c>
      <c r="BI70" s="22">
        <f>BI9*Constants!$H67*(1-Constants!$H85)</f>
        <v>274994446.55152243</v>
      </c>
      <c r="BJ70" s="22">
        <f>BJ9*Constants!$H67*(1-Constants!$H85)</f>
        <v>277081701.17679304</v>
      </c>
      <c r="BK70" s="22">
        <f>BK9*Constants!$H67*(1-Constants!$H85)</f>
        <v>279242051.39766812</v>
      </c>
      <c r="BL70" s="22">
        <f>BL9*Constants!$H67*(1-Constants!$H85)</f>
        <v>281838853.84693426</v>
      </c>
      <c r="BM70" s="22">
        <f>BM9*Constants!$H67*(1-Constants!$H85)</f>
        <v>280575629.09844226</v>
      </c>
      <c r="BN70" s="22">
        <f>BN9*Constants!$H67*(1-Constants!$H85)</f>
        <v>278648015.37650079</v>
      </c>
      <c r="BO70" s="22">
        <f>BO9*Constants!$H67*(1-Constants!$H85)</f>
        <v>276696387.66576684</v>
      </c>
      <c r="BP70" s="22">
        <f>BP9*Constants!$H67*(1-Constants!$H85)</f>
        <v>274504819.14889306</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369143204.08304405</v>
      </c>
      <c r="AE72" s="22">
        <f>AE11*Constants!$H69*(1-Constants!$H87)</f>
        <v>369342798.63887084</v>
      </c>
      <c r="AF72" s="22">
        <f>AF11*Constants!$H69*(1-Constants!$H87)</f>
        <v>369820021.73374265</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376583922.36662346</v>
      </c>
      <c r="AM72" s="22">
        <f>AM11*Constants!$H69*(1-Constants!$H87)</f>
        <v>377842876.41187155</v>
      </c>
      <c r="AN72" s="22">
        <f>AN11*Constants!$H69*(1-Constants!$H87)</f>
        <v>378956769.81507564</v>
      </c>
      <c r="AO72" s="22">
        <f>AO11*Constants!$H69*(1-Constants!$H87)</f>
        <v>379927902.12282401</v>
      </c>
      <c r="AP72" s="22">
        <f>AP11*Constants!$H69*(1-Constants!$H87)</f>
        <v>380757589.32685357</v>
      </c>
      <c r="AQ72" s="22">
        <f>AQ11*Constants!$H69*(1-Constants!$H87)</f>
        <v>381428232.82082152</v>
      </c>
      <c r="AR72" s="22">
        <f>AR11*Constants!$H69*(1-Constants!$H87)</f>
        <v>382077521.80319601</v>
      </c>
      <c r="AS72" s="22">
        <f>AS11*Constants!$H69*(1-Constants!$H87)</f>
        <v>382709195.48621297</v>
      </c>
      <c r="AT72" s="22">
        <f>AT11*Constants!$H69*(1-Constants!$H87)</f>
        <v>383320465.27265763</v>
      </c>
      <c r="AU72" s="22">
        <f>AU11*Constants!$H69*(1-Constants!$H87)</f>
        <v>383925407.70947719</v>
      </c>
      <c r="AV72" s="22">
        <f>AV11*Constants!$H69*(1-Constants!$H87)</f>
        <v>384491460.35045248</v>
      </c>
      <c r="AW72" s="22">
        <f>AW11*Constants!$H69*(1-Constants!$H87)</f>
        <v>385056148.65254098</v>
      </c>
      <c r="AX72" s="22">
        <f>AX11*Constants!$H69*(1-Constants!$H87)</f>
        <v>385606190.79048359</v>
      </c>
      <c r="AY72" s="22">
        <f>AY11*Constants!$H69*(1-Constants!$H87)</f>
        <v>386150715.58716607</v>
      </c>
      <c r="AZ72" s="22">
        <f>AZ11*Constants!$H69*(1-Constants!$H87)</f>
        <v>386679453.27615041</v>
      </c>
      <c r="BA72" s="22">
        <f>BA11*Constants!$H69*(1-Constants!$H87)</f>
        <v>387159319.32558417</v>
      </c>
      <c r="BB72" s="22">
        <f>BB11*Constants!$H69*(1-Constants!$H87)</f>
        <v>387615871.87876719</v>
      </c>
      <c r="BC72" s="22">
        <f>BC11*Constants!$H69*(1-Constants!$H87)</f>
        <v>388055171.06731308</v>
      </c>
      <c r="BD72" s="22">
        <f>BD11*Constants!$H69*(1-Constants!$H87)</f>
        <v>388466307.48030835</v>
      </c>
      <c r="BE72" s="22">
        <f>BE11*Constants!$H69*(1-Constants!$H87)</f>
        <v>388856955.78609651</v>
      </c>
      <c r="BF72" s="22">
        <f>BF11*Constants!$H69*(1-Constants!$H87)</f>
        <v>389213490.89576757</v>
      </c>
      <c r="BG72" s="22">
        <f>BG11*Constants!$H69*(1-Constants!$H87)</f>
        <v>389557023.23076904</v>
      </c>
      <c r="BH72" s="22">
        <f>BH11*Constants!$H69*(1-Constants!$H87)</f>
        <v>389872539.56229919</v>
      </c>
      <c r="BI72" s="22">
        <f>BI11*Constants!$H69*(1-Constants!$H87)</f>
        <v>390160320.00037879</v>
      </c>
      <c r="BJ72" s="22">
        <f>BJ11*Constants!$H69*(1-Constants!$H87)</f>
        <v>390419541.32092005</v>
      </c>
      <c r="BK72" s="22">
        <f>BK11*Constants!$H69*(1-Constants!$H87)</f>
        <v>390649986.77702147</v>
      </c>
      <c r="BL72" s="22">
        <f>BL11*Constants!$H69*(1-Constants!$H87)</f>
        <v>390856264.59023142</v>
      </c>
      <c r="BM72" s="22">
        <f>BM11*Constants!$H69*(1-Constants!$H87)</f>
        <v>390972921.72016531</v>
      </c>
      <c r="BN72" s="22">
        <f>BN11*Constants!$H69*(1-Constants!$H87)</f>
        <v>391044570.83633715</v>
      </c>
      <c r="BO72" s="22">
        <f>BO11*Constants!$H69*(1-Constants!$H87)</f>
        <v>391079720.36308312</v>
      </c>
      <c r="BP72" s="22">
        <f>BP11*Constants!$H69*(1-Constants!$H87)</f>
        <v>391073995.75378573</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41207281.235467851</v>
      </c>
      <c r="AE73" s="22">
        <f>AE12*Constants!$H70*(1-Constants!$H88)</f>
        <v>41229561.881309502</v>
      </c>
      <c r="AF73" s="22">
        <f>AF12*Constants!$H70*(1-Constants!$H88)</f>
        <v>41282834.069622681</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42037885.097367398</v>
      </c>
      <c r="AM73" s="22">
        <f>AM12*Constants!$H70*(1-Constants!$H88)</f>
        <v>42178421.541845448</v>
      </c>
      <c r="AN73" s="22">
        <f>AN12*Constants!$H70*(1-Constants!$H88)</f>
        <v>42302764.935478233</v>
      </c>
      <c r="AO73" s="22">
        <f>AO12*Constants!$H70*(1-Constants!$H88)</f>
        <v>42411171.975563496</v>
      </c>
      <c r="AP73" s="22">
        <f>AP12*Constants!$H70*(1-Constants!$H88)</f>
        <v>42503789.565636277</v>
      </c>
      <c r="AQ73" s="22">
        <f>AQ12*Constants!$H70*(1-Constants!$H88)</f>
        <v>42578653.181596152</v>
      </c>
      <c r="AR73" s="22">
        <f>AR12*Constants!$H70*(1-Constants!$H88)</f>
        <v>42651133.003529377</v>
      </c>
      <c r="AS73" s="22">
        <f>AS12*Constants!$H70*(1-Constants!$H88)</f>
        <v>42721646.437928848</v>
      </c>
      <c r="AT73" s="22">
        <f>AT12*Constants!$H70*(1-Constants!$H88)</f>
        <v>42789882.195006758</v>
      </c>
      <c r="AU73" s="22">
        <f>AU12*Constants!$H70*(1-Constants!$H88)</f>
        <v>42857411.633039393</v>
      </c>
      <c r="AV73" s="22">
        <f>AV12*Constants!$H70*(1-Constants!$H88)</f>
        <v>42920599.82156013</v>
      </c>
      <c r="AW73" s="22">
        <f>AW12*Constants!$H70*(1-Constants!$H88)</f>
        <v>42983635.709576383</v>
      </c>
      <c r="AX73" s="22">
        <f>AX12*Constants!$H70*(1-Constants!$H88)</f>
        <v>43045036.653217919</v>
      </c>
      <c r="AY73" s="22">
        <f>AY12*Constants!$H70*(1-Constants!$H88)</f>
        <v>43105821.698664762</v>
      </c>
      <c r="AZ73" s="22">
        <f>AZ12*Constants!$H70*(1-Constants!$H88)</f>
        <v>43164844.436747909</v>
      </c>
      <c r="BA73" s="22">
        <f>BA12*Constants!$H70*(1-Constants!$H88)</f>
        <v>43218411.6568285</v>
      </c>
      <c r="BB73" s="22">
        <f>BB12*Constants!$H70*(1-Constants!$H88)</f>
        <v>43269376.402351901</v>
      </c>
      <c r="BC73" s="22">
        <f>BC12*Constants!$H70*(1-Constants!$H88)</f>
        <v>43318415.162943169</v>
      </c>
      <c r="BD73" s="22">
        <f>BD12*Constants!$H70*(1-Constants!$H88)</f>
        <v>43364310.126223132</v>
      </c>
      <c r="BE73" s="22">
        <f>BE12*Constants!$H70*(1-Constants!$H88)</f>
        <v>43407918.011788182</v>
      </c>
      <c r="BF73" s="22">
        <f>BF12*Constants!$H70*(1-Constants!$H88)</f>
        <v>43447717.857409149</v>
      </c>
      <c r="BG73" s="22">
        <f>BG12*Constants!$H70*(1-Constants!$H88)</f>
        <v>43486066.209445179</v>
      </c>
      <c r="BH73" s="22">
        <f>BH12*Constants!$H70*(1-Constants!$H88)</f>
        <v>43521287.148267664</v>
      </c>
      <c r="BI73" s="22">
        <f>BI12*Constants!$H70*(1-Constants!$H88)</f>
        <v>43553411.94242572</v>
      </c>
      <c r="BJ73" s="22">
        <f>BJ12*Constants!$H70*(1-Constants!$H88)</f>
        <v>43582348.695803873</v>
      </c>
      <c r="BK73" s="22">
        <f>BK12*Constants!$H70*(1-Constants!$H88)</f>
        <v>43608073.213048056</v>
      </c>
      <c r="BL73" s="22">
        <f>BL12*Constants!$H70*(1-Constants!$H88)</f>
        <v>43631099.907749623</v>
      </c>
      <c r="BM73" s="22">
        <f>BM12*Constants!$H70*(1-Constants!$H88)</f>
        <v>43644122.287975341</v>
      </c>
      <c r="BN73" s="22">
        <f>BN12*Constants!$H70*(1-Constants!$H88)</f>
        <v>43652120.44491744</v>
      </c>
      <c r="BO73" s="22">
        <f>BO12*Constants!$H70*(1-Constants!$H88)</f>
        <v>43656044.169959359</v>
      </c>
      <c r="BP73" s="22">
        <f>BP12*Constants!$H70*(1-Constants!$H88)</f>
        <v>43655405.134531714</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47497918.124818116</v>
      </c>
      <c r="AM74" s="22">
        <f>AM13*Constants!$H71*(1-Constants!$H89)</f>
        <v>47766946.353378661</v>
      </c>
      <c r="AN74" s="22">
        <f>AN13*Constants!$H71*(1-Constants!$H89)</f>
        <v>48003745.363080494</v>
      </c>
      <c r="AO74" s="22">
        <f>AO13*Constants!$H71*(1-Constants!$H89)</f>
        <v>48209319.017203286</v>
      </c>
      <c r="AP74" s="22">
        <f>AP13*Constants!$H71*(1-Constants!$H89)</f>
        <v>48384426.64309644</v>
      </c>
      <c r="AQ74" s="22">
        <f>AQ13*Constants!$H71*(1-Constants!$H89)</f>
        <v>48526199.21501442</v>
      </c>
      <c r="AR74" s="22">
        <f>AR13*Constants!$H71*(1-Constants!$H89)</f>
        <v>48661083.221827582</v>
      </c>
      <c r="AS74" s="22">
        <f>AS13*Constants!$H71*(1-Constants!$H89)</f>
        <v>48790017.842223324</v>
      </c>
      <c r="AT74" s="22">
        <f>AT13*Constants!$H71*(1-Constants!$H89)</f>
        <v>48912685.826779827</v>
      </c>
      <c r="AU74" s="22">
        <f>AU13*Constants!$H71*(1-Constants!$H89)</f>
        <v>49031918.511127658</v>
      </c>
      <c r="AV74" s="22">
        <f>AV13*Constants!$H71*(1-Constants!$H89)</f>
        <v>49141776.636808671</v>
      </c>
      <c r="AW74" s="22">
        <f>AW13*Constants!$H71*(1-Constants!$H89)</f>
        <v>49249450.221394397</v>
      </c>
      <c r="AX74" s="22">
        <f>AX13*Constants!$H71*(1-Constants!$H89)</f>
        <v>49352585.721396059</v>
      </c>
      <c r="AY74" s="22">
        <f>AY13*Constants!$H71*(1-Constants!$H89)</f>
        <v>49453008.073529176</v>
      </c>
      <c r="AZ74" s="22">
        <f>AZ13*Constants!$H71*(1-Constants!$H89)</f>
        <v>49548916.306982778</v>
      </c>
      <c r="BA74" s="22">
        <f>BA13*Constants!$H71*(1-Constants!$H89)</f>
        <v>49634286.965370663</v>
      </c>
      <c r="BB74" s="22">
        <f>BB13*Constants!$H71*(1-Constants!$H89)</f>
        <v>49713982.872879781</v>
      </c>
      <c r="BC74" s="22">
        <f>BC13*Constants!$H71*(1-Constants!$H89)</f>
        <v>49789222.764792569</v>
      </c>
      <c r="BD74" s="22">
        <f>BD13*Constants!$H71*(1-Constants!$H89)</f>
        <v>49858082.805995777</v>
      </c>
      <c r="BE74" s="22">
        <f>BE13*Constants!$H71*(1-Constants!$H89)</f>
        <v>49922066.521931045</v>
      </c>
      <c r="BF74" s="22">
        <f>BF13*Constants!$H71*(1-Constants!$H89)</f>
        <v>49978750.217339449</v>
      </c>
      <c r="BG74" s="22">
        <f>BG13*Constants!$H71*(1-Constants!$H89)</f>
        <v>50032090.16317898</v>
      </c>
      <c r="BH74" s="22">
        <f>BH13*Constants!$H71*(1-Constants!$H89)</f>
        <v>50079400.486187674</v>
      </c>
      <c r="BI74" s="22">
        <f>BI13*Constants!$H71*(1-Constants!$H89)</f>
        <v>50120803.982975744</v>
      </c>
      <c r="BJ74" s="22">
        <f>BJ13*Constants!$H71*(1-Constants!$H89)</f>
        <v>50156217.909490615</v>
      </c>
      <c r="BK74" s="22">
        <f>BK13*Constants!$H71*(1-Constants!$H89)</f>
        <v>50185667.3010993</v>
      </c>
      <c r="BL74" s="22">
        <f>BL13*Constants!$H71*(1-Constants!$H89)</f>
        <v>50210051.0696439</v>
      </c>
      <c r="BM74" s="22">
        <f>BM13*Constants!$H71*(1-Constants!$H89)</f>
        <v>50217546.158014476</v>
      </c>
      <c r="BN74" s="22">
        <f>BN13*Constants!$H71*(1-Constants!$H89)</f>
        <v>50216343.885933332</v>
      </c>
      <c r="BO74" s="22">
        <f>BO13*Constants!$H71*(1-Constants!$H89)</f>
        <v>50208049.42975834</v>
      </c>
      <c r="BP74" s="22">
        <f>BP13*Constants!$H71*(1-Constants!$H89)</f>
        <v>50191928.902655989</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77149295.804882333</v>
      </c>
      <c r="AJ75" s="22">
        <f>AJ14*Constants!$H72*(1-Constants!$H90)</f>
        <v>77628020.334349439</v>
      </c>
      <c r="AK75" s="22">
        <f>AK14*Constants!$H72*(1-Constants!$H90)</f>
        <v>78138752.051108971</v>
      </c>
      <c r="AL75" s="22">
        <f>AL14*Constants!$H72*(1-Constants!$H90)</f>
        <v>78608089.689240143</v>
      </c>
      <c r="AM75" s="22">
        <f>AM14*Constants!$H72*(1-Constants!$H90)</f>
        <v>79053325.942838699</v>
      </c>
      <c r="AN75" s="22">
        <f>AN14*Constants!$H72*(1-Constants!$H90)</f>
        <v>79445223.493886054</v>
      </c>
      <c r="AO75" s="22">
        <f>AO14*Constants!$H72*(1-Constants!$H90)</f>
        <v>79785443.715719029</v>
      </c>
      <c r="AP75" s="22">
        <f>AP14*Constants!$H72*(1-Constants!$H90)</f>
        <v>80075243.279676914</v>
      </c>
      <c r="AQ75" s="22">
        <f>AQ14*Constants!$H72*(1-Constants!$H90)</f>
        <v>80309874.006428272</v>
      </c>
      <c r="AR75" s="22">
        <f>AR14*Constants!$H72*(1-Constants!$H90)</f>
        <v>80533104.297856003</v>
      </c>
      <c r="AS75" s="22">
        <f>AS14*Constants!$H72*(1-Constants!$H90)</f>
        <v>80746488.475610554</v>
      </c>
      <c r="AT75" s="22">
        <f>AT14*Constants!$H72*(1-Constants!$H90)</f>
        <v>80949501.498342961</v>
      </c>
      <c r="AU75" s="22">
        <f>AU14*Constants!$H72*(1-Constants!$H90)</f>
        <v>81146829.169009939</v>
      </c>
      <c r="AV75" s="22">
        <f>AV14*Constants!$H72*(1-Constants!$H90)</f>
        <v>81328642.135505274</v>
      </c>
      <c r="AW75" s="22">
        <f>AW14*Constants!$H72*(1-Constants!$H90)</f>
        <v>81506839.730861649</v>
      </c>
      <c r="AX75" s="22">
        <f>AX14*Constants!$H72*(1-Constants!$H90)</f>
        <v>81677526.88841179</v>
      </c>
      <c r="AY75" s="22">
        <f>AY14*Constants!$H72*(1-Constants!$H90)</f>
        <v>81843723.84135069</v>
      </c>
      <c r="AZ75" s="22">
        <f>AZ14*Constants!$H72*(1-Constants!$H90)</f>
        <v>82002450.019568548</v>
      </c>
      <c r="BA75" s="22">
        <f>BA14*Constants!$H72*(1-Constants!$H90)</f>
        <v>82143736.725098446</v>
      </c>
      <c r="BB75" s="22">
        <f>BB14*Constants!$H72*(1-Constants!$H90)</f>
        <v>82275631.833193049</v>
      </c>
      <c r="BC75" s="22">
        <f>BC14*Constants!$H72*(1-Constants!$H90)</f>
        <v>82400152.325989097</v>
      </c>
      <c r="BD75" s="22">
        <f>BD14*Constants!$H72*(1-Constants!$H90)</f>
        <v>82514114.295452327</v>
      </c>
      <c r="BE75" s="22">
        <f>BE14*Constants!$H72*(1-Constants!$H90)</f>
        <v>82620006.045648038</v>
      </c>
      <c r="BF75" s="22">
        <f>BF14*Constants!$H72*(1-Constants!$H90)</f>
        <v>82713816.410154387</v>
      </c>
      <c r="BG75" s="22">
        <f>BG14*Constants!$H72*(1-Constants!$H90)</f>
        <v>82802092.937044561</v>
      </c>
      <c r="BH75" s="22">
        <f>BH14*Constants!$H72*(1-Constants!$H90)</f>
        <v>82880390.560627162</v>
      </c>
      <c r="BI75" s="22">
        <f>BI14*Constants!$H72*(1-Constants!$H90)</f>
        <v>82948912.506797791</v>
      </c>
      <c r="BJ75" s="22">
        <f>BJ14*Constants!$H72*(1-Constants!$H90)</f>
        <v>83007521.835830137</v>
      </c>
      <c r="BK75" s="22">
        <f>BK14*Constants!$H72*(1-Constants!$H90)</f>
        <v>83056259.980748102</v>
      </c>
      <c r="BL75" s="22">
        <f>BL14*Constants!$H72*(1-Constants!$H90)</f>
        <v>83096614.622391105</v>
      </c>
      <c r="BM75" s="22">
        <f>BM14*Constants!$H72*(1-Constants!$H90)</f>
        <v>83109018.841399491</v>
      </c>
      <c r="BN75" s="22">
        <f>BN14*Constants!$H72*(1-Constants!$H90)</f>
        <v>83107029.105526492</v>
      </c>
      <c r="BO75" s="22">
        <f>BO14*Constants!$H72*(1-Constants!$H90)</f>
        <v>83093301.949039072</v>
      </c>
      <c r="BP75" s="22">
        <f>BP14*Constants!$H72*(1-Constants!$H90)</f>
        <v>83066622.804134861</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12175458.752937716</v>
      </c>
      <c r="AL76" s="22">
        <f>AL15*Constants!$H73*(1-Constants!$H91)</f>
        <v>11531985.509658145</v>
      </c>
      <c r="AM76" s="22">
        <f>AM15*Constants!$H73*(1-Constants!$H91)</f>
        <v>11676174.508232009</v>
      </c>
      <c r="AN76" s="22">
        <f>AN15*Constants!$H73*(1-Constants!$H91)</f>
        <v>11773072.454349205</v>
      </c>
      <c r="AO76" s="22">
        <f>AO15*Constants!$H73*(1-Constants!$H91)</f>
        <v>11857995.291464858</v>
      </c>
      <c r="AP76" s="22">
        <f>AP15*Constants!$H73*(1-Constants!$H91)</f>
        <v>11960157.012926353</v>
      </c>
      <c r="AQ76" s="22">
        <f>AQ15*Constants!$H73*(1-Constants!$H91)</f>
        <v>12056245.390005335</v>
      </c>
      <c r="AR76" s="22">
        <f>AR15*Constants!$H73*(1-Constants!$H91)</f>
        <v>12128782.426341461</v>
      </c>
      <c r="AS76" s="22">
        <f>AS15*Constants!$H73*(1-Constants!$H91)</f>
        <v>12200624.021543005</v>
      </c>
      <c r="AT76" s="22">
        <f>AT15*Constants!$H73*(1-Constants!$H91)</f>
        <v>12276358.736364508</v>
      </c>
      <c r="AU76" s="22">
        <f>AU15*Constants!$H73*(1-Constants!$H91)</f>
        <v>12402971.7258124</v>
      </c>
      <c r="AV76" s="22">
        <f>AV15*Constants!$H73*(1-Constants!$H91)</f>
        <v>12506532.328482471</v>
      </c>
      <c r="AW76" s="22">
        <f>AW15*Constants!$H73*(1-Constants!$H91)</f>
        <v>12644973.493260631</v>
      </c>
      <c r="AX76" s="22">
        <f>AX15*Constants!$H73*(1-Constants!$H91)</f>
        <v>12792226.601949571</v>
      </c>
      <c r="AY76" s="22">
        <f>AY15*Constants!$H73*(1-Constants!$H91)</f>
        <v>12978800.179290161</v>
      </c>
      <c r="AZ76" s="22">
        <f>AZ15*Constants!$H73*(1-Constants!$H91)</f>
        <v>13185404.355891218</v>
      </c>
      <c r="BA76" s="22">
        <f>BA15*Constants!$H73*(1-Constants!$H91)</f>
        <v>13335311.2445643</v>
      </c>
      <c r="BB76" s="22">
        <f>BB15*Constants!$H73*(1-Constants!$H91)</f>
        <v>13486005.10245613</v>
      </c>
      <c r="BC76" s="22">
        <f>BC15*Constants!$H73*(1-Constants!$H91)</f>
        <v>13658216.042161964</v>
      </c>
      <c r="BD76" s="22">
        <f>BD15*Constants!$H73*(1-Constants!$H91)</f>
        <v>13829876.529426903</v>
      </c>
      <c r="BE76" s="22">
        <f>BE15*Constants!$H73*(1-Constants!$H91)</f>
        <v>14024993.070666464</v>
      </c>
      <c r="BF76" s="22">
        <f>BF15*Constants!$H73*(1-Constants!$H91)</f>
        <v>14214324.614407439</v>
      </c>
      <c r="BG76" s="22">
        <f>BG15*Constants!$H73*(1-Constants!$H91)</f>
        <v>14440656.016752493</v>
      </c>
      <c r="BH76" s="22">
        <f>BH15*Constants!$H73*(1-Constants!$H91)</f>
        <v>14670773.976818534</v>
      </c>
      <c r="BI76" s="22">
        <f>BI15*Constants!$H73*(1-Constants!$H91)</f>
        <v>14909146.754975928</v>
      </c>
      <c r="BJ76" s="22">
        <f>BJ15*Constants!$H73*(1-Constants!$H91)</f>
        <v>15157294.171971075</v>
      </c>
      <c r="BK76" s="22">
        <f>BK15*Constants!$H73*(1-Constants!$H91)</f>
        <v>15418018.042798944</v>
      </c>
      <c r="BL76" s="22">
        <f>BL15*Constants!$H73*(1-Constants!$H91)</f>
        <v>15705155.957148116</v>
      </c>
      <c r="BM76" s="22">
        <f>BM15*Constants!$H73*(1-Constants!$H91)</f>
        <v>15861911.744432598</v>
      </c>
      <c r="BN76" s="22">
        <f>BN15*Constants!$H73*(1-Constants!$H91)</f>
        <v>16000370.771097053</v>
      </c>
      <c r="BO76" s="22">
        <f>BO15*Constants!$H73*(1-Constants!$H91)</f>
        <v>16143922.022572111</v>
      </c>
      <c r="BP76" s="22">
        <f>BP15*Constants!$H73*(1-Constants!$H91)</f>
        <v>16284361.123002578</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101088265.38902783</v>
      </c>
      <c r="AN82" s="22">
        <f>((AN41*Constants!$H$45*Constants!$H$48)*(1+Constants!$H$51))*Constants!$H$54*Constants!$H$42*Constants!$H$57*Constants!$H$58*ttokg</f>
        <v>101623924.68782012</v>
      </c>
      <c r="AO82" s="22">
        <f>((AO41*Constants!$H$45*Constants!$H$48)*(1+Constants!$H$51))*Constants!$H$54*Constants!$H$42*Constants!$H$57*Constants!$H$58*ttokg</f>
        <v>102042117.77733557</v>
      </c>
      <c r="AP82" s="22">
        <f>((AP41*Constants!$H$45*Constants!$H$48)*(1+Constants!$H$51))*Constants!$H$54*Constants!$H$42*Constants!$H$57*Constants!$H$58*ttokg</f>
        <v>102420422.66636203</v>
      </c>
      <c r="AQ82" s="22">
        <f>((AQ41*Constants!$H$45*Constants!$H$48)*(1+Constants!$H$51))*Constants!$H$54*Constants!$H$42*Constants!$H$57*Constants!$H$58*ttokg</f>
        <v>102821470.57454689</v>
      </c>
      <c r="AR82" s="22">
        <f>((AR41*Constants!$H$45*Constants!$H$48)*(1+Constants!$H$51))*Constants!$H$54*Constants!$H$42*Constants!$H$57*Constants!$H$58*ttokg</f>
        <v>103194675.41740948</v>
      </c>
      <c r="AS82" s="22">
        <f>((AS41*Constants!$H$45*Constants!$H$48)*(1+Constants!$H$51))*Constants!$H$54*Constants!$H$42*Constants!$H$57*Constants!$H$58*ttokg</f>
        <v>103512536.89093371</v>
      </c>
      <c r="AT82" s="22">
        <f>((AT41*Constants!$H$45*Constants!$H$48)*(1+Constants!$H$51))*Constants!$H$54*Constants!$H$42*Constants!$H$57*Constants!$H$58*ttokg</f>
        <v>103823822.33310688</v>
      </c>
      <c r="AU82" s="22">
        <f>((AU41*Constants!$H$45*Constants!$H$48)*(1+Constants!$H$51))*Constants!$H$54*Constants!$H$42*Constants!$H$57*Constants!$H$58*ttokg</f>
        <v>104138086.05179168</v>
      </c>
      <c r="AV82" s="22">
        <f>((AV41*Constants!$H$45*Constants!$H$48)*(1+Constants!$H$51))*Constants!$H$54*Constants!$H$42*Constants!$H$57*Constants!$H$58*ttokg</f>
        <v>104552977.99474305</v>
      </c>
      <c r="AW82" s="22">
        <f>((AW41*Constants!$H$45*Constants!$H$48)*(1+Constants!$H$51))*Constants!$H$54*Constants!$H$42*Constants!$H$57*Constants!$H$58*ttokg</f>
        <v>104913396.38132097</v>
      </c>
      <c r="AX82" s="22">
        <f>((AX41*Constants!$H$45*Constants!$H$48)*(1+Constants!$H$51))*Constants!$H$54*Constants!$H$42*Constants!$H$57*Constants!$H$58*ttokg</f>
        <v>105340028.38331714</v>
      </c>
      <c r="AY82" s="22">
        <f>((AY41*Constants!$H$45*Constants!$H$48)*(1+Constants!$H$51))*Constants!$H$54*Constants!$H$42*Constants!$H$57*Constants!$H$58*ttokg</f>
        <v>105778005.83793731</v>
      </c>
      <c r="AZ82" s="22">
        <f>((AZ41*Constants!$H$45*Constants!$H$48)*(1+Constants!$H$51))*Constants!$H$54*Constants!$H$42*Constants!$H$57*Constants!$H$58*ttokg</f>
        <v>106287392.4095099</v>
      </c>
      <c r="BA82" s="22">
        <f>((BA41*Constants!$H$45*Constants!$H$48)*(1+Constants!$H$51))*Constants!$H$54*Constants!$H$42*Constants!$H$57*Constants!$H$58*ttokg</f>
        <v>106827020.49046592</v>
      </c>
      <c r="BB82" s="22">
        <f>((BB41*Constants!$H$45*Constants!$H$48)*(1+Constants!$H$51))*Constants!$H$54*Constants!$H$42*Constants!$H$57*Constants!$H$58*ttokg</f>
        <v>107247244.69515887</v>
      </c>
      <c r="BC82" s="22">
        <f>((BC41*Constants!$H$45*Constants!$H$48)*(1+Constants!$H$51))*Constants!$H$54*Constants!$H$42*Constants!$H$57*Constants!$H$58*ttokg</f>
        <v>107662271.97380969</v>
      </c>
      <c r="BD82" s="22">
        <f>((BD41*Constants!$H$45*Constants!$H$48)*(1+Constants!$H$51))*Constants!$H$54*Constants!$H$42*Constants!$H$57*Constants!$H$58*ttokg</f>
        <v>108111149.81471913</v>
      </c>
      <c r="BE82" s="22">
        <f>((BE41*Constants!$H$45*Constants!$H$48)*(1+Constants!$H$51))*Constants!$H$54*Constants!$H$42*Constants!$H$57*Constants!$H$58*ttokg</f>
        <v>108551256.20998126</v>
      </c>
      <c r="BF82" s="22">
        <f>((BF41*Constants!$H$45*Constants!$H$48)*(1+Constants!$H$51))*Constants!$H$54*Constants!$H$42*Constants!$H$57*Constants!$H$58*ttokg</f>
        <v>109026697.72903295</v>
      </c>
      <c r="BG82" s="22">
        <f>((BG41*Constants!$H$45*Constants!$H$48)*(1+Constants!$H$51))*Constants!$H$54*Constants!$H$42*Constants!$H$57*Constants!$H$58*ttokg</f>
        <v>109482824.98801281</v>
      </c>
      <c r="BH82" s="22">
        <f>((BH41*Constants!$H$45*Constants!$H$48)*(1+Constants!$H$51))*Constants!$H$54*Constants!$H$42*Constants!$H$57*Constants!$H$58*ttokg</f>
        <v>109996627.6221083</v>
      </c>
      <c r="BI82" s="22">
        <f>((BI41*Constants!$H$45*Constants!$H$48)*(1+Constants!$H$51))*Constants!$H$54*Constants!$H$42*Constants!$H$57*Constants!$H$58*ttokg</f>
        <v>110506935.46880201</v>
      </c>
      <c r="BJ82" s="22">
        <f>((BJ41*Constants!$H$45*Constants!$H$48)*(1+Constants!$H$51))*Constants!$H$54*Constants!$H$42*Constants!$H$57*Constants!$H$58*ttokg</f>
        <v>111021218.52925563</v>
      </c>
      <c r="BK82" s="22">
        <f>((BK41*Constants!$H$45*Constants!$H$48)*(1+Constants!$H$51))*Constants!$H$54*Constants!$H$42*Constants!$H$57*Constants!$H$58*ttokg</f>
        <v>111541448.50274229</v>
      </c>
      <c r="BL82" s="22">
        <f>((BL41*Constants!$H$45*Constants!$H$48)*(1+Constants!$H$51))*Constants!$H$54*Constants!$H$42*Constants!$H$57*Constants!$H$58*ttokg</f>
        <v>112071544.13879648</v>
      </c>
      <c r="BM82" s="22">
        <f>((BM41*Constants!$H$45*Constants!$H$48)*(1+Constants!$H$51))*Constants!$H$54*Constants!$H$42*Constants!$H$57*Constants!$H$58*ttokg</f>
        <v>112632986.47324552</v>
      </c>
      <c r="BN82" s="22">
        <f>((BN41*Constants!$H$45*Constants!$H$48)*(1+Constants!$H$51))*Constants!$H$54*Constants!$H$42*Constants!$H$57*Constants!$H$58*ttokg</f>
        <v>112973518.23681304</v>
      </c>
      <c r="BO82" s="22">
        <f>((BO41*Constants!$H$45*Constants!$H$48)*(1+Constants!$H$51))*Constants!$H$54*Constants!$H$42*Constants!$H$57*Constants!$H$58*ttokg</f>
        <v>113278637.0801897</v>
      </c>
      <c r="BP82" s="22">
        <f>((BP41*Constants!$H$45*Constants!$H$48)*(1+Constants!$H$51))*Constants!$H$54*Constants!$H$42*Constants!$H$57*Constants!$H$58*ttokg</f>
        <v>113585972.71501707</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188919784.93004638</v>
      </c>
      <c r="AN85" s="22">
        <f>SUM(AN82:AN84)/Constants!$H$41</f>
        <v>189812550.42803356</v>
      </c>
      <c r="AO85" s="22">
        <f>SUM(AO82:AO84)/Constants!$H$41</f>
        <v>190509538.9105593</v>
      </c>
      <c r="AP85" s="22">
        <f>SUM(AP82:AP84)/Constants!$H$41</f>
        <v>191140047.05893674</v>
      </c>
      <c r="AQ85" s="22">
        <f>SUM(AQ82:AQ84)/Constants!$H$41</f>
        <v>191808460.23924482</v>
      </c>
      <c r="AR85" s="22">
        <f>SUM(AR82:AR84)/Constants!$H$41</f>
        <v>192430468.31068245</v>
      </c>
      <c r="AS85" s="22">
        <f>SUM(AS82:AS84)/Constants!$H$41</f>
        <v>192960237.43322286</v>
      </c>
      <c r="AT85" s="22">
        <f>SUM(AT82:AT84)/Constants!$H$41</f>
        <v>193479046.50351146</v>
      </c>
      <c r="AU85" s="22">
        <f>SUM(AU82:AU84)/Constants!$H$41</f>
        <v>194002819.36798614</v>
      </c>
      <c r="AV85" s="22">
        <f>SUM(AV82:AV84)/Constants!$H$41</f>
        <v>194694305.93957174</v>
      </c>
      <c r="AW85" s="22">
        <f>SUM(AW82:AW84)/Constants!$H$41</f>
        <v>195295003.25053495</v>
      </c>
      <c r="AX85" s="22">
        <f>SUM(AX82:AX84)/Constants!$H$41</f>
        <v>196006056.58719522</v>
      </c>
      <c r="AY85" s="22">
        <f>SUM(AY82:AY84)/Constants!$H$41</f>
        <v>196736019.0115622</v>
      </c>
      <c r="AZ85" s="22">
        <f>SUM(AZ82:AZ84)/Constants!$H$41</f>
        <v>197584996.63084981</v>
      </c>
      <c r="BA85" s="22">
        <f>SUM(BA82:BA84)/Constants!$H$41</f>
        <v>198484376.76577654</v>
      </c>
      <c r="BB85" s="22">
        <f>SUM(BB82:BB84)/Constants!$H$41</f>
        <v>199184750.44026476</v>
      </c>
      <c r="BC85" s="22">
        <f>SUM(BC82:BC84)/Constants!$H$41</f>
        <v>199876462.57134947</v>
      </c>
      <c r="BD85" s="22">
        <f>SUM(BD82:BD84)/Constants!$H$41</f>
        <v>200624592.30619857</v>
      </c>
      <c r="BE85" s="22">
        <f>SUM(BE82:BE84)/Constants!$H$41</f>
        <v>201358102.96496877</v>
      </c>
      <c r="BF85" s="22">
        <f>SUM(BF82:BF84)/Constants!$H$41</f>
        <v>202150505.4967216</v>
      </c>
      <c r="BG85" s="22">
        <f>SUM(BG82:BG84)/Constants!$H$41</f>
        <v>202910717.59502137</v>
      </c>
      <c r="BH85" s="22">
        <f>SUM(BH82:BH84)/Constants!$H$41</f>
        <v>203767055.31851384</v>
      </c>
      <c r="BI85" s="22">
        <f>SUM(BI82:BI84)/Constants!$H$41</f>
        <v>204617568.39633667</v>
      </c>
      <c r="BJ85" s="22">
        <f>SUM(BJ82:BJ84)/Constants!$H$41</f>
        <v>205474706.83042604</v>
      </c>
      <c r="BK85" s="22">
        <f>SUM(BK82:BK84)/Constants!$H$41</f>
        <v>206341756.78623715</v>
      </c>
      <c r="BL85" s="22">
        <f>SUM(BL82:BL84)/Constants!$H$41</f>
        <v>207225249.51299411</v>
      </c>
      <c r="BM85" s="22">
        <f>SUM(BM82:BM84)/Constants!$H$41</f>
        <v>208160986.73707587</v>
      </c>
      <c r="BN85" s="22">
        <f>SUM(BN82:BN84)/Constants!$H$41</f>
        <v>208728539.67635506</v>
      </c>
      <c r="BO85" s="22">
        <f>SUM(BO82:BO84)/Constants!$H$41</f>
        <v>209237071.08198282</v>
      </c>
      <c r="BP85" s="22">
        <f>SUM(BP82:BP84)/Constants!$H$41</f>
        <v>209749297.14002845</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886718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88671875" customWidth="1"/>
    <col min="12" max="12" width="9.886718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88671875" defaultRowHeight="14.4" x14ac:dyDescent="0.3"/>
  <cols>
    <col min="1" max="1" width="62.886718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886718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73.223011790998015</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74.518042528471327</v>
      </c>
      <c r="AL4" s="27">
        <f>IF(('Activity data'!AL5*EF!$H4)*kgtoGg=0,"NO",('Activity data'!AL5*EF!$H4)*kgtoGg)</f>
        <v>72.482333176672142</v>
      </c>
      <c r="AM4" s="27">
        <f>IF(('Activity data'!AM5*EF!$H4)*kgtoGg=0,"NO",('Activity data'!AM5*EF!$H4)*kgtoGg)</f>
        <v>73.407233758301587</v>
      </c>
      <c r="AN4" s="27">
        <f>IF(('Activity data'!AN5*EF!$H4)*kgtoGg=0,"NO",('Activity data'!AN5*EF!$H4)*kgtoGg)</f>
        <v>74.122198063336057</v>
      </c>
      <c r="AO4" s="27">
        <f>IF(('Activity data'!AO5*EF!$H4)*kgtoGg=0,"NO",('Activity data'!AO5*EF!$H4)*kgtoGg)</f>
        <v>74.76043991165507</v>
      </c>
      <c r="AP4" s="27">
        <f>IF(('Activity data'!AP5*EF!$H4)*kgtoGg=0,"NO",('Activity data'!AP5*EF!$H4)*kgtoGg)</f>
        <v>75.435130128849366</v>
      </c>
      <c r="AQ4" s="27">
        <f>IF(('Activity data'!AQ5*EF!$H4)*kgtoGg=0,"NO",('Activity data'!AQ5*EF!$H4)*kgtoGg)</f>
        <v>76.051137701045576</v>
      </c>
      <c r="AR4" s="27">
        <f>IF(('Activity data'!AR5*EF!$H4)*kgtoGg=0,"NO",('Activity data'!AR5*EF!$H4)*kgtoGg)</f>
        <v>76.570434337911649</v>
      </c>
      <c r="AS4" s="27">
        <f>IF(('Activity data'!AS5*EF!$H4)*kgtoGg=0,"NO",('Activity data'!AS5*EF!$H4)*kgtoGg)</f>
        <v>77.083270336302945</v>
      </c>
      <c r="AT4" s="27">
        <f>IF(('Activity data'!AT5*EF!$H4)*kgtoGg=0,"NO",('Activity data'!AT5*EF!$H4)*kgtoGg)</f>
        <v>77.607288716602127</v>
      </c>
      <c r="AU4" s="27">
        <f>IF(('Activity data'!AU5*EF!$H4)*kgtoGg=0,"NO",('Activity data'!AU5*EF!$H4)*kgtoGg)</f>
        <v>78.334361803621377</v>
      </c>
      <c r="AV4" s="27">
        <f>IF(('Activity data'!AV5*EF!$H4)*kgtoGg=0,"NO",('Activity data'!AV5*EF!$H4)*kgtoGg)</f>
        <v>78.961839134259677</v>
      </c>
      <c r="AW4" s="27">
        <f>IF(('Activity data'!AW5*EF!$H4)*kgtoGg=0,"NO",('Activity data'!AW5*EF!$H4)*kgtoGg)</f>
        <v>79.731537222446462</v>
      </c>
      <c r="AX4" s="27">
        <f>IF(('Activity data'!AX5*EF!$H4)*kgtoGg=0,"NO",('Activity data'!AX5*EF!$H4)*kgtoGg)</f>
        <v>80.536174886187723</v>
      </c>
      <c r="AY4" s="27">
        <f>IF(('Activity data'!AY5*EF!$H4)*kgtoGg=0,"NO",('Activity data'!AY5*EF!$H4)*kgtoGg)</f>
        <v>81.502550074143315</v>
      </c>
      <c r="AZ4" s="27">
        <f>IF(('Activity data'!AZ5*EF!$H4)*kgtoGg=0,"NO",('Activity data'!AZ5*EF!$H4)*kgtoGg)</f>
        <v>82.55096294016731</v>
      </c>
      <c r="BA4" s="27">
        <f>IF(('Activity data'!BA5*EF!$H4)*kgtoGg=0,"NO",('Activity data'!BA5*EF!$H4)*kgtoGg)</f>
        <v>83.359132542905741</v>
      </c>
      <c r="BB4" s="27">
        <f>IF(('Activity data'!BB5*EF!$H4)*kgtoGg=0,"NO",('Activity data'!BB5*EF!$H4)*kgtoGg)</f>
        <v>84.167299415400834</v>
      </c>
      <c r="BC4" s="27">
        <f>IF(('Activity data'!BC5*EF!$H4)*kgtoGg=0,"NO",('Activity data'!BC5*EF!$H4)*kgtoGg)</f>
        <v>85.062420921639173</v>
      </c>
      <c r="BD4" s="27">
        <f>IF(('Activity data'!BD5*EF!$H4)*kgtoGg=0,"NO",('Activity data'!BD5*EF!$H4)*kgtoGg)</f>
        <v>85.951001239902936</v>
      </c>
      <c r="BE4" s="27">
        <f>IF(('Activity data'!BE5*EF!$H4)*kgtoGg=0,"NO",('Activity data'!BE5*EF!$H4)*kgtoGg)</f>
        <v>86.934407869511148</v>
      </c>
      <c r="BF4" s="27">
        <f>IF(('Activity data'!BF5*EF!$H4)*kgtoGg=0,"NO",('Activity data'!BF5*EF!$H4)*kgtoGg)</f>
        <v>87.887949815555459</v>
      </c>
      <c r="BG4" s="27">
        <f>IF(('Activity data'!BG5*EF!$H4)*kgtoGg=0,"NO",('Activity data'!BG5*EF!$H4)*kgtoGg)</f>
        <v>88.995197442126482</v>
      </c>
      <c r="BH4" s="27">
        <f>IF(('Activity data'!BH5*EF!$H4)*kgtoGg=0,"NO",('Activity data'!BH5*EF!$H4)*kgtoGg)</f>
        <v>90.114163139485754</v>
      </c>
      <c r="BI4" s="27">
        <f>IF(('Activity data'!BI5*EF!$H4)*kgtoGg=0,"NO",('Activity data'!BI5*EF!$H4)*kgtoGg)</f>
        <v>91.263395205308072</v>
      </c>
      <c r="BJ4" s="27">
        <f>IF(('Activity data'!BJ5*EF!$H4)*kgtoGg=0,"NO",('Activity data'!BJ5*EF!$H4)*kgtoGg)</f>
        <v>92.448895370855467</v>
      </c>
      <c r="BK4" s="27">
        <f>IF(('Activity data'!BK5*EF!$H4)*kgtoGg=0,"NO",('Activity data'!BK5*EF!$H4)*kgtoGg)</f>
        <v>93.682225562140673</v>
      </c>
      <c r="BL4" s="27">
        <f>IF(('Activity data'!BL5*EF!$H4)*kgtoGg=0,"NO",('Activity data'!BL5*EF!$H4)*kgtoGg)</f>
        <v>95.02281139562416</v>
      </c>
      <c r="BM4" s="27">
        <f>IF(('Activity data'!BM5*EF!$H4)*kgtoGg=0,"NO",('Activity data'!BM5*EF!$H4)*kgtoGg)</f>
        <v>95.790905009989416</v>
      </c>
      <c r="BN4" s="27">
        <f>IF(('Activity data'!BN5*EF!$H4)*kgtoGg=0,"NO",('Activity data'!BN5*EF!$H4)*kgtoGg)</f>
        <v>96.469490271834715</v>
      </c>
      <c r="BO4" s="27">
        <f>IF(('Activity data'!BO5*EF!$H4)*kgtoGg=0,"NO",('Activity data'!BO5*EF!$H4)*kgtoGg)</f>
        <v>97.15929905248683</v>
      </c>
      <c r="BP4" s="27">
        <f>IF(('Activity data'!BP5*EF!$H4)*kgtoGg=0,"NO",('Activity data'!BP5*EF!$H4)*kgtoGg)</f>
        <v>97.824161761631444</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58.564977012483276</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59.600764035107616</v>
      </c>
      <c r="AL5" s="27">
        <f>IF(('Activity data'!AL6*EF!$H5)*kgtoGg=0,"NO",('Activity data'!AL6*EF!$H5)*kgtoGg)</f>
        <v>57.97256999506304</v>
      </c>
      <c r="AM5" s="27">
        <f>IF(('Activity data'!AM6*EF!$H5)*kgtoGg=0,"NO",('Activity data'!AM6*EF!$H5)*kgtoGg)</f>
        <v>58.712320791664652</v>
      </c>
      <c r="AN5" s="27">
        <f>IF(('Activity data'!AN6*EF!$H5)*kgtoGg=0,"NO",('Activity data'!AN6*EF!$H5)*kgtoGg)</f>
        <v>59.284161078822002</v>
      </c>
      <c r="AO5" s="27">
        <f>IF(('Activity data'!AO6*EF!$H5)*kgtoGg=0,"NO",('Activity data'!AO6*EF!$H5)*kgtoGg)</f>
        <v>59.794637474984157</v>
      </c>
      <c r="AP5" s="27">
        <f>IF(('Activity data'!AP6*EF!$H5)*kgtoGg=0,"NO",('Activity data'!AP6*EF!$H5)*kgtoGg)</f>
        <v>60.334265879963127</v>
      </c>
      <c r="AQ5" s="27">
        <f>IF(('Activity data'!AQ6*EF!$H5)*kgtoGg=0,"NO",('Activity data'!AQ6*EF!$H5)*kgtoGg)</f>
        <v>60.826958934001368</v>
      </c>
      <c r="AR5" s="27">
        <f>IF(('Activity data'!AR6*EF!$H5)*kgtoGg=0,"NO",('Activity data'!AR6*EF!$H5)*kgtoGg)</f>
        <v>61.24230098094597</v>
      </c>
      <c r="AS5" s="27">
        <f>IF(('Activity data'!AS6*EF!$H5)*kgtoGg=0,"NO",('Activity data'!AS6*EF!$H5)*kgtoGg)</f>
        <v>61.652475702284775</v>
      </c>
      <c r="AT5" s="27">
        <f>IF(('Activity data'!AT6*EF!$H5)*kgtoGg=0,"NO",('Activity data'!AT6*EF!$H5)*kgtoGg)</f>
        <v>62.071594277794041</v>
      </c>
      <c r="AU5" s="27">
        <f>IF(('Activity data'!AU6*EF!$H5)*kgtoGg=0,"NO",('Activity data'!AU6*EF!$H5)*kgtoGg)</f>
        <v>62.653119369239576</v>
      </c>
      <c r="AV5" s="27">
        <f>IF(('Activity data'!AV6*EF!$H5)*kgtoGg=0,"NO",('Activity data'!AV6*EF!$H5)*kgtoGg)</f>
        <v>63.15498612595777</v>
      </c>
      <c r="AW5" s="27">
        <f>IF(('Activity data'!AW6*EF!$H5)*kgtoGg=0,"NO",('Activity data'!AW6*EF!$H5)*kgtoGg)</f>
        <v>63.770603398979482</v>
      </c>
      <c r="AX5" s="27">
        <f>IF(('Activity data'!AX6*EF!$H5)*kgtoGg=0,"NO",('Activity data'!AX6*EF!$H5)*kgtoGg)</f>
        <v>64.414165922942445</v>
      </c>
      <c r="AY5" s="27">
        <f>IF(('Activity data'!AY6*EF!$H5)*kgtoGg=0,"NO",('Activity data'!AY6*EF!$H5)*kgtoGg)</f>
        <v>65.187088796281728</v>
      </c>
      <c r="AZ5" s="27">
        <f>IF(('Activity data'!AZ6*EF!$H5)*kgtoGg=0,"NO",('Activity data'!AZ6*EF!$H5)*kgtoGg)</f>
        <v>66.025626762645942</v>
      </c>
      <c r="BA5" s="27">
        <f>IF(('Activity data'!BA6*EF!$H5)*kgtoGg=0,"NO",('Activity data'!BA6*EF!$H5)*kgtoGg)</f>
        <v>66.672014189888912</v>
      </c>
      <c r="BB5" s="27">
        <f>IF(('Activity data'!BB6*EF!$H5)*kgtoGg=0,"NO",('Activity data'!BB6*EF!$H5)*kgtoGg)</f>
        <v>67.318399433438032</v>
      </c>
      <c r="BC5" s="27">
        <f>IF(('Activity data'!BC6*EF!$H5)*kgtoGg=0,"NO",('Activity data'!BC6*EF!$H5)*kgtoGg)</f>
        <v>68.034332432559395</v>
      </c>
      <c r="BD5" s="27">
        <f>IF(('Activity data'!BD6*EF!$H5)*kgtoGg=0,"NO",('Activity data'!BD6*EF!$H5)*kgtoGg)</f>
        <v>68.745033681251542</v>
      </c>
      <c r="BE5" s="27">
        <f>IF(('Activity data'!BE6*EF!$H5)*kgtoGg=0,"NO",('Activity data'!BE6*EF!$H5)*kgtoGg)</f>
        <v>69.531578583574301</v>
      </c>
      <c r="BF5" s="27">
        <f>IF(('Activity data'!BF6*EF!$H5)*kgtoGg=0,"NO",('Activity data'!BF6*EF!$H5)*kgtoGg)</f>
        <v>70.294237217582989</v>
      </c>
      <c r="BG5" s="27">
        <f>IF(('Activity data'!BG6*EF!$H5)*kgtoGg=0,"NO",('Activity data'!BG6*EF!$H5)*kgtoGg)</f>
        <v>71.179832199422165</v>
      </c>
      <c r="BH5" s="27">
        <f>IF(('Activity data'!BH6*EF!$H5)*kgtoGg=0,"NO",('Activity data'!BH6*EF!$H5)*kgtoGg)</f>
        <v>72.07479948826645</v>
      </c>
      <c r="BI5" s="27">
        <f>IF(('Activity data'!BI6*EF!$H5)*kgtoGg=0,"NO",('Activity data'!BI6*EF!$H5)*kgtoGg)</f>
        <v>72.993974319656914</v>
      </c>
      <c r="BJ5" s="27">
        <f>IF(('Activity data'!BJ6*EF!$H5)*kgtoGg=0,"NO",('Activity data'!BJ6*EF!$H5)*kgtoGg)</f>
        <v>73.94215697761355</v>
      </c>
      <c r="BK5" s="27">
        <f>IF(('Activity data'!BK6*EF!$H5)*kgtoGg=0,"NO",('Activity data'!BK6*EF!$H5)*kgtoGg)</f>
        <v>74.928594881965068</v>
      </c>
      <c r="BL5" s="27">
        <f>IF(('Activity data'!BL6*EF!$H5)*kgtoGg=0,"NO",('Activity data'!BL6*EF!$H5)*kgtoGg)</f>
        <v>76.000817624527457</v>
      </c>
      <c r="BM5" s="27">
        <f>IF(('Activity data'!BM6*EF!$H5)*kgtoGg=0,"NO",('Activity data'!BM6*EF!$H5)*kgtoGg)</f>
        <v>76.615151612825215</v>
      </c>
      <c r="BN5" s="27">
        <f>IF(('Activity data'!BN6*EF!$H5)*kgtoGg=0,"NO",('Activity data'!BN6*EF!$H5)*kgtoGg)</f>
        <v>77.15789533899715</v>
      </c>
      <c r="BO5" s="27">
        <f>IF(('Activity data'!BO6*EF!$H5)*kgtoGg=0,"NO",('Activity data'!BO6*EF!$H5)*kgtoGg)</f>
        <v>77.709615821312354</v>
      </c>
      <c r="BP5" s="27">
        <f>IF(('Activity data'!BP6*EF!$H5)*kgtoGg=0,"NO",('Activity data'!BP6*EF!$H5)*kgtoGg)</f>
        <v>78.241384022662118</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26.479482964607659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26.947802192577253</v>
      </c>
      <c r="AL6" s="27">
        <f>IF(('Activity data'!AL7*EF!$H6)*kgtoGg=0,"NO",('Activity data'!AL7*EF!$H6)*kgtoGg)</f>
        <v>26.211632923062361</v>
      </c>
      <c r="AM6" s="27">
        <f>IF(('Activity data'!AM7*EF!$H6)*kgtoGg=0,"NO",('Activity data'!AM7*EF!$H6)*kgtoGg)</f>
        <v>26.546102765208673</v>
      </c>
      <c r="AN6" s="27">
        <f>IF(('Activity data'!AN7*EF!$H6)*kgtoGg=0,"NO",('Activity data'!AN7*EF!$H6)*kgtoGg)</f>
        <v>26.804653795443542</v>
      </c>
      <c r="AO6" s="27">
        <f>IF(('Activity data'!AO7*EF!$H6)*kgtoGg=0,"NO",('Activity data'!AO7*EF!$H6)*kgtoGg)</f>
        <v>27.035459845843405</v>
      </c>
      <c r="AP6" s="27">
        <f>IF(('Activity data'!AP7*EF!$H6)*kgtoGg=0,"NO",('Activity data'!AP7*EF!$H6)*kgtoGg)</f>
        <v>27.279446642829821</v>
      </c>
      <c r="AQ6" s="27">
        <f>IF(('Activity data'!AQ7*EF!$H6)*kgtoGg=0,"NO",('Activity data'!AQ7*EF!$H6)*kgtoGg)</f>
        <v>27.502212158957413</v>
      </c>
      <c r="AR6" s="27">
        <f>IF(('Activity data'!AR7*EF!$H6)*kgtoGg=0,"NO",('Activity data'!AR7*EF!$H6)*kgtoGg)</f>
        <v>27.690004303983113</v>
      </c>
      <c r="AS6" s="27">
        <f>IF(('Activity data'!AS7*EF!$H6)*kgtoGg=0,"NO",('Activity data'!AS7*EF!$H6)*kgtoGg)</f>
        <v>27.8754601019746</v>
      </c>
      <c r="AT6" s="27">
        <f>IF(('Activity data'!AT7*EF!$H6)*kgtoGg=0,"NO",('Activity data'!AT7*EF!$H6)*kgtoGg)</f>
        <v>28.064959761096517</v>
      </c>
      <c r="AU6" s="27">
        <f>IF(('Activity data'!AU7*EF!$H6)*kgtoGg=0,"NO",('Activity data'!AU7*EF!$H6)*kgtoGg)</f>
        <v>28.327889664563251</v>
      </c>
      <c r="AV6" s="27">
        <f>IF(('Activity data'!AV7*EF!$H6)*kgtoGg=0,"NO",('Activity data'!AV7*EF!$H6)*kgtoGg)</f>
        <v>28.554802965189833</v>
      </c>
      <c r="AW6" s="27">
        <f>IF(('Activity data'!AW7*EF!$H6)*kgtoGg=0,"NO",('Activity data'!AW7*EF!$H6)*kgtoGg)</f>
        <v>28.833147257721908</v>
      </c>
      <c r="AX6" s="27">
        <f>IF(('Activity data'!AX7*EF!$H6)*kgtoGg=0,"NO",('Activity data'!AX7*EF!$H6)*kgtoGg)</f>
        <v>29.124126675101426</v>
      </c>
      <c r="AY6" s="27">
        <f>IF(('Activity data'!AY7*EF!$H6)*kgtoGg=0,"NO",('Activity data'!AY7*EF!$H6)*kgtoGg)</f>
        <v>29.473594891458458</v>
      </c>
      <c r="AZ6" s="27">
        <f>IF(('Activity data'!AZ7*EF!$H6)*kgtoGg=0,"NO",('Activity data'!AZ7*EF!$H6)*kgtoGg)</f>
        <v>29.852730219912267</v>
      </c>
      <c r="BA6" s="27">
        <f>IF(('Activity data'!BA7*EF!$H6)*kgtoGg=0,"NO",('Activity data'!BA7*EF!$H6)*kgtoGg)</f>
        <v>30.144986884925018</v>
      </c>
      <c r="BB6" s="27">
        <f>IF(('Activity data'!BB7*EF!$H6)*kgtoGg=0,"NO",('Activity data'!BB7*EF!$H6)*kgtoGg)</f>
        <v>30.437242562605629</v>
      </c>
      <c r="BC6" s="27">
        <f>IF(('Activity data'!BC7*EF!$H6)*kgtoGg=0,"NO",('Activity data'!BC7*EF!$H6)*kgtoGg)</f>
        <v>30.760943460669569</v>
      </c>
      <c r="BD6" s="27">
        <f>IF(('Activity data'!BD7*EF!$H6)*kgtoGg=0,"NO",('Activity data'!BD7*EF!$H6)*kgtoGg)</f>
        <v>31.082278882753968</v>
      </c>
      <c r="BE6" s="27">
        <f>IF(('Activity data'!BE7*EF!$H6)*kgtoGg=0,"NO",('Activity data'!BE7*EF!$H6)*kgtoGg)</f>
        <v>31.437906143352311</v>
      </c>
      <c r="BF6" s="27">
        <f>IF(('Activity data'!BF7*EF!$H6)*kgtoGg=0,"NO",('Activity data'!BF7*EF!$H6)*kgtoGg)</f>
        <v>31.782733501565719</v>
      </c>
      <c r="BG6" s="27">
        <f>IF(('Activity data'!BG7*EF!$H6)*kgtoGg=0,"NO",('Activity data'!BG7*EF!$H6)*kgtoGg)</f>
        <v>32.183145120102751</v>
      </c>
      <c r="BH6" s="27">
        <f>IF(('Activity data'!BH7*EF!$H6)*kgtoGg=0,"NO",('Activity data'!BH7*EF!$H6)*kgtoGg)</f>
        <v>32.587794319807585</v>
      </c>
      <c r="BI6" s="27">
        <f>IF(('Activity data'!BI7*EF!$H6)*kgtoGg=0,"NO",('Activity data'!BI7*EF!$H6)*kgtoGg)</f>
        <v>33.003388682358299</v>
      </c>
      <c r="BJ6" s="27">
        <f>IF(('Activity data'!BJ7*EF!$H6)*kgtoGg=0,"NO",('Activity data'!BJ7*EF!$H6)*kgtoGg)</f>
        <v>33.432098601143842</v>
      </c>
      <c r="BK6" s="27">
        <f>IF(('Activity data'!BK7*EF!$H6)*kgtoGg=0,"NO",('Activity data'!BK7*EF!$H6)*kgtoGg)</f>
        <v>33.87810519102694</v>
      </c>
      <c r="BL6" s="27">
        <f>IF(('Activity data'!BL7*EF!$H6)*kgtoGg=0,"NO",('Activity data'!BL7*EF!$H6)*kgtoGg)</f>
        <v>34.362898412065746</v>
      </c>
      <c r="BM6" s="27">
        <f>IF(('Activity data'!BM7*EF!$H6)*kgtoGg=0,"NO",('Activity data'!BM7*EF!$H6)*kgtoGg)</f>
        <v>34.640662482121513</v>
      </c>
      <c r="BN6" s="27">
        <f>IF(('Activity data'!BN7*EF!$H6)*kgtoGg=0,"NO",('Activity data'!BN7*EF!$H6)*kgtoGg)</f>
        <v>34.886057835871149</v>
      </c>
      <c r="BO6" s="27">
        <f>IF(('Activity data'!BO7*EF!$H6)*kgtoGg=0,"NO",('Activity data'!BO7*EF!$H6)*kgtoGg)</f>
        <v>35.135511927001019</v>
      </c>
      <c r="BP6" s="27">
        <f>IF(('Activity data'!BP7*EF!$H6)*kgtoGg=0,"NO",('Activity data'!BP7*EF!$H6)*kgtoGg)</f>
        <v>35.375944823026224</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463.23498593143171</v>
      </c>
      <c r="AE7" s="27">
        <f>IF(('Activity data'!AE8*EF!$H7)*kgtoGg=0,"NO",('Activity data'!AE8*EF!$H7)*kgtoGg)</f>
        <v>459.2174968362159</v>
      </c>
      <c r="AF7" s="27">
        <f>IF(('Activity data'!AF8*EF!$H7)*kgtoGg=0,"NO",('Activity data'!AF8*EF!$H7)*kgtoGg)</f>
        <v>457.68816035731231</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367.22346743218287</v>
      </c>
      <c r="AM7" s="27">
        <f>IF(('Activity data'!AM8*EF!$H7)*kgtoGg=0,"NO",('Activity data'!AM8*EF!$H7)*kgtoGg)</f>
        <v>374.40227174276771</v>
      </c>
      <c r="AN7" s="27">
        <f>IF(('Activity data'!AN8*EF!$H7)*kgtoGg=0,"NO",('Activity data'!AN8*EF!$H7)*kgtoGg)</f>
        <v>378.25490253722182</v>
      </c>
      <c r="AO7" s="27">
        <f>IF(('Activity data'!AO8*EF!$H7)*kgtoGg=0,"NO",('Activity data'!AO8*EF!$H7)*kgtoGg)</f>
        <v>381.00095421186057</v>
      </c>
      <c r="AP7" s="27">
        <f>IF(('Activity data'!AP8*EF!$H7)*kgtoGg=0,"NO",('Activity data'!AP8*EF!$H7)*kgtoGg)</f>
        <v>384.42445584718945</v>
      </c>
      <c r="AQ7" s="27">
        <f>IF(('Activity data'!AQ8*EF!$H7)*kgtoGg=0,"NO",('Activity data'!AQ8*EF!$H7)*kgtoGg)</f>
        <v>387.08102920322</v>
      </c>
      <c r="AR7" s="27">
        <f>IF(('Activity data'!AR8*EF!$H7)*kgtoGg=0,"NO",('Activity data'!AR8*EF!$H7)*kgtoGg)</f>
        <v>388.1848630592288</v>
      </c>
      <c r="AS7" s="27">
        <f>IF(('Activity data'!AS8*EF!$H7)*kgtoGg=0,"NO",('Activity data'!AS8*EF!$H7)*kgtoGg)</f>
        <v>389.12200924326339</v>
      </c>
      <c r="AT7" s="27">
        <f>IF(('Activity data'!AT8*EF!$H7)*kgtoGg=0,"NO",('Activity data'!AT8*EF!$H7)*kgtoGg)</f>
        <v>390.15719082394747</v>
      </c>
      <c r="AU7" s="27">
        <f>IF(('Activity data'!AU8*EF!$H7)*kgtoGg=0,"NO",('Activity data'!AU8*EF!$H7)*kgtoGg)</f>
        <v>394.00195058318292</v>
      </c>
      <c r="AV7" s="27">
        <f>IF(('Activity data'!AV8*EF!$H7)*kgtoGg=0,"NO",('Activity data'!AV8*EF!$H7)*kgtoGg)</f>
        <v>396.32147195202975</v>
      </c>
      <c r="AW7" s="27">
        <f>IF(('Activity data'!AW8*EF!$H7)*kgtoGg=0,"NO",('Activity data'!AW8*EF!$H7)*kgtoGg)</f>
        <v>397.1070650343259</v>
      </c>
      <c r="AX7" s="27">
        <f>IF(('Activity data'!AX8*EF!$H7)*kgtoGg=0,"NO",('Activity data'!AX8*EF!$H7)*kgtoGg)</f>
        <v>398.06164261100849</v>
      </c>
      <c r="AY7" s="27">
        <f>IF(('Activity data'!AY8*EF!$H7)*kgtoGg=0,"NO",('Activity data'!AY8*EF!$H7)*kgtoGg)</f>
        <v>400.8082169092383</v>
      </c>
      <c r="AZ7" s="27">
        <f>IF(('Activity data'!AZ8*EF!$H7)*kgtoGg=0,"NO",('Activity data'!AZ8*EF!$H7)*kgtoGg)</f>
        <v>404.19564704726412</v>
      </c>
      <c r="BA7" s="27">
        <f>IF(('Activity data'!BA8*EF!$H7)*kgtoGg=0,"NO",('Activity data'!BA8*EF!$H7)*kgtoGg)</f>
        <v>404.16612998962057</v>
      </c>
      <c r="BB7" s="27">
        <f>IF(('Activity data'!BB8*EF!$H7)*kgtoGg=0,"NO",('Activity data'!BB8*EF!$H7)*kgtoGg)</f>
        <v>403.83936266424769</v>
      </c>
      <c r="BC7" s="27">
        <f>IF(('Activity data'!BC8*EF!$H7)*kgtoGg=0,"NO",('Activity data'!BC8*EF!$H7)*kgtoGg)</f>
        <v>404.2474230190781</v>
      </c>
      <c r="BD7" s="27">
        <f>IF(('Activity data'!BD8*EF!$H7)*kgtoGg=0,"NO",('Activity data'!BD8*EF!$H7)*kgtoGg)</f>
        <v>404.2439288246685</v>
      </c>
      <c r="BE7" s="27">
        <f>IF(('Activity data'!BE8*EF!$H7)*kgtoGg=0,"NO",('Activity data'!BE8*EF!$H7)*kgtoGg)</f>
        <v>404.9783984456372</v>
      </c>
      <c r="BF7" s="27">
        <f>IF(('Activity data'!BF8*EF!$H7)*kgtoGg=0,"NO",('Activity data'!BF8*EF!$H7)*kgtoGg)</f>
        <v>405.01081214377359</v>
      </c>
      <c r="BG7" s="27">
        <f>IF(('Activity data'!BG8*EF!$H7)*kgtoGg=0,"NO",('Activity data'!BG8*EF!$H7)*kgtoGg)</f>
        <v>408.39643382105203</v>
      </c>
      <c r="BH7" s="27">
        <f>IF(('Activity data'!BH8*EF!$H7)*kgtoGg=0,"NO",('Activity data'!BH8*EF!$H7)*kgtoGg)</f>
        <v>411.56156330790856</v>
      </c>
      <c r="BI7" s="27">
        <f>IF(('Activity data'!BI8*EF!$H7)*kgtoGg=0,"NO",('Activity data'!BI8*EF!$H7)*kgtoGg)</f>
        <v>414.69486728887398</v>
      </c>
      <c r="BJ7" s="27">
        <f>IF(('Activity data'!BJ8*EF!$H7)*kgtoGg=0,"NO",('Activity data'!BJ8*EF!$H7)*kgtoGg)</f>
        <v>417.84247187027233</v>
      </c>
      <c r="BK7" s="27">
        <f>IF(('Activity data'!BK8*EF!$H7)*kgtoGg=0,"NO",('Activity data'!BK8*EF!$H7)*kgtoGg)</f>
        <v>421.10030547156072</v>
      </c>
      <c r="BL7" s="27">
        <f>IF(('Activity data'!BL8*EF!$H7)*kgtoGg=0,"NO",('Activity data'!BL8*EF!$H7)*kgtoGg)</f>
        <v>425.01631417856606</v>
      </c>
      <c r="BM7" s="27">
        <f>IF(('Activity data'!BM8*EF!$H7)*kgtoGg=0,"NO",('Activity data'!BM8*EF!$H7)*kgtoGg)</f>
        <v>423.11135636577694</v>
      </c>
      <c r="BN7" s="27">
        <f>IF(('Activity data'!BN8*EF!$H7)*kgtoGg=0,"NO",('Activity data'!BN8*EF!$H7)*kgtoGg)</f>
        <v>420.20449214859372</v>
      </c>
      <c r="BO7" s="27">
        <f>IF(('Activity data'!BO8*EF!$H7)*kgtoGg=0,"NO",('Activity data'!BO8*EF!$H7)*kgtoGg)</f>
        <v>417.26141455321226</v>
      </c>
      <c r="BP7" s="27">
        <f>IF(('Activity data'!BP8*EF!$H7)*kgtoGg=0,"NO",('Activity data'!BP8*EF!$H7)*kgtoGg)</f>
        <v>413.95650339352761</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326.20040935577725</v>
      </c>
      <c r="AE8" s="27">
        <f>IF(('Activity data'!AE9*EF!$H8)*kgtoGg=0,"NO",('Activity data'!AE9*EF!$H8)*kgtoGg)</f>
        <v>323.37137738012308</v>
      </c>
      <c r="AF8" s="27">
        <f>IF(('Activity data'!AF9*EF!$H8)*kgtoGg=0,"NO",('Activity data'!AF9*EF!$H8)*kgtoGg)</f>
        <v>322.29445054900742</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258.5911017937604</v>
      </c>
      <c r="AM8" s="27">
        <f>IF(('Activity data'!AM9*EF!$H8)*kgtoGg=0,"NO",('Activity data'!AM9*EF!$H8)*kgtoGg)</f>
        <v>263.6462659672722</v>
      </c>
      <c r="AN8" s="27">
        <f>IF(('Activity data'!AN9*EF!$H8)*kgtoGg=0,"NO",('Activity data'!AN9*EF!$H8)*kgtoGg)</f>
        <v>266.35920816813098</v>
      </c>
      <c r="AO8" s="27">
        <f>IF(('Activity data'!AO9*EF!$H8)*kgtoGg=0,"NO",('Activity data'!AO9*EF!$H8)*kgtoGg)</f>
        <v>268.29292044717675</v>
      </c>
      <c r="AP8" s="27">
        <f>IF(('Activity data'!AP9*EF!$H8)*kgtoGg=0,"NO",('Activity data'!AP9*EF!$H8)*kgtoGg)</f>
        <v>270.70367885012649</v>
      </c>
      <c r="AQ8" s="27">
        <f>IF(('Activity data'!AQ9*EF!$H8)*kgtoGg=0,"NO",('Activity data'!AQ9*EF!$H8)*kgtoGg)</f>
        <v>272.57438236462548</v>
      </c>
      <c r="AR8" s="27">
        <f>IF(('Activity data'!AR9*EF!$H8)*kgtoGg=0,"NO",('Activity data'!AR9*EF!$H8)*kgtoGg)</f>
        <v>273.35167912895946</v>
      </c>
      <c r="AS8" s="27">
        <f>IF(('Activity data'!AS9*EF!$H8)*kgtoGg=0,"NO",('Activity data'!AS9*EF!$H8)*kgtoGg)</f>
        <v>274.0115979134693</v>
      </c>
      <c r="AT8" s="27">
        <f>IF(('Activity data'!AT9*EF!$H8)*kgtoGg=0,"NO",('Activity data'!AT9*EF!$H8)*kgtoGg)</f>
        <v>274.74055117829613</v>
      </c>
      <c r="AU8" s="27">
        <f>IF(('Activity data'!AU9*EF!$H8)*kgtoGg=0,"NO",('Activity data'!AU9*EF!$H8)*kgtoGg)</f>
        <v>277.44795076042283</v>
      </c>
      <c r="AV8" s="27">
        <f>IF(('Activity data'!AV9*EF!$H8)*kgtoGg=0,"NO",('Activity data'!AV9*EF!$H8)*kgtoGg)</f>
        <v>279.08130929983872</v>
      </c>
      <c r="AW8" s="27">
        <f>IF(('Activity data'!AW9*EF!$H8)*kgtoGg=0,"NO",('Activity data'!AW9*EF!$H8)*kgtoGg)</f>
        <v>279.63450755302506</v>
      </c>
      <c r="AX8" s="27">
        <f>IF(('Activity data'!AX9*EF!$H8)*kgtoGg=0,"NO",('Activity data'!AX9*EF!$H8)*kgtoGg)</f>
        <v>280.30670116044354</v>
      </c>
      <c r="AY8" s="27">
        <f>IF(('Activity data'!AY9*EF!$H8)*kgtoGg=0,"NO",('Activity data'!AY9*EF!$H8)*kgtoGg)</f>
        <v>282.2407814601151</v>
      </c>
      <c r="AZ8" s="27">
        <f>IF(('Activity data'!AZ9*EF!$H8)*kgtoGg=0,"NO",('Activity data'!AZ9*EF!$H8)*kgtoGg)</f>
        <v>284.62613906747788</v>
      </c>
      <c r="BA8" s="27">
        <f>IF(('Activity data'!BA9*EF!$H8)*kgtoGg=0,"NO",('Activity data'!BA9*EF!$H8)*kgtoGg)</f>
        <v>284.60535377150768</v>
      </c>
      <c r="BB8" s="27">
        <f>IF(('Activity data'!BB9*EF!$H8)*kgtoGg=0,"NO",('Activity data'!BB9*EF!$H8)*kgtoGg)</f>
        <v>284.37525104063053</v>
      </c>
      <c r="BC8" s="27">
        <f>IF(('Activity data'!BC9*EF!$H8)*kgtoGg=0,"NO",('Activity data'!BC9*EF!$H8)*kgtoGg)</f>
        <v>284.6625986262622</v>
      </c>
      <c r="BD8" s="27">
        <f>IF(('Activity data'!BD9*EF!$H8)*kgtoGg=0,"NO",('Activity data'!BD9*EF!$H8)*kgtoGg)</f>
        <v>284.66013808748289</v>
      </c>
      <c r="BE8" s="27">
        <f>IF(('Activity data'!BE9*EF!$H8)*kgtoGg=0,"NO",('Activity data'!BE9*EF!$H8)*kgtoGg)</f>
        <v>285.17733626615177</v>
      </c>
      <c r="BF8" s="27">
        <f>IF(('Activity data'!BF9*EF!$H8)*kgtoGg=0,"NO",('Activity data'!BF9*EF!$H8)*kgtoGg)</f>
        <v>285.20016131590381</v>
      </c>
      <c r="BG8" s="27">
        <f>IF(('Activity data'!BG9*EF!$H8)*kgtoGg=0,"NO",('Activity data'!BG9*EF!$H8)*kgtoGg)</f>
        <v>287.58424544295093</v>
      </c>
      <c r="BH8" s="27">
        <f>IF(('Activity data'!BH9*EF!$H8)*kgtoGg=0,"NO",('Activity data'!BH9*EF!$H8)*kgtoGg)</f>
        <v>289.81306357118586</v>
      </c>
      <c r="BI8" s="27">
        <f>IF(('Activity data'!BI9*EF!$H8)*kgtoGg=0,"NO",('Activity data'!BI9*EF!$H8)*kgtoGg)</f>
        <v>292.01947084237224</v>
      </c>
      <c r="BJ8" s="27">
        <f>IF(('Activity data'!BJ9*EF!$H8)*kgtoGg=0,"NO",('Activity data'!BJ9*EF!$H8)*kgtoGg)</f>
        <v>294.23594829792916</v>
      </c>
      <c r="BK8" s="27">
        <f>IF(('Activity data'!BK9*EF!$H8)*kgtoGg=0,"NO",('Activity data'!BK9*EF!$H8)*kgtoGg)</f>
        <v>296.53004672880763</v>
      </c>
      <c r="BL8" s="27">
        <f>IF(('Activity data'!BL9*EF!$H8)*kgtoGg=0,"NO",('Activity data'!BL9*EF!$H8)*kgtoGg)</f>
        <v>299.28761833298472</v>
      </c>
      <c r="BM8" s="27">
        <f>IF(('Activity data'!BM9*EF!$H8)*kgtoGg=0,"NO",('Activity data'!BM9*EF!$H8)*kgtoGg)</f>
        <v>297.94618679778273</v>
      </c>
      <c r="BN8" s="27">
        <f>IF(('Activity data'!BN9*EF!$H8)*kgtoGg=0,"NO",('Activity data'!BN9*EF!$H8)*kgtoGg)</f>
        <v>295.8992336824428</v>
      </c>
      <c r="BO8" s="27">
        <f>IF(('Activity data'!BO9*EF!$H8)*kgtoGg=0,"NO",('Activity data'!BO9*EF!$H8)*kgtoGg)</f>
        <v>293.82677986195057</v>
      </c>
      <c r="BP8" s="27">
        <f>IF(('Activity data'!BP9*EF!$H8)*kgtoGg=0,"NO",('Activity data'!BP9*EF!$H8)*kgtoGg)</f>
        <v>291.49953039696044</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31.891995988947254</v>
      </c>
      <c r="AE9" s="27">
        <f>IF(('Activity data'!AE10*EF!$H9)*kgtoGg=0,"NO",('Activity data'!AE10*EF!$H9)*kgtoGg)</f>
        <v>32.967337371253521</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34.956750125130895</v>
      </c>
      <c r="AM9" s="27">
        <f>IF(('Activity data'!AM10*EF!$H9)*kgtoGg=0,"NO",('Activity data'!AM10*EF!$H9)*kgtoGg)</f>
        <v>36.49878151307351</v>
      </c>
      <c r="AN9" s="27">
        <f>IF(('Activity data'!AN10*EF!$H9)*kgtoGg=0,"NO",('Activity data'!AN10*EF!$H9)*kgtoGg)</f>
        <v>37.750560148575438</v>
      </c>
      <c r="AO9" s="27">
        <f>IF(('Activity data'!AO10*EF!$H9)*kgtoGg=0,"NO",('Activity data'!AO10*EF!$H9)*kgtoGg)</f>
        <v>38.916673208772778</v>
      </c>
      <c r="AP9" s="27">
        <f>IF(('Activity data'!AP10*EF!$H9)*kgtoGg=0,"NO",('Activity data'!AP10*EF!$H9)*kgtoGg)</f>
        <v>40.176700738521113</v>
      </c>
      <c r="AQ9" s="27">
        <f>IF(('Activity data'!AQ10*EF!$H9)*kgtoGg=0,"NO",('Activity data'!AQ10*EF!$H9)*kgtoGg)</f>
        <v>41.381997026702102</v>
      </c>
      <c r="AR9" s="27">
        <f>IF(('Activity data'!AR10*EF!$H9)*kgtoGg=0,"NO",('Activity data'!AR10*EF!$H9)*kgtoGg)</f>
        <v>42.442022777267034</v>
      </c>
      <c r="AS9" s="27">
        <f>IF(('Activity data'!AS10*EF!$H9)*kgtoGg=0,"NO",('Activity data'!AS10*EF!$H9)*kgtoGg)</f>
        <v>43.501172022821031</v>
      </c>
      <c r="AT9" s="27">
        <f>IF(('Activity data'!AT10*EF!$H9)*kgtoGg=0,"NO",('Activity data'!AT10*EF!$H9)*kgtoGg)</f>
        <v>44.58919877230587</v>
      </c>
      <c r="AU9" s="27">
        <f>IF(('Activity data'!AU10*EF!$H9)*kgtoGg=0,"NO",('Activity data'!AU10*EF!$H9)*kgtoGg)</f>
        <v>46.024316667152448</v>
      </c>
      <c r="AV9" s="27">
        <f>IF(('Activity data'!AV10*EF!$H9)*kgtoGg=0,"NO",('Activity data'!AV10*EF!$H9)*kgtoGg)</f>
        <v>47.311402878203317</v>
      </c>
      <c r="AW9" s="27">
        <f>IF(('Activity data'!AW10*EF!$H9)*kgtoGg=0,"NO",('Activity data'!AW10*EF!$H9)*kgtoGg)</f>
        <v>48.977268436239811</v>
      </c>
      <c r="AX9" s="27">
        <f>IF(('Activity data'!AX10*EF!$H9)*kgtoGg=0,"NO",('Activity data'!AX10*EF!$H9)*kgtoGg)</f>
        <v>50.726245888262838</v>
      </c>
      <c r="AY9" s="27">
        <f>IF(('Activity data'!AY10*EF!$H9)*kgtoGg=0,"NO",('Activity data'!AY10*EF!$H9)*kgtoGg)</f>
        <v>52.777658772145514</v>
      </c>
      <c r="AZ9" s="27">
        <f>IF(('Activity data'!AZ10*EF!$H9)*kgtoGg=0,"NO",('Activity data'!AZ10*EF!$H9)*kgtoGg)</f>
        <v>55.002286426591169</v>
      </c>
      <c r="BA9" s="27">
        <f>IF(('Activity data'!BA10*EF!$H9)*kgtoGg=0,"NO",('Activity data'!BA10*EF!$H9)*kgtoGg)</f>
        <v>56.843117563246985</v>
      </c>
      <c r="BB9" s="27">
        <f>IF(('Activity data'!BB10*EF!$H9)*kgtoGg=0,"NO",('Activity data'!BB10*EF!$H9)*kgtoGg)</f>
        <v>58.710730256288286</v>
      </c>
      <c r="BC9" s="27">
        <f>IF(('Activity data'!BC10*EF!$H9)*kgtoGg=0,"NO",('Activity data'!BC10*EF!$H9)*kgtoGg)</f>
        <v>60.759995244280262</v>
      </c>
      <c r="BD9" s="27">
        <f>IF(('Activity data'!BD10*EF!$H9)*kgtoGg=0,"NO",('Activity data'!BD10*EF!$H9)*kgtoGg)</f>
        <v>62.828290180703796</v>
      </c>
      <c r="BE9" s="27">
        <f>IF(('Activity data'!BE10*EF!$H9)*kgtoGg=0,"NO",('Activity data'!BE10*EF!$H9)*kgtoGg)</f>
        <v>65.098871030220323</v>
      </c>
      <c r="BF9" s="27">
        <f>IF(('Activity data'!BF10*EF!$H9)*kgtoGg=0,"NO",('Activity data'!BF10*EF!$H9)*kgtoGg)</f>
        <v>67.349723703314552</v>
      </c>
      <c r="BG9" s="27">
        <f>IF(('Activity data'!BG10*EF!$H9)*kgtoGg=0,"NO",('Activity data'!BG10*EF!$H9)*kgtoGg)</f>
        <v>69.82889615877184</v>
      </c>
      <c r="BH9" s="27">
        <f>IF(('Activity data'!BH10*EF!$H9)*kgtoGg=0,"NO",('Activity data'!BH10*EF!$H9)*kgtoGg)</f>
        <v>72.362451981939984</v>
      </c>
      <c r="BI9" s="27">
        <f>IF(('Activity data'!BI10*EF!$H9)*kgtoGg=0,"NO",('Activity data'!BI10*EF!$H9)*kgtoGg)</f>
        <v>74.98578267484308</v>
      </c>
      <c r="BJ9" s="27">
        <f>IF(('Activity data'!BJ10*EF!$H9)*kgtoGg=0,"NO",('Activity data'!BJ10*EF!$H9)*kgtoGg)</f>
        <v>77.711737312545694</v>
      </c>
      <c r="BK9" s="27">
        <f>IF(('Activity data'!BK10*EF!$H9)*kgtoGg=0,"NO",('Activity data'!BK10*EF!$H9)*kgtoGg)</f>
        <v>80.563950463979495</v>
      </c>
      <c r="BL9" s="27">
        <f>IF(('Activity data'!BL10*EF!$H9)*kgtoGg=0,"NO",('Activity data'!BL10*EF!$H9)*kgtoGg)</f>
        <v>83.657491666418352</v>
      </c>
      <c r="BM9" s="27">
        <f>IF(('Activity data'!BM10*EF!$H9)*kgtoGg=0,"NO",('Activity data'!BM10*EF!$H9)*kgtoGg)</f>
        <v>85.69715469209028</v>
      </c>
      <c r="BN9" s="27">
        <f>IF(('Activity data'!BN10*EF!$H9)*kgtoGg=0,"NO",('Activity data'!BN10*EF!$H9)*kgtoGg)</f>
        <v>87.590901188369244</v>
      </c>
      <c r="BO9" s="27">
        <f>IF(('Activity data'!BO10*EF!$H9)*kgtoGg=0,"NO",('Activity data'!BO10*EF!$H9)*kgtoGg)</f>
        <v>89.530907937881153</v>
      </c>
      <c r="BP9" s="27">
        <f>IF(('Activity data'!BP10*EF!$H9)*kgtoGg=0,"NO",('Activity data'!BP10*EF!$H9)*kgtoGg)</f>
        <v>91.447475442694497</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132.5903429327976</v>
      </c>
      <c r="AE10" s="27">
        <f>IF(('Activity data'!AE11*EF!$H10)*kgtoGg=0,"NO",('Activity data'!AE11*EF!$H10)*kgtoGg)</f>
        <v>132.66203410931632</v>
      </c>
      <c r="AF10" s="27">
        <f>IF(('Activity data'!AF11*EF!$H10)*kgtoGg=0,"NO",('Activity data'!AF11*EF!$H10)*kgtoGg)</f>
        <v>132.83344502276299</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135.2629300967325</v>
      </c>
      <c r="AM10" s="27">
        <f>IF(('Activity data'!AM11*EF!$H10)*kgtoGg=0,"NO",('Activity data'!AM11*EF!$H10)*kgtoGg)</f>
        <v>135.71512628170822</v>
      </c>
      <c r="AN10" s="27">
        <f>IF(('Activity data'!AN11*EF!$H10)*kgtoGg=0,"NO",('Activity data'!AN11*EF!$H10)*kgtoGg)</f>
        <v>136.11521900097762</v>
      </c>
      <c r="AO10" s="27">
        <f>IF(('Activity data'!AO11*EF!$H10)*kgtoGg=0,"NO",('Activity data'!AO11*EF!$H10)*kgtoGg)</f>
        <v>136.46403421494676</v>
      </c>
      <c r="AP10" s="27">
        <f>IF(('Activity data'!AP11*EF!$H10)*kgtoGg=0,"NO",('Activity data'!AP11*EF!$H10)*kgtoGg)</f>
        <v>136.76204460682843</v>
      </c>
      <c r="AQ10" s="27">
        <f>IF(('Activity data'!AQ11*EF!$H10)*kgtoGg=0,"NO",('Activity data'!AQ11*EF!$H10)*kgtoGg)</f>
        <v>137.00292903831007</v>
      </c>
      <c r="AR10" s="27">
        <f>IF(('Activity data'!AR11*EF!$H10)*kgtoGg=0,"NO",('Activity data'!AR11*EF!$H10)*kgtoGg)</f>
        <v>137.23614327030268</v>
      </c>
      <c r="AS10" s="27">
        <f>IF(('Activity data'!AS11*EF!$H10)*kgtoGg=0,"NO",('Activity data'!AS11*EF!$H10)*kgtoGg)</f>
        <v>137.46303036811852</v>
      </c>
      <c r="AT10" s="27">
        <f>IF(('Activity data'!AT11*EF!$H10)*kgtoGg=0,"NO",('Activity data'!AT11*EF!$H10)*kgtoGg)</f>
        <v>137.68258871217765</v>
      </c>
      <c r="AU10" s="27">
        <f>IF(('Activity data'!AU11*EF!$H10)*kgtoGg=0,"NO",('Activity data'!AU11*EF!$H10)*kgtoGg)</f>
        <v>137.8998743733122</v>
      </c>
      <c r="AV10" s="27">
        <f>IF(('Activity data'!AV11*EF!$H10)*kgtoGg=0,"NO",('Activity data'!AV11*EF!$H10)*kgtoGg)</f>
        <v>138.10319144092927</v>
      </c>
      <c r="AW10" s="27">
        <f>IF(('Activity data'!AW11*EF!$H10)*kgtoGg=0,"NO",('Activity data'!AW11*EF!$H10)*kgtoGg)</f>
        <v>138.30601845980948</v>
      </c>
      <c r="AX10" s="27">
        <f>IF(('Activity data'!AX11*EF!$H10)*kgtoGg=0,"NO",('Activity data'!AX11*EF!$H10)*kgtoGg)</f>
        <v>138.50358481045774</v>
      </c>
      <c r="AY10" s="27">
        <f>IF(('Activity data'!AY11*EF!$H10)*kgtoGg=0,"NO",('Activity data'!AY11*EF!$H10)*kgtoGg)</f>
        <v>138.69916942024864</v>
      </c>
      <c r="AZ10" s="27">
        <f>IF(('Activity data'!AZ11*EF!$H10)*kgtoGg=0,"NO",('Activity data'!AZ11*EF!$H10)*kgtoGg)</f>
        <v>138.88908355310681</v>
      </c>
      <c r="BA10" s="27">
        <f>IF(('Activity data'!BA11*EF!$H10)*kgtoGg=0,"NO",('Activity data'!BA11*EF!$H10)*kgtoGg)</f>
        <v>139.06144377361875</v>
      </c>
      <c r="BB10" s="27">
        <f>IF(('Activity data'!BB11*EF!$H10)*kgtoGg=0,"NO",('Activity data'!BB11*EF!$H10)*kgtoGg)</f>
        <v>139.22543015864176</v>
      </c>
      <c r="BC10" s="27">
        <f>IF(('Activity data'!BC11*EF!$H10)*kgtoGg=0,"NO",('Activity data'!BC11*EF!$H10)*kgtoGg)</f>
        <v>139.38321941065868</v>
      </c>
      <c r="BD10" s="27">
        <f>IF(('Activity data'!BD11*EF!$H10)*kgtoGg=0,"NO",('Activity data'!BD11*EF!$H10)*kgtoGg)</f>
        <v>139.53089304351511</v>
      </c>
      <c r="BE10" s="27">
        <f>IF(('Activity data'!BE11*EF!$H10)*kgtoGg=0,"NO",('Activity data'!BE11*EF!$H10)*kgtoGg)</f>
        <v>139.67120767549983</v>
      </c>
      <c r="BF10" s="27">
        <f>IF(('Activity data'!BF11*EF!$H10)*kgtoGg=0,"NO",('Activity data'!BF11*EF!$H10)*kgtoGg)</f>
        <v>139.79926939229694</v>
      </c>
      <c r="BG10" s="27">
        <f>IF(('Activity data'!BG11*EF!$H10)*kgtoGg=0,"NO",('Activity data'!BG11*EF!$H10)*kgtoGg)</f>
        <v>139.92266072011375</v>
      </c>
      <c r="BH10" s="27">
        <f>IF(('Activity data'!BH11*EF!$H10)*kgtoGg=0,"NO",('Activity data'!BH11*EF!$H10)*kgtoGg)</f>
        <v>140.03598914695661</v>
      </c>
      <c r="BI10" s="27">
        <f>IF(('Activity data'!BI11*EF!$H10)*kgtoGg=0,"NO",('Activity data'!BI11*EF!$H10)*kgtoGg)</f>
        <v>140.1393552838712</v>
      </c>
      <c r="BJ10" s="27">
        <f>IF(('Activity data'!BJ11*EF!$H10)*kgtoGg=0,"NO",('Activity data'!BJ11*EF!$H10)*kgtoGg)</f>
        <v>140.23246344191364</v>
      </c>
      <c r="BK10" s="27">
        <f>IF(('Activity data'!BK11*EF!$H10)*kgtoGg=0,"NO",('Activity data'!BK11*EF!$H10)*kgtoGg)</f>
        <v>140.31523576905886</v>
      </c>
      <c r="BL10" s="27">
        <f>IF(('Activity data'!BL11*EF!$H10)*kgtoGg=0,"NO",('Activity data'!BL11*EF!$H10)*kgtoGg)</f>
        <v>140.38932746488422</v>
      </c>
      <c r="BM10" s="27">
        <f>IF(('Activity data'!BM11*EF!$H10)*kgtoGg=0,"NO",('Activity data'!BM11*EF!$H10)*kgtoGg)</f>
        <v>140.43122884270295</v>
      </c>
      <c r="BN10" s="27">
        <f>IF(('Activity data'!BN11*EF!$H10)*kgtoGg=0,"NO",('Activity data'!BN11*EF!$H10)*kgtoGg)</f>
        <v>140.45696406084858</v>
      </c>
      <c r="BO10" s="27">
        <f>IF(('Activity data'!BO11*EF!$H10)*kgtoGg=0,"NO",('Activity data'!BO11*EF!$H10)*kgtoGg)</f>
        <v>140.4695892094457</v>
      </c>
      <c r="BP10" s="27">
        <f>IF(('Activity data'!BP11*EF!$H10)*kgtoGg=0,"NO",('Activity data'!BP11*EF!$H10)*kgtoGg)</f>
        <v>140.46753302121982</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14.369321450610601</v>
      </c>
      <c r="AE11" s="27">
        <f>IF(('Activity data'!AE12*EF!$H11)*kgtoGg=0,"NO",('Activity data'!AE12*EF!$H11)*kgtoGg)</f>
        <v>14.377090896995487</v>
      </c>
      <c r="AF11" s="27">
        <f>IF(('Activity data'!AF12*EF!$H11)*kgtoGg=0,"NO",('Activity data'!AF12*EF!$H11)*kgtoGg)</f>
        <v>14.39566735181849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14.658959920607021</v>
      </c>
      <c r="AM11" s="27">
        <f>IF(('Activity data'!AM12*EF!$H11)*kgtoGg=0,"NO",('Activity data'!AM12*EF!$H11)*kgtoGg)</f>
        <v>14.707966146829314</v>
      </c>
      <c r="AN11" s="27">
        <f>IF(('Activity data'!AN12*EF!$H11)*kgtoGg=0,"NO",('Activity data'!AN12*EF!$H11)*kgtoGg)</f>
        <v>14.751325721637452</v>
      </c>
      <c r="AO11" s="27">
        <f>IF(('Activity data'!AO12*EF!$H11)*kgtoGg=0,"NO",('Activity data'!AO12*EF!$H11)*kgtoGg)</f>
        <v>14.789128157512636</v>
      </c>
      <c r="AP11" s="27">
        <f>IF(('Activity data'!AP12*EF!$H11)*kgtoGg=0,"NO",('Activity data'!AP12*EF!$H11)*kgtoGg)</f>
        <v>14.821424680938481</v>
      </c>
      <c r="AQ11" s="27">
        <f>IF(('Activity data'!AQ12*EF!$H11)*kgtoGg=0,"NO",('Activity data'!AQ12*EF!$H11)*kgtoGg)</f>
        <v>14.84753024603353</v>
      </c>
      <c r="AR11" s="27">
        <f>IF(('Activity data'!AR12*EF!$H11)*kgtoGg=0,"NO",('Activity data'!AR12*EF!$H11)*kgtoGg)</f>
        <v>14.872804562339189</v>
      </c>
      <c r="AS11" s="27">
        <f>IF(('Activity data'!AS12*EF!$H11)*kgtoGg=0,"NO",('Activity data'!AS12*EF!$H11)*kgtoGg)</f>
        <v>14.897393182968701</v>
      </c>
      <c r="AT11" s="27">
        <f>IF(('Activity data'!AT12*EF!$H11)*kgtoGg=0,"NO",('Activity data'!AT12*EF!$H11)*kgtoGg)</f>
        <v>14.921187558585853</v>
      </c>
      <c r="AU11" s="27">
        <f>IF(('Activity data'!AU12*EF!$H11)*kgtoGg=0,"NO",('Activity data'!AU12*EF!$H11)*kgtoGg)</f>
        <v>14.944735634881525</v>
      </c>
      <c r="AV11" s="27">
        <f>IF(('Activity data'!AV12*EF!$H11)*kgtoGg=0,"NO",('Activity data'!AV12*EF!$H11)*kgtoGg)</f>
        <v>14.966769881391212</v>
      </c>
      <c r="AW11" s="27">
        <f>IF(('Activity data'!AW12*EF!$H11)*kgtoGg=0,"NO",('Activity data'!AW12*EF!$H11)*kgtoGg)</f>
        <v>14.988751019449175</v>
      </c>
      <c r="AX11" s="27">
        <f>IF(('Activity data'!AX12*EF!$H11)*kgtoGg=0,"NO",('Activity data'!AX12*EF!$H11)*kgtoGg)</f>
        <v>15.010162038815256</v>
      </c>
      <c r="AY11" s="27">
        <f>IF(('Activity data'!AY12*EF!$H11)*kgtoGg=0,"NO",('Activity data'!AY12*EF!$H11)*kgtoGg)</f>
        <v>15.031358289361965</v>
      </c>
      <c r="AZ11" s="27">
        <f>IF(('Activity data'!AZ12*EF!$H11)*kgtoGg=0,"NO",('Activity data'!AZ12*EF!$H11)*kgtoGg)</f>
        <v>15.051940008683985</v>
      </c>
      <c r="BA11" s="27">
        <f>IF(('Activity data'!BA12*EF!$H11)*kgtoGg=0,"NO",('Activity data'!BA12*EF!$H11)*kgtoGg)</f>
        <v>15.070619343536368</v>
      </c>
      <c r="BB11" s="27">
        <f>IF(('Activity data'!BB12*EF!$H11)*kgtoGg=0,"NO",('Activity data'!BB12*EF!$H11)*kgtoGg)</f>
        <v>15.088391173880854</v>
      </c>
      <c r="BC11" s="27">
        <f>IF(('Activity data'!BC12*EF!$H11)*kgtoGg=0,"NO",('Activity data'!BC12*EF!$H11)*kgtoGg)</f>
        <v>15.105491397272173</v>
      </c>
      <c r="BD11" s="27">
        <f>IF(('Activity data'!BD12*EF!$H11)*kgtoGg=0,"NO",('Activity data'!BD12*EF!$H11)*kgtoGg)</f>
        <v>15.121495352412174</v>
      </c>
      <c r="BE11" s="27">
        <f>IF(('Activity data'!BE12*EF!$H11)*kgtoGg=0,"NO",('Activity data'!BE12*EF!$H11)*kgtoGg)</f>
        <v>15.136701784544519</v>
      </c>
      <c r="BF11" s="27">
        <f>IF(('Activity data'!BF12*EF!$H11)*kgtoGg=0,"NO",('Activity data'!BF12*EF!$H11)*kgtoGg)</f>
        <v>15.150580321498811</v>
      </c>
      <c r="BG11" s="27">
        <f>IF(('Activity data'!BG12*EF!$H11)*kgtoGg=0,"NO",('Activity data'!BG12*EF!$H11)*kgtoGg)</f>
        <v>15.163952710576318</v>
      </c>
      <c r="BH11" s="27">
        <f>IF(('Activity data'!BH12*EF!$H11)*kgtoGg=0,"NO",('Activity data'!BH12*EF!$H11)*kgtoGg)</f>
        <v>15.176234544673564</v>
      </c>
      <c r="BI11" s="27">
        <f>IF(('Activity data'!BI12*EF!$H11)*kgtoGg=0,"NO",('Activity data'!BI12*EF!$H11)*kgtoGg)</f>
        <v>15.187436727393507</v>
      </c>
      <c r="BJ11" s="27">
        <f>IF(('Activity data'!BJ12*EF!$H11)*kgtoGg=0,"NO",('Activity data'!BJ12*EF!$H11)*kgtoGg)</f>
        <v>15.197527213796912</v>
      </c>
      <c r="BK11" s="27">
        <f>IF(('Activity data'!BK12*EF!$H11)*kgtoGg=0,"NO",('Activity data'!BK12*EF!$H11)*kgtoGg)</f>
        <v>15.206497566762719</v>
      </c>
      <c r="BL11" s="27">
        <f>IF(('Activity data'!BL12*EF!$H11)*kgtoGg=0,"NO",('Activity data'!BL12*EF!$H11)*kgtoGg)</f>
        <v>15.214527166585652</v>
      </c>
      <c r="BM11" s="27">
        <f>IF(('Activity data'!BM12*EF!$H11)*kgtoGg=0,"NO",('Activity data'!BM12*EF!$H11)*kgtoGg)</f>
        <v>15.219068178802551</v>
      </c>
      <c r="BN11" s="27">
        <f>IF(('Activity data'!BN12*EF!$H11)*kgtoGg=0,"NO",('Activity data'!BN12*EF!$H11)*kgtoGg)</f>
        <v>15.221857202602902</v>
      </c>
      <c r="BO11" s="27">
        <f>IF(('Activity data'!BO12*EF!$H11)*kgtoGg=0,"NO",('Activity data'!BO12*EF!$H11)*kgtoGg)</f>
        <v>15.223225438136055</v>
      </c>
      <c r="BP11" s="27">
        <f>IF(('Activity data'!BP12*EF!$H11)*kgtoGg=0,"NO",('Activity data'!BP12*EF!$H11)*kgtoGg)</f>
        <v>15.223002601171256</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15.742057315470383</v>
      </c>
      <c r="AM12" s="27">
        <f>IF(('Activity data'!AM13*EF!$H12)*kgtoGg=0,"NO",('Activity data'!AM13*EF!$H12)*kgtoGg)</f>
        <v>15.831220334833683</v>
      </c>
      <c r="AN12" s="27">
        <f>IF(('Activity data'!AN13*EF!$H12)*kgtoGg=0,"NO",('Activity data'!AN13*EF!$H12)*kgtoGg)</f>
        <v>15.909701744759417</v>
      </c>
      <c r="AO12" s="27">
        <f>IF(('Activity data'!AO13*EF!$H12)*kgtoGg=0,"NO",('Activity data'!AO13*EF!$H12)*kgtoGg)</f>
        <v>15.977834251898944</v>
      </c>
      <c r="AP12" s="27">
        <f>IF(('Activity data'!AP13*EF!$H12)*kgtoGg=0,"NO",('Activity data'!AP13*EF!$H12)*kgtoGg)</f>
        <v>16.035869517275039</v>
      </c>
      <c r="AQ12" s="27">
        <f>IF(('Activity data'!AQ13*EF!$H12)*kgtoGg=0,"NO",('Activity data'!AQ13*EF!$H12)*kgtoGg)</f>
        <v>16.082856670417829</v>
      </c>
      <c r="AR12" s="27">
        <f>IF(('Activity data'!AR13*EF!$H12)*kgtoGg=0,"NO",('Activity data'!AR13*EF!$H12)*kgtoGg)</f>
        <v>16.127560772197896</v>
      </c>
      <c r="AS12" s="27">
        <f>IF(('Activity data'!AS13*EF!$H12)*kgtoGg=0,"NO",('Activity data'!AS13*EF!$H12)*kgtoGg)</f>
        <v>16.170293091094155</v>
      </c>
      <c r="AT12" s="27">
        <f>IF(('Activity data'!AT13*EF!$H12)*kgtoGg=0,"NO",('Activity data'!AT13*EF!$H12)*kgtoGg)</f>
        <v>16.210948482317562</v>
      </c>
      <c r="AU12" s="27">
        <f>IF(('Activity data'!AU13*EF!$H12)*kgtoGg=0,"NO",('Activity data'!AU13*EF!$H12)*kgtoGg)</f>
        <v>16.250465324844182</v>
      </c>
      <c r="AV12" s="27">
        <f>IF(('Activity data'!AV13*EF!$H12)*kgtoGg=0,"NO",('Activity data'!AV13*EF!$H12)*kgtoGg)</f>
        <v>16.286875192461874</v>
      </c>
      <c r="AW12" s="27">
        <f>IF(('Activity data'!AW13*EF!$H12)*kgtoGg=0,"NO",('Activity data'!AW13*EF!$H12)*kgtoGg)</f>
        <v>16.322561045796675</v>
      </c>
      <c r="AX12" s="27">
        <f>IF(('Activity data'!AX13*EF!$H12)*kgtoGg=0,"NO",('Activity data'!AX13*EF!$H12)*kgtoGg)</f>
        <v>16.356742858734652</v>
      </c>
      <c r="AY12" s="27">
        <f>IF(('Activity data'!AY13*EF!$H12)*kgtoGg=0,"NO",('Activity data'!AY13*EF!$H12)*kgtoGg)</f>
        <v>16.390025463224383</v>
      </c>
      <c r="AZ12" s="27">
        <f>IF(('Activity data'!AZ13*EF!$H12)*kgtoGg=0,"NO",('Activity data'!AZ13*EF!$H12)*kgtoGg)</f>
        <v>16.421811970247379</v>
      </c>
      <c r="BA12" s="27">
        <f>IF(('Activity data'!BA13*EF!$H12)*kgtoGg=0,"NO",('Activity data'!BA13*EF!$H12)*kgtoGg)</f>
        <v>16.45010604818717</v>
      </c>
      <c r="BB12" s="27">
        <f>IF(('Activity data'!BB13*EF!$H12)*kgtoGg=0,"NO",('Activity data'!BB13*EF!$H12)*kgtoGg)</f>
        <v>16.476519364672328</v>
      </c>
      <c r="BC12" s="27">
        <f>IF(('Activity data'!BC13*EF!$H12)*kgtoGg=0,"NO",('Activity data'!BC13*EF!$H12)*kgtoGg)</f>
        <v>16.501455840578249</v>
      </c>
      <c r="BD12" s="27">
        <f>IF(('Activity data'!BD13*EF!$H12)*kgtoGg=0,"NO",('Activity data'!BD13*EF!$H12)*kgtoGg)</f>
        <v>16.524277866430374</v>
      </c>
      <c r="BE12" s="27">
        <f>IF(('Activity data'!BE13*EF!$H12)*kgtoGg=0,"NO",('Activity data'!BE13*EF!$H12)*kgtoGg)</f>
        <v>16.545483750041161</v>
      </c>
      <c r="BF12" s="27">
        <f>IF(('Activity data'!BF13*EF!$H12)*kgtoGg=0,"NO",('Activity data'!BF13*EF!$H12)*kgtoGg)</f>
        <v>16.564270215157947</v>
      </c>
      <c r="BG12" s="27">
        <f>IF(('Activity data'!BG13*EF!$H12)*kgtoGg=0,"NO",('Activity data'!BG13*EF!$H12)*kgtoGg)</f>
        <v>16.58194847386401</v>
      </c>
      <c r="BH12" s="27">
        <f>IF(('Activity data'!BH13*EF!$H12)*kgtoGg=0,"NO",('Activity data'!BH13*EF!$H12)*kgtoGg)</f>
        <v>16.597628357231933</v>
      </c>
      <c r="BI12" s="27">
        <f>IF(('Activity data'!BI13*EF!$H12)*kgtoGg=0,"NO",('Activity data'!BI13*EF!$H12)*kgtoGg)</f>
        <v>16.611350563282858</v>
      </c>
      <c r="BJ12" s="27">
        <f>IF(('Activity data'!BJ13*EF!$H12)*kgtoGg=0,"NO",('Activity data'!BJ13*EF!$H12)*kgtoGg)</f>
        <v>16.623087668464983</v>
      </c>
      <c r="BK12" s="27">
        <f>IF(('Activity data'!BK13*EF!$H12)*kgtoGg=0,"NO",('Activity data'!BK13*EF!$H12)*kgtoGg)</f>
        <v>16.632847970156341</v>
      </c>
      <c r="BL12" s="27">
        <f>IF(('Activity data'!BL13*EF!$H12)*kgtoGg=0,"NO",('Activity data'!BL13*EF!$H12)*kgtoGg)</f>
        <v>16.640929391345949</v>
      </c>
      <c r="BM12" s="27">
        <f>IF(('Activity data'!BM13*EF!$H12)*kgtoGg=0,"NO",('Activity data'!BM13*EF!$H12)*kgtoGg)</f>
        <v>16.643413460445654</v>
      </c>
      <c r="BN12" s="27">
        <f>IF(('Activity data'!BN13*EF!$H12)*kgtoGg=0,"NO",('Activity data'!BN13*EF!$H12)*kgtoGg)</f>
        <v>16.643014995907471</v>
      </c>
      <c r="BO12" s="27">
        <f>IF(('Activity data'!BO13*EF!$H12)*kgtoGg=0,"NO",('Activity data'!BO13*EF!$H12)*kgtoGg)</f>
        <v>16.640265995326768</v>
      </c>
      <c r="BP12" s="27">
        <f>IF(('Activity data'!BP13*EF!$H12)*kgtoGg=0,"NO",('Activity data'!BP13*EF!$H12)*kgtoGg)</f>
        <v>16.634923229335765</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22.864295641209335</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23.29663004301517</v>
      </c>
      <c r="AM13" s="27">
        <f>IF(('Activity data'!AM14*EF!$H13)*kgtoGg=0,"NO",('Activity data'!AM14*EF!$H13)*kgtoGg)</f>
        <v>23.428582165536262</v>
      </c>
      <c r="AN13" s="27">
        <f>IF(('Activity data'!AN14*EF!$H13)*kgtoGg=0,"NO",('Activity data'!AN14*EF!$H13)*kgtoGg)</f>
        <v>23.544726601784578</v>
      </c>
      <c r="AO13" s="27">
        <f>IF(('Activity data'!AO14*EF!$H13)*kgtoGg=0,"NO",('Activity data'!AO14*EF!$H13)*kgtoGg)</f>
        <v>23.645555723475859</v>
      </c>
      <c r="AP13" s="27">
        <f>IF(('Activity data'!AP14*EF!$H13)*kgtoGg=0,"NO",('Activity data'!AP14*EF!$H13)*kgtoGg)</f>
        <v>23.731441963108999</v>
      </c>
      <c r="AQ13" s="27">
        <f>IF(('Activity data'!AQ14*EF!$H13)*kgtoGg=0,"NO",('Activity data'!AQ14*EF!$H13)*kgtoGg)</f>
        <v>23.80097812992668</v>
      </c>
      <c r="AR13" s="27">
        <f>IF(('Activity data'!AR14*EF!$H13)*kgtoGg=0,"NO",('Activity data'!AR14*EF!$H13)*kgtoGg)</f>
        <v>23.867135614917672</v>
      </c>
      <c r="AS13" s="27">
        <f>IF(('Activity data'!AS14*EF!$H13)*kgtoGg=0,"NO",('Activity data'!AS14*EF!$H13)*kgtoGg)</f>
        <v>23.930375063501561</v>
      </c>
      <c r="AT13" s="27">
        <f>IF(('Activity data'!AT14*EF!$H13)*kgtoGg=0,"NO",('Activity data'!AT14*EF!$H13)*kgtoGg)</f>
        <v>23.990540872176066</v>
      </c>
      <c r="AU13" s="27">
        <f>IF(('Activity data'!AU14*EF!$H13)*kgtoGg=0,"NO",('Activity data'!AU14*EF!$H13)*kgtoGg)</f>
        <v>24.049021745569021</v>
      </c>
      <c r="AV13" s="27">
        <f>IF(('Activity data'!AV14*EF!$H13)*kgtoGg=0,"NO",('Activity data'!AV14*EF!$H13)*kgtoGg)</f>
        <v>24.102904614803087</v>
      </c>
      <c r="AW13" s="27">
        <f>IF(('Activity data'!AW14*EF!$H13)*kgtoGg=0,"NO",('Activity data'!AW14*EF!$H13)*kgtoGg)</f>
        <v>24.155716017166178</v>
      </c>
      <c r="AX13" s="27">
        <f>IF(('Activity data'!AX14*EF!$H13)*kgtoGg=0,"NO",('Activity data'!AX14*EF!$H13)*kgtoGg)</f>
        <v>24.206301594022957</v>
      </c>
      <c r="AY13" s="27">
        <f>IF(('Activity data'!AY14*EF!$H13)*kgtoGg=0,"NO",('Activity data'!AY14*EF!$H13)*kgtoGg)</f>
        <v>24.255556434615062</v>
      </c>
      <c r="AZ13" s="27">
        <f>IF(('Activity data'!AZ14*EF!$H13)*kgtoGg=0,"NO",('Activity data'!AZ14*EF!$H13)*kgtoGg)</f>
        <v>24.302597204422622</v>
      </c>
      <c r="BA13" s="27">
        <f>IF(('Activity data'!BA14*EF!$H13)*kgtoGg=0,"NO",('Activity data'!BA14*EF!$H13)*kgtoGg)</f>
        <v>24.344469537432349</v>
      </c>
      <c r="BB13" s="27">
        <f>IF(('Activity data'!BB14*EF!$H13)*kgtoGg=0,"NO",('Activity data'!BB14*EF!$H13)*kgtoGg)</f>
        <v>24.383558536413382</v>
      </c>
      <c r="BC13" s="27">
        <f>IF(('Activity data'!BC14*EF!$H13)*kgtoGg=0,"NO",('Activity data'!BC14*EF!$H13)*kgtoGg)</f>
        <v>24.420461962828039</v>
      </c>
      <c r="BD13" s="27">
        <f>IF(('Activity data'!BD14*EF!$H13)*kgtoGg=0,"NO",('Activity data'!BD14*EF!$H13)*kgtoGg)</f>
        <v>24.45423622005848</v>
      </c>
      <c r="BE13" s="27">
        <f>IF(('Activity data'!BE14*EF!$H13)*kgtoGg=0,"NO",('Activity data'!BE14*EF!$H13)*kgtoGg)</f>
        <v>24.485618752551883</v>
      </c>
      <c r="BF13" s="27">
        <f>IF(('Activity data'!BF14*EF!$H13)*kgtoGg=0,"NO",('Activity data'!BF14*EF!$H13)*kgtoGg)</f>
        <v>24.513420793852525</v>
      </c>
      <c r="BG13" s="27">
        <f>IF(('Activity data'!BG14*EF!$H13)*kgtoGg=0,"NO",('Activity data'!BG14*EF!$H13)*kgtoGg)</f>
        <v>24.539582803342551</v>
      </c>
      <c r="BH13" s="27">
        <f>IF(('Activity data'!BH14*EF!$H13)*kgtoGg=0,"NO",('Activity data'!BH14*EF!$H13)*kgtoGg)</f>
        <v>24.562787422320852</v>
      </c>
      <c r="BI13" s="27">
        <f>IF(('Activity data'!BI14*EF!$H13)*kgtoGg=0,"NO",('Activity data'!BI14*EF!$H13)*kgtoGg)</f>
        <v>24.583094879684023</v>
      </c>
      <c r="BJ13" s="27">
        <f>IF(('Activity data'!BJ14*EF!$H13)*kgtoGg=0,"NO",('Activity data'!BJ14*EF!$H13)*kgtoGg)</f>
        <v>24.600464591388427</v>
      </c>
      <c r="BK13" s="27">
        <f>IF(('Activity data'!BK14*EF!$H13)*kgtoGg=0,"NO",('Activity data'!BK14*EF!$H13)*kgtoGg)</f>
        <v>24.61490883670243</v>
      </c>
      <c r="BL13" s="27">
        <f>IF(('Activity data'!BL14*EF!$H13)*kgtoGg=0,"NO",('Activity data'!BL14*EF!$H13)*kgtoGg)</f>
        <v>24.626868511089537</v>
      </c>
      <c r="BM13" s="27">
        <f>IF(('Activity data'!BM14*EF!$H13)*kgtoGg=0,"NO",('Activity data'!BM14*EF!$H13)*kgtoGg)</f>
        <v>24.630544678547025</v>
      </c>
      <c r="BN13" s="27">
        <f>IF(('Activity data'!BN14*EF!$H13)*kgtoGg=0,"NO",('Activity data'!BN14*EF!$H13)*kgtoGg)</f>
        <v>24.629954991904086</v>
      </c>
      <c r="BO13" s="27">
        <f>IF(('Activity data'!BO14*EF!$H13)*kgtoGg=0,"NO",('Activity data'!BO14*EF!$H13)*kgtoGg)</f>
        <v>24.62588675303078</v>
      </c>
      <c r="BP13" s="27">
        <f>IF(('Activity data'!BP14*EF!$H13)*kgtoGg=0,"NO",('Activity data'!BP14*EF!$H13)*kgtoGg)</f>
        <v>24.617980007412683</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5.5526214800767892</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5.5483103177944022</v>
      </c>
      <c r="AL14" s="27">
        <f>IF(('Activity data'!AL15*EF!$H14)*kgtoGg=0,"NO",('Activity data'!AL15*EF!$H14)*kgtoGg)</f>
        <v>5.2550820044011797</v>
      </c>
      <c r="AM14" s="27">
        <f>IF(('Activity data'!AM15*EF!$H14)*kgtoGg=0,"NO",('Activity data'!AM15*EF!$H14)*kgtoGg)</f>
        <v>5.3207883834981304</v>
      </c>
      <c r="AN14" s="27">
        <f>IF(('Activity data'!AN15*EF!$H14)*kgtoGg=0,"NO",('Activity data'!AN15*EF!$H14)*kgtoGg)</f>
        <v>5.3649444095768528</v>
      </c>
      <c r="AO14" s="27">
        <f>IF(('Activity data'!AO15*EF!$H14)*kgtoGg=0,"NO",('Activity data'!AO15*EF!$H14)*kgtoGg)</f>
        <v>5.4036434239586688</v>
      </c>
      <c r="AP14" s="27">
        <f>IF(('Activity data'!AP15*EF!$H14)*kgtoGg=0,"NO",('Activity data'!AP15*EF!$H14)*kgtoGg)</f>
        <v>5.4501981324727682</v>
      </c>
      <c r="AQ14" s="27">
        <f>IF(('Activity data'!AQ15*EF!$H14)*kgtoGg=0,"NO",('Activity data'!AQ15*EF!$H14)*kgtoGg)</f>
        <v>5.4939852410150891</v>
      </c>
      <c r="AR14" s="27">
        <f>IF(('Activity data'!AR15*EF!$H14)*kgtoGg=0,"NO",('Activity data'!AR15*EF!$H14)*kgtoGg)</f>
        <v>5.5270400930163612</v>
      </c>
      <c r="AS14" s="27">
        <f>IF(('Activity data'!AS15*EF!$H14)*kgtoGg=0,"NO",('Activity data'!AS15*EF!$H14)*kgtoGg)</f>
        <v>5.5597780351335215</v>
      </c>
      <c r="AT14" s="27">
        <f>IF(('Activity data'!AT15*EF!$H14)*kgtoGg=0,"NO",('Activity data'!AT15*EF!$H14)*kgtoGg)</f>
        <v>5.5942900570774974</v>
      </c>
      <c r="AU14" s="27">
        <f>IF(('Activity data'!AU15*EF!$H14)*kgtoGg=0,"NO",('Activity data'!AU15*EF!$H14)*kgtoGg)</f>
        <v>5.6519871155600807</v>
      </c>
      <c r="AV14" s="27">
        <f>IF(('Activity data'!AV15*EF!$H14)*kgtoGg=0,"NO",('Activity data'!AV15*EF!$H14)*kgtoGg)</f>
        <v>5.6991792889287209</v>
      </c>
      <c r="AW14" s="27">
        <f>IF(('Activity data'!AW15*EF!$H14)*kgtoGg=0,"NO",('Activity data'!AW15*EF!$H14)*kgtoGg)</f>
        <v>5.7622664019921865</v>
      </c>
      <c r="AX14" s="27">
        <f>IF(('Activity data'!AX15*EF!$H14)*kgtoGg=0,"NO",('Activity data'!AX15*EF!$H14)*kgtoGg)</f>
        <v>5.8293690844327148</v>
      </c>
      <c r="AY14" s="27">
        <f>IF(('Activity data'!AY15*EF!$H14)*kgtoGg=0,"NO",('Activity data'!AY15*EF!$H14)*kgtoGg)</f>
        <v>5.9143899551195664</v>
      </c>
      <c r="AZ14" s="27">
        <f>IF(('Activity data'!AZ15*EF!$H14)*kgtoGg=0,"NO",('Activity data'!AZ15*EF!$H14)*kgtoGg)</f>
        <v>6.0085386938238461</v>
      </c>
      <c r="BA14" s="27">
        <f>IF(('Activity data'!BA15*EF!$H14)*kgtoGg=0,"NO",('Activity data'!BA15*EF!$H14)*kgtoGg)</f>
        <v>6.076850693725504</v>
      </c>
      <c r="BB14" s="27">
        <f>IF(('Activity data'!BB15*EF!$H14)*kgtoGg=0,"NO",('Activity data'!BB15*EF!$H14)*kgtoGg)</f>
        <v>6.1455213125116535</v>
      </c>
      <c r="BC14" s="27">
        <f>IF(('Activity data'!BC15*EF!$H14)*kgtoGg=0,"NO",('Activity data'!BC15*EF!$H14)*kgtoGg)</f>
        <v>6.2239971837700079</v>
      </c>
      <c r="BD14" s="27">
        <f>IF(('Activity data'!BD15*EF!$H14)*kgtoGg=0,"NO",('Activity data'!BD15*EF!$H14)*kgtoGg)</f>
        <v>6.3022222159413728</v>
      </c>
      <c r="BE14" s="27">
        <f>IF(('Activity data'!BE15*EF!$H14)*kgtoGg=0,"NO",('Activity data'!BE15*EF!$H14)*kgtoGg)</f>
        <v>6.3911360828353496</v>
      </c>
      <c r="BF14" s="27">
        <f>IF(('Activity data'!BF15*EF!$H14)*kgtoGg=0,"NO",('Activity data'!BF15*EF!$H14)*kgtoGg)</f>
        <v>6.4774137483375664</v>
      </c>
      <c r="BG14" s="27">
        <f>IF(('Activity data'!BG15*EF!$H14)*kgtoGg=0,"NO",('Activity data'!BG15*EF!$H14)*kgtoGg)</f>
        <v>6.5805521088998695</v>
      </c>
      <c r="BH14" s="27">
        <f>IF(('Activity data'!BH15*EF!$H14)*kgtoGg=0,"NO",('Activity data'!BH15*EF!$H14)*kgtoGg)</f>
        <v>6.6854159894362937</v>
      </c>
      <c r="BI14" s="27">
        <f>IF(('Activity data'!BI15*EF!$H14)*kgtoGg=0,"NO",('Activity data'!BI15*EF!$H14)*kgtoGg)</f>
        <v>6.7940415592295365</v>
      </c>
      <c r="BJ14" s="27">
        <f>IF(('Activity data'!BJ15*EF!$H14)*kgtoGg=0,"NO",('Activity data'!BJ15*EF!$H14)*kgtoGg)</f>
        <v>6.9071213948222621</v>
      </c>
      <c r="BK14" s="27">
        <f>IF(('Activity data'!BK15*EF!$H14)*kgtoGg=0,"NO",('Activity data'!BK15*EF!$H14)*kgtoGg)</f>
        <v>7.0259322726678732</v>
      </c>
      <c r="BL14" s="27">
        <f>IF(('Activity data'!BL15*EF!$H14)*kgtoGg=0,"NO",('Activity data'!BL15*EF!$H14)*kgtoGg)</f>
        <v>7.1567799298396482</v>
      </c>
      <c r="BM14" s="27">
        <f>IF(('Activity data'!BM15*EF!$H14)*kgtoGg=0,"NO",('Activity data'!BM15*EF!$H14)*kgtoGg)</f>
        <v>7.2282129468300438</v>
      </c>
      <c r="BN14" s="27">
        <f>IF(('Activity data'!BN15*EF!$H14)*kgtoGg=0,"NO",('Activity data'!BN15*EF!$H14)*kgtoGg)</f>
        <v>7.2913081994872639</v>
      </c>
      <c r="BO14" s="27">
        <f>IF(('Activity data'!BO15*EF!$H14)*kgtoGg=0,"NO",('Activity data'!BO15*EF!$H14)*kgtoGg)</f>
        <v>7.356723959653114</v>
      </c>
      <c r="BP14" s="27">
        <f>IF(('Activity data'!BP15*EF!$H14)*kgtoGg=0,"NO",('Activity data'!BP15*EF!$H14)*kgtoGg)</f>
        <v>7.4207215244062379</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1.8400999552016299</v>
      </c>
      <c r="AE16" s="27">
        <f>IF(('Activity data'!AE17*EF!$H16)*kgtoGg=0,"NO",('Activity data'!AE17*EF!$H16)*kgtoGg)</f>
        <v>1.8300977880312244</v>
      </c>
      <c r="AF16" s="27">
        <f>IF(('Activity data'!AF17*EF!$H16)*kgtoGg=0,"NO",('Activity data'!AF17*EF!$H16)*kgtoGg)</f>
        <v>1.8309187348828144</v>
      </c>
      <c r="AG16" s="27">
        <f>IF(('Activity data'!AG17*EF!$H16)*kgtoGg=0,"NO",('Activity data'!AG17*EF!$H16)*kgtoGg)</f>
        <v>1.8141094978660446</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1.6967284692901876</v>
      </c>
      <c r="AL16" s="27">
        <f>IF(('Activity data'!AL17*EF!$H16)*kgtoGg=0,"NO",('Activity data'!AL17*EF!$H16)*kgtoGg)</f>
        <v>1.5120639277881576</v>
      </c>
      <c r="AM16" s="27">
        <f>IF(('Activity data'!AM17*EF!$H16)*kgtoGg=0,"NO",('Activity data'!AM17*EF!$H16)*kgtoGg)</f>
        <v>1.5353801568605683</v>
      </c>
      <c r="AN16" s="27">
        <f>IF(('Activity data'!AN17*EF!$H16)*kgtoGg=0,"NO",('Activity data'!AN17*EF!$H16)*kgtoGg)</f>
        <v>1.5451992021357328</v>
      </c>
      <c r="AO16" s="27">
        <f>IF(('Activity data'!AO17*EF!$H16)*kgtoGg=0,"NO",('Activity data'!AO17*EF!$H16)*kgtoGg)</f>
        <v>1.5508966318680948</v>
      </c>
      <c r="AP16" s="27">
        <f>IF(('Activity data'!AP17*EF!$H16)*kgtoGg=0,"NO",('Activity data'!AP17*EF!$H16)*kgtoGg)</f>
        <v>1.5599541295410297</v>
      </c>
      <c r="AQ16" s="27">
        <f>IF(('Activity data'!AQ17*EF!$H16)*kgtoGg=0,"NO",('Activity data'!AQ17*EF!$H16)*kgtoGg)</f>
        <v>1.5662912397753255</v>
      </c>
      <c r="AR16" s="27">
        <f>IF(('Activity data'!AR17*EF!$H16)*kgtoGg=0,"NO",('Activity data'!AR17*EF!$H16)*kgtoGg)</f>
        <v>1.5664262918608289</v>
      </c>
      <c r="AS16" s="27">
        <f>IF(('Activity data'!AS17*EF!$H16)*kgtoGg=0,"NO",('Activity data'!AS17*EF!$H16)*kgtoGg)</f>
        <v>1.5661593914335121</v>
      </c>
      <c r="AT16" s="27">
        <f>IF(('Activity data'!AT17*EF!$H16)*kgtoGg=0,"NO",('Activity data'!AT17*EF!$H16)*kgtoGg)</f>
        <v>1.5665838286999487</v>
      </c>
      <c r="AU16" s="27">
        <f>IF(('Activity data'!AU17*EF!$H16)*kgtoGg=0,"NO",('Activity data'!AU17*EF!$H16)*kgtoGg)</f>
        <v>1.5789776160793096</v>
      </c>
      <c r="AV16" s="27">
        <f>IF(('Activity data'!AV17*EF!$H16)*kgtoGg=0,"NO",('Activity data'!AV17*EF!$H16)*kgtoGg)</f>
        <v>1.5852584906699076</v>
      </c>
      <c r="AW16" s="27">
        <f>IF(('Activity data'!AW17*EF!$H16)*kgtoGg=0,"NO",('Activity data'!AW17*EF!$H16)*kgtoGg)</f>
        <v>1.5993642934782686</v>
      </c>
      <c r="AX16" s="27">
        <f>IF(('Activity data'!AX17*EF!$H16)*kgtoGg=0,"NO",('Activity data'!AX17*EF!$H16)*kgtoGg)</f>
        <v>1.6149132379807265</v>
      </c>
      <c r="AY16" s="27">
        <f>IF(('Activity data'!AY17*EF!$H16)*kgtoGg=0,"NO",('Activity data'!AY17*EF!$H16)*kgtoGg)</f>
        <v>1.6388505730225036</v>
      </c>
      <c r="AZ16" s="27">
        <f>IF(('Activity data'!AZ17*EF!$H16)*kgtoGg=0,"NO",('Activity data'!AZ17*EF!$H16)*kgtoGg)</f>
        <v>1.666448918476122</v>
      </c>
      <c r="BA16" s="27">
        <f>IF(('Activity data'!BA17*EF!$H16)*kgtoGg=0,"NO",('Activity data'!BA17*EF!$H16)*kgtoGg)</f>
        <v>1.6802513737676474</v>
      </c>
      <c r="BB16" s="27">
        <f>IF(('Activity data'!BB17*EF!$H16)*kgtoGg=0,"NO",('Activity data'!BB17*EF!$H16)*kgtoGg)</f>
        <v>1.6935219889004469</v>
      </c>
      <c r="BC16" s="27">
        <f>IF(('Activity data'!BC17*EF!$H16)*kgtoGg=0,"NO",('Activity data'!BC17*EF!$H16)*kgtoGg)</f>
        <v>1.7108002831250815</v>
      </c>
      <c r="BD16" s="27">
        <f>IF(('Activity data'!BD17*EF!$H16)*kgtoGg=0,"NO",('Activity data'!BD17*EF!$H16)*kgtoGg)</f>
        <v>1.7271078712750363</v>
      </c>
      <c r="BE16" s="27">
        <f>IF(('Activity data'!BE17*EF!$H16)*kgtoGg=0,"NO",('Activity data'!BE17*EF!$H16)*kgtoGg)</f>
        <v>1.7475904225180046</v>
      </c>
      <c r="BF16" s="27">
        <f>IF(('Activity data'!BF17*EF!$H16)*kgtoGg=0,"NO",('Activity data'!BF17*EF!$H16)*kgtoGg)</f>
        <v>1.765851705559462</v>
      </c>
      <c r="BG16" s="27">
        <f>IF(('Activity data'!BG17*EF!$H16)*kgtoGg=0,"NO",('Activity data'!BG17*EF!$H16)*kgtoGg)</f>
        <v>1.7909205411073239</v>
      </c>
      <c r="BH16" s="27">
        <f>IF(('Activity data'!BH17*EF!$H16)*kgtoGg=0,"NO",('Activity data'!BH17*EF!$H16)*kgtoGg)</f>
        <v>1.8156294852907482</v>
      </c>
      <c r="BI16" s="27">
        <f>IF(('Activity data'!BI17*EF!$H16)*kgtoGg=0,"NO",('Activity data'!BI17*EF!$H16)*kgtoGg)</f>
        <v>1.8408529034601278</v>
      </c>
      <c r="BJ16" s="27">
        <f>IF(('Activity data'!BJ17*EF!$H16)*kgtoGg=0,"NO",('Activity data'!BJ17*EF!$H16)*kgtoGg)</f>
        <v>1.866824611329152</v>
      </c>
      <c r="BK16" s="27">
        <f>IF(('Activity data'!BK17*EF!$H16)*kgtoGg=0,"NO",('Activity data'!BK17*EF!$H16)*kgtoGg)</f>
        <v>1.8940179193841129</v>
      </c>
      <c r="BL16" s="27">
        <f>IF(('Activity data'!BL17*EF!$H16)*kgtoGg=0,"NO",('Activity data'!BL17*EF!$H16)*kgtoGg)</f>
        <v>1.9250442601929048</v>
      </c>
      <c r="BM16" s="27">
        <f>IF(('Activity data'!BM17*EF!$H16)*kgtoGg=0,"NO",('Activity data'!BM17*EF!$H16)*kgtoGg)</f>
        <v>1.9293345262815162</v>
      </c>
      <c r="BN16" s="27">
        <f>IF(('Activity data'!BN17*EF!$H16)*kgtoGg=0,"NO",('Activity data'!BN17*EF!$H16)*kgtoGg)</f>
        <v>1.92931708895134</v>
      </c>
      <c r="BO16" s="27">
        <f>IF(('Activity data'!BO17*EF!$H16)*kgtoGg=0,"NO",('Activity data'!BO17*EF!$H16)*kgtoGg)</f>
        <v>1.9295374226018187</v>
      </c>
      <c r="BP16" s="27">
        <f>IF(('Activity data'!BP17*EF!$H16)*kgtoGg=0,"NO",('Activity data'!BP17*EF!$H16)*kgtoGg)</f>
        <v>1.9284286894739027</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0.25496723934882598</v>
      </c>
      <c r="AE17" s="27">
        <f>IF(('Activity data'!AE18*EF!$H17)*kgtoGg=0,"NO",('Activity data'!AE18*EF!$H17)*kgtoGg)</f>
        <v>0.2535813228154688</v>
      </c>
      <c r="AF17" s="27">
        <f>IF(('Activity data'!AF18*EF!$H17)*kgtoGg=0,"NO",('Activity data'!AF18*EF!$H17)*kgtoGg)</f>
        <v>0.25369507454499329</v>
      </c>
      <c r="AG17" s="27">
        <f>IF(('Activity data'!AG18*EF!$H17)*kgtoGg=0,"NO",('Activity data'!AG18*EF!$H17)*kgtoGg)</f>
        <v>0.25136595935447836</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0.23510145332951488</v>
      </c>
      <c r="AL17" s="27">
        <f>IF(('Activity data'!AL18*EF!$H17)*kgtoGg=0,"NO",('Activity data'!AL18*EF!$H17)*kgtoGg)</f>
        <v>0.20951403443996328</v>
      </c>
      <c r="AM17" s="27">
        <f>IF(('Activity data'!AM18*EF!$H17)*kgtoGg=0,"NO",('Activity data'!AM18*EF!$H17)*kgtoGg)</f>
        <v>0.21274476902142567</v>
      </c>
      <c r="AN17" s="27">
        <f>IF(('Activity data'!AN18*EF!$H17)*kgtoGg=0,"NO",('Activity data'!AN18*EF!$H17)*kgtoGg)</f>
        <v>0.21410531188746557</v>
      </c>
      <c r="AO17" s="27">
        <f>IF(('Activity data'!AO18*EF!$H17)*kgtoGg=0,"NO",('Activity data'!AO18*EF!$H17)*kgtoGg)</f>
        <v>0.21489475700762756</v>
      </c>
      <c r="AP17" s="27">
        <f>IF(('Activity data'!AP18*EF!$H17)*kgtoGg=0,"NO",('Activity data'!AP18*EF!$H17)*kgtoGg)</f>
        <v>0.21614977860063861</v>
      </c>
      <c r="AQ17" s="27">
        <f>IF(('Activity data'!AQ18*EF!$H17)*kgtoGg=0,"NO",('Activity data'!AQ18*EF!$H17)*kgtoGg)</f>
        <v>0.21702785889041856</v>
      </c>
      <c r="AR17" s="27">
        <f>IF(('Activity data'!AR18*EF!$H17)*kgtoGg=0,"NO",('Activity data'!AR18*EF!$H17)*kgtoGg)</f>
        <v>0.21704657192680107</v>
      </c>
      <c r="AS17" s="27">
        <f>IF(('Activity data'!AS18*EF!$H17)*kgtoGg=0,"NO",('Activity data'!AS18*EF!$H17)*kgtoGg)</f>
        <v>0.21700958976996679</v>
      </c>
      <c r="AT17" s="27">
        <f>IF(('Activity data'!AT18*EF!$H17)*kgtoGg=0,"NO",('Activity data'!AT18*EF!$H17)*kgtoGg)</f>
        <v>0.21706840048717493</v>
      </c>
      <c r="AU17" s="27">
        <f>IF(('Activity data'!AU18*EF!$H17)*kgtoGg=0,"NO",('Activity data'!AU18*EF!$H17)*kgtoGg)</f>
        <v>0.21878570380227977</v>
      </c>
      <c r="AV17" s="27">
        <f>IF(('Activity data'!AV18*EF!$H17)*kgtoGg=0,"NO",('Activity data'!AV18*EF!$H17)*kgtoGg)</f>
        <v>0.2196559919899046</v>
      </c>
      <c r="AW17" s="27">
        <f>IF(('Activity data'!AW18*EF!$H17)*kgtoGg=0,"NO",('Activity data'!AW18*EF!$H17)*kgtoGg)</f>
        <v>0.22161051494431261</v>
      </c>
      <c r="AX17" s="27">
        <f>IF(('Activity data'!AX18*EF!$H17)*kgtoGg=0,"NO",('Activity data'!AX18*EF!$H17)*kgtoGg)</f>
        <v>0.22376500195648436</v>
      </c>
      <c r="AY17" s="27">
        <f>IF(('Activity data'!AY18*EF!$H17)*kgtoGg=0,"NO",('Activity data'!AY18*EF!$H17)*kgtoGg)</f>
        <v>0.22708179799015477</v>
      </c>
      <c r="AZ17" s="27">
        <f>IF(('Activity data'!AZ18*EF!$H17)*kgtoGg=0,"NO",('Activity data'!AZ18*EF!$H17)*kgtoGg)</f>
        <v>0.23090586957442544</v>
      </c>
      <c r="BA17" s="27">
        <f>IF(('Activity data'!BA18*EF!$H17)*kgtoGg=0,"NO",('Activity data'!BA18*EF!$H17)*kgtoGg)</f>
        <v>0.23281836020406091</v>
      </c>
      <c r="BB17" s="27">
        <f>IF(('Activity data'!BB18*EF!$H17)*kgtoGg=0,"NO",('Activity data'!BB18*EF!$H17)*kgtoGg)</f>
        <v>0.23465715819723842</v>
      </c>
      <c r="BC17" s="27">
        <f>IF(('Activity data'!BC18*EF!$H17)*kgtoGg=0,"NO",('Activity data'!BC18*EF!$H17)*kgtoGg)</f>
        <v>0.23705126671653842</v>
      </c>
      <c r="BD17" s="27">
        <f>IF(('Activity data'!BD18*EF!$H17)*kgtoGg=0,"NO",('Activity data'!BD18*EF!$H17)*kgtoGg)</f>
        <v>0.23931087262505329</v>
      </c>
      <c r="BE17" s="27">
        <f>IF(('Activity data'!BE18*EF!$H17)*kgtoGg=0,"NO",('Activity data'!BE18*EF!$H17)*kgtoGg)</f>
        <v>0.24214896820267545</v>
      </c>
      <c r="BF17" s="27">
        <f>IF(('Activity data'!BF18*EF!$H17)*kgtoGg=0,"NO",('Activity data'!BF18*EF!$H17)*kgtoGg)</f>
        <v>0.24467928124946739</v>
      </c>
      <c r="BG17" s="27">
        <f>IF(('Activity data'!BG18*EF!$H17)*kgtoGg=0,"NO",('Activity data'!BG18*EF!$H17)*kgtoGg)</f>
        <v>0.24815285983157639</v>
      </c>
      <c r="BH17" s="27">
        <f>IF(('Activity data'!BH18*EF!$H17)*kgtoGg=0,"NO",('Activity data'!BH18*EF!$H17)*kgtoGg)</f>
        <v>0.251576571281524</v>
      </c>
      <c r="BI17" s="27">
        <f>IF(('Activity data'!BI18*EF!$H17)*kgtoGg=0,"NO",('Activity data'!BI18*EF!$H17)*kgtoGg)</f>
        <v>0.25507156908281625</v>
      </c>
      <c r="BJ17" s="27">
        <f>IF(('Activity data'!BJ18*EF!$H17)*kgtoGg=0,"NO",('Activity data'!BJ18*EF!$H17)*kgtoGg)</f>
        <v>0.25867025112061548</v>
      </c>
      <c r="BK17" s="27">
        <f>IF(('Activity data'!BK18*EF!$H17)*kgtoGg=0,"NO",('Activity data'!BK18*EF!$H17)*kgtoGg)</f>
        <v>0.26243820006487595</v>
      </c>
      <c r="BL17" s="27">
        <f>IF(('Activity data'!BL18*EF!$H17)*kgtoGg=0,"NO",('Activity data'!BL18*EF!$H17)*kgtoGg)</f>
        <v>0.26673726025492234</v>
      </c>
      <c r="BM17" s="27">
        <f>IF(('Activity data'!BM18*EF!$H17)*kgtoGg=0,"NO",('Activity data'!BM18*EF!$H17)*kgtoGg)</f>
        <v>0.26733172649442899</v>
      </c>
      <c r="BN17" s="27">
        <f>IF(('Activity data'!BN18*EF!$H17)*kgtoGg=0,"NO",('Activity data'!BN18*EF!$H17)*kgtoGg)</f>
        <v>0.26732931034962987</v>
      </c>
      <c r="BO17" s="27">
        <f>IF(('Activity data'!BO18*EF!$H17)*kgtoGg=0,"NO",('Activity data'!BO18*EF!$H17)*kgtoGg)</f>
        <v>0.26735984013820979</v>
      </c>
      <c r="BP17" s="27">
        <f>IF(('Activity data'!BP18*EF!$H17)*kgtoGg=0,"NO",('Activity data'!BP18*EF!$H17)*kgtoGg)</f>
        <v>0.26720621227467972</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7.4507389435191698</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7.5825135825669054</v>
      </c>
      <c r="AL18" s="27">
        <f>IF(('Activity data'!AL5*EF!$H18)*kgtoGg=0,"NO",('Activity data'!AL5*EF!$H18)*kgtoGg)</f>
        <v>7.3753718852487271</v>
      </c>
      <c r="AM18" s="27">
        <f>IF(('Activity data'!AM5*EF!$H18)*kgtoGg=0,"NO",('Activity data'!AM5*EF!$H18)*kgtoGg)</f>
        <v>7.4694842771577035</v>
      </c>
      <c r="AN18" s="27">
        <f>IF(('Activity data'!AN5*EF!$H18)*kgtoGg=0,"NO",('Activity data'!AN5*EF!$H18)*kgtoGg)</f>
        <v>7.542234799984481</v>
      </c>
      <c r="AO18" s="27">
        <f>IF(('Activity data'!AO5*EF!$H18)*kgtoGg=0,"NO",('Activity data'!AO5*EF!$H18)*kgtoGg)</f>
        <v>7.6071785011289723</v>
      </c>
      <c r="AP18" s="27">
        <f>IF(('Activity data'!AP5*EF!$H18)*kgtoGg=0,"NO",('Activity data'!AP5*EF!$H18)*kgtoGg)</f>
        <v>7.6758309718906155</v>
      </c>
      <c r="AQ18" s="27">
        <f>IF(('Activity data'!AQ5*EF!$H18)*kgtoGg=0,"NO",('Activity data'!AQ5*EF!$H18)*kgtoGg)</f>
        <v>7.7385122451051807</v>
      </c>
      <c r="AR18" s="27">
        <f>IF(('Activity data'!AR5*EF!$H18)*kgtoGg=0,"NO",('Activity data'!AR5*EF!$H18)*kgtoGg)</f>
        <v>7.791352787728318</v>
      </c>
      <c r="AS18" s="27">
        <f>IF(('Activity data'!AS5*EF!$H18)*kgtoGg=0,"NO",('Activity data'!AS5*EF!$H18)*kgtoGg)</f>
        <v>7.8435359341380684</v>
      </c>
      <c r="AT18" s="27">
        <f>IF(('Activity data'!AT5*EF!$H18)*kgtoGg=0,"NO",('Activity data'!AT5*EF!$H18)*kgtoGg)</f>
        <v>7.8968569333392367</v>
      </c>
      <c r="AU18" s="27">
        <f>IF(('Activity data'!AU5*EF!$H18)*kgtoGg=0,"NO",('Activity data'!AU5*EF!$H18)*kgtoGg)</f>
        <v>7.9708395739290774</v>
      </c>
      <c r="AV18" s="27">
        <f>IF(('Activity data'!AV5*EF!$H18)*kgtoGg=0,"NO",('Activity data'!AV5*EF!$H18)*kgtoGg)</f>
        <v>8.0346879416649859</v>
      </c>
      <c r="AW18" s="27">
        <f>IF(('Activity data'!AW5*EF!$H18)*kgtoGg=0,"NO",('Activity data'!AW5*EF!$H18)*kgtoGg)</f>
        <v>8.1130078493024147</v>
      </c>
      <c r="AX18" s="27">
        <f>IF(('Activity data'!AX5*EF!$H18)*kgtoGg=0,"NO",('Activity data'!AX5*EF!$H18)*kgtoGg)</f>
        <v>8.1948830007066125</v>
      </c>
      <c r="AY18" s="27">
        <f>IF(('Activity data'!AY5*EF!$H18)*kgtoGg=0,"NO",('Activity data'!AY5*EF!$H18)*kgtoGg)</f>
        <v>8.293215602314195</v>
      </c>
      <c r="AZ18" s="27">
        <f>IF(('Activity data'!AZ5*EF!$H18)*kgtoGg=0,"NO",('Activity data'!AZ5*EF!$H18)*kgtoGg)</f>
        <v>8.3998958709716458</v>
      </c>
      <c r="BA18" s="27">
        <f>IF(('Activity data'!BA5*EF!$H18)*kgtoGg=0,"NO",('Activity data'!BA5*EF!$H18)*kgtoGg)</f>
        <v>8.4821304115185292</v>
      </c>
      <c r="BB18" s="27">
        <f>IF(('Activity data'!BB5*EF!$H18)*kgtoGg=0,"NO",('Activity data'!BB5*EF!$H18)*kgtoGg)</f>
        <v>8.5643646742520563</v>
      </c>
      <c r="BC18" s="27">
        <f>IF(('Activity data'!BC5*EF!$H18)*kgtoGg=0,"NO",('Activity data'!BC5*EF!$H18)*kgtoGg)</f>
        <v>8.6554469242522067</v>
      </c>
      <c r="BD18" s="27">
        <f>IF(('Activity data'!BD5*EF!$H18)*kgtoGg=0,"NO",('Activity data'!BD5*EF!$H18)*kgtoGg)</f>
        <v>8.7458635818001067</v>
      </c>
      <c r="BE18" s="27">
        <f>IF(('Activity data'!BE5*EF!$H18)*kgtoGg=0,"NO",('Activity data'!BE5*EF!$H18)*kgtoGg)</f>
        <v>8.8459292017919573</v>
      </c>
      <c r="BF18" s="27">
        <f>IF(('Activity data'!BF5*EF!$H18)*kgtoGg=0,"NO",('Activity data'!BF5*EF!$H18)*kgtoGg)</f>
        <v>8.9429559688955855</v>
      </c>
      <c r="BG18" s="27">
        <f>IF(('Activity data'!BG5*EF!$H18)*kgtoGg=0,"NO",('Activity data'!BG5*EF!$H18)*kgtoGg)</f>
        <v>9.0556229134752435</v>
      </c>
      <c r="BH18" s="27">
        <f>IF(('Activity data'!BH5*EF!$H18)*kgtoGg=0,"NO",('Activity data'!BH5*EF!$H18)*kgtoGg)</f>
        <v>9.1694822193663157</v>
      </c>
      <c r="BI18" s="27">
        <f>IF(('Activity data'!BI5*EF!$H18)*kgtoGg=0,"NO",('Activity data'!BI5*EF!$H18)*kgtoGg)</f>
        <v>9.2864212512160815</v>
      </c>
      <c r="BJ18" s="27">
        <f>IF(('Activity data'!BJ5*EF!$H18)*kgtoGg=0,"NO",('Activity data'!BJ5*EF!$H18)*kgtoGg)</f>
        <v>9.4070507095645581</v>
      </c>
      <c r="BK18" s="27">
        <f>IF(('Activity data'!BK5*EF!$H18)*kgtoGg=0,"NO",('Activity data'!BK5*EF!$H18)*kgtoGg)</f>
        <v>9.5325470673578661</v>
      </c>
      <c r="BL18" s="27">
        <f>IF(('Activity data'!BL5*EF!$H18)*kgtoGg=0,"NO",('Activity data'!BL5*EF!$H18)*kgtoGg)</f>
        <v>9.6689571225079529</v>
      </c>
      <c r="BM18" s="27">
        <f>IF(('Activity data'!BM5*EF!$H18)*kgtoGg=0,"NO",('Activity data'!BM5*EF!$H18)*kgtoGg)</f>
        <v>9.747113768415316</v>
      </c>
      <c r="BN18" s="27">
        <f>IF(('Activity data'!BN5*EF!$H18)*kgtoGg=0,"NO",('Activity data'!BN5*EF!$H18)*kgtoGg)</f>
        <v>9.8161625757951647</v>
      </c>
      <c r="BO18" s="27">
        <f>IF(('Activity data'!BO5*EF!$H18)*kgtoGg=0,"NO",('Activity data'!BO5*EF!$H18)*kgtoGg)</f>
        <v>9.8863534218130269</v>
      </c>
      <c r="BP18" s="27">
        <f>IF(('Activity data'!BP5*EF!$H18)*kgtoGg=0,"NO",('Activity data'!BP5*EF!$H18)*kgtoGg)</f>
        <v>9.9540059037029689</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2.1227712545548463</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2.1603148348588097</v>
      </c>
      <c r="AL19" s="27">
        <f>IF(('Activity data'!AL6*EF!$H19)*kgtoGg=0,"NO",('Activity data'!AL6*EF!$H19)*kgtoGg)</f>
        <v>2.1012986159280409</v>
      </c>
      <c r="AM19" s="27">
        <f>IF(('Activity data'!AM6*EF!$H19)*kgtoGg=0,"NO",('Activity data'!AM6*EF!$H19)*kgtoGg)</f>
        <v>2.128111940318576</v>
      </c>
      <c r="AN19" s="27">
        <f>IF(('Activity data'!AN6*EF!$H19)*kgtoGg=0,"NO",('Activity data'!AN6*EF!$H19)*kgtoGg)</f>
        <v>2.148839108426492</v>
      </c>
      <c r="AO19" s="27">
        <f>IF(('Activity data'!AO6*EF!$H19)*kgtoGg=0,"NO",('Activity data'!AO6*EF!$H19)*kgtoGg)</f>
        <v>2.1673420546441746</v>
      </c>
      <c r="AP19" s="27">
        <f>IF(('Activity data'!AP6*EF!$H19)*kgtoGg=0,"NO",('Activity data'!AP6*EF!$H19)*kgtoGg)</f>
        <v>2.1869016570663948</v>
      </c>
      <c r="AQ19" s="27">
        <f>IF(('Activity data'!AQ6*EF!$H19)*kgtoGg=0,"NO",('Activity data'!AQ6*EF!$H19)*kgtoGg)</f>
        <v>2.2047600206444815</v>
      </c>
      <c r="AR19" s="27">
        <f>IF(('Activity data'!AR6*EF!$H19)*kgtoGg=0,"NO",('Activity data'!AR6*EF!$H19)*kgtoGg)</f>
        <v>2.2198146864710222</v>
      </c>
      <c r="AS19" s="27">
        <f>IF(('Activity data'!AS6*EF!$H19)*kgtoGg=0,"NO",('Activity data'!AS6*EF!$H19)*kgtoGg)</f>
        <v>2.2346820551992206</v>
      </c>
      <c r="AT19" s="27">
        <f>IF(('Activity data'!AT6*EF!$H19)*kgtoGg=0,"NO",('Activity data'!AT6*EF!$H19)*kgtoGg)</f>
        <v>2.2498736066985305</v>
      </c>
      <c r="AU19" s="27">
        <f>IF(('Activity data'!AU6*EF!$H19)*kgtoGg=0,"NO",('Activity data'!AU6*EF!$H19)*kgtoGg)</f>
        <v>2.2709518143730563</v>
      </c>
      <c r="AV19" s="27">
        <f>IF(('Activity data'!AV6*EF!$H19)*kgtoGg=0,"NO",('Activity data'!AV6*EF!$H19)*kgtoGg)</f>
        <v>2.2891426919098299</v>
      </c>
      <c r="AW19" s="27">
        <f>IF(('Activity data'!AW6*EF!$H19)*kgtoGg=0,"NO",('Activity data'!AW6*EF!$H19)*kgtoGg)</f>
        <v>2.311456619407819</v>
      </c>
      <c r="AX19" s="27">
        <f>IF(('Activity data'!AX6*EF!$H19)*kgtoGg=0,"NO",('Activity data'!AX6*EF!$H19)*kgtoGg)</f>
        <v>2.3347834624472377</v>
      </c>
      <c r="AY19" s="27">
        <f>IF(('Activity data'!AY6*EF!$H19)*kgtoGg=0,"NO",('Activity data'!AY6*EF!$H19)*kgtoGg)</f>
        <v>2.3627991561469521</v>
      </c>
      <c r="AZ19" s="27">
        <f>IF(('Activity data'!AZ6*EF!$H19)*kgtoGg=0,"NO",('Activity data'!AZ6*EF!$H19)*kgtoGg)</f>
        <v>2.3931931626275045</v>
      </c>
      <c r="BA19" s="27">
        <f>IF(('Activity data'!BA6*EF!$H19)*kgtoGg=0,"NO",('Activity data'!BA6*EF!$H19)*kgtoGg)</f>
        <v>2.41662239832181</v>
      </c>
      <c r="BB19" s="27">
        <f>IF(('Activity data'!BB6*EF!$H19)*kgtoGg=0,"NO",('Activity data'!BB6*EF!$H19)*kgtoGg)</f>
        <v>2.4400515548650121</v>
      </c>
      <c r="BC19" s="27">
        <f>IF(('Activity data'!BC6*EF!$H19)*kgtoGg=0,"NO",('Activity data'!BC6*EF!$H19)*kgtoGg)</f>
        <v>2.4660015691610671</v>
      </c>
      <c r="BD19" s="27">
        <f>IF(('Activity data'!BD6*EF!$H19)*kgtoGg=0,"NO",('Activity data'!BD6*EF!$H19)*kgtoGg)</f>
        <v>2.4917619511890217</v>
      </c>
      <c r="BE19" s="27">
        <f>IF(('Activity data'!BE6*EF!$H19)*kgtoGg=0,"NO",('Activity data'!BE6*EF!$H19)*kgtoGg)</f>
        <v>2.5202713947889315</v>
      </c>
      <c r="BF19" s="27">
        <f>IF(('Activity data'!BF6*EF!$H19)*kgtoGg=0,"NO",('Activity data'!BF6*EF!$H19)*kgtoGg)</f>
        <v>2.5479150464711746</v>
      </c>
      <c r="BG19" s="27">
        <f>IF(('Activity data'!BG6*EF!$H19)*kgtoGg=0,"NO",('Activity data'!BG6*EF!$H19)*kgtoGg)</f>
        <v>2.5800147017007076</v>
      </c>
      <c r="BH19" s="27">
        <f>IF(('Activity data'!BH6*EF!$H19)*kgtoGg=0,"NO",('Activity data'!BH6*EF!$H19)*kgtoGg)</f>
        <v>2.6124540695864082</v>
      </c>
      <c r="BI19" s="27">
        <f>IF(('Activity data'!BI6*EF!$H19)*kgtoGg=0,"NO",('Activity data'!BI6*EF!$H19)*kgtoGg)</f>
        <v>2.6457708744332722</v>
      </c>
      <c r="BJ19" s="27">
        <f>IF(('Activity data'!BJ6*EF!$H19)*kgtoGg=0,"NO",('Activity data'!BJ6*EF!$H19)*kgtoGg)</f>
        <v>2.6801391093930285</v>
      </c>
      <c r="BK19" s="27">
        <f>IF(('Activity data'!BK6*EF!$H19)*kgtoGg=0,"NO",('Activity data'!BK6*EF!$H19)*kgtoGg)</f>
        <v>2.7158939604077297</v>
      </c>
      <c r="BL19" s="27">
        <f>IF(('Activity data'!BL6*EF!$H19)*kgtoGg=0,"NO",('Activity data'!BL6*EF!$H19)*kgtoGg)</f>
        <v>2.7547582054309321</v>
      </c>
      <c r="BM19" s="27">
        <f>IF(('Activity data'!BM6*EF!$H19)*kgtoGg=0,"NO",('Activity data'!BM6*EF!$H19)*kgtoGg)</f>
        <v>2.7770256184408706</v>
      </c>
      <c r="BN19" s="27">
        <f>IF(('Activity data'!BN6*EF!$H19)*kgtoGg=0,"NO",('Activity data'!BN6*EF!$H19)*kgtoGg)</f>
        <v>2.7966981401301085</v>
      </c>
      <c r="BO19" s="27">
        <f>IF(('Activity data'!BO6*EF!$H19)*kgtoGg=0,"NO",('Activity data'!BO6*EF!$H19)*kgtoGg)</f>
        <v>2.8166960371694638</v>
      </c>
      <c r="BP19" s="27">
        <f>IF(('Activity data'!BP6*EF!$H19)*kgtoGg=0,"NO",('Activity data'!BP6*EF!$H19)*kgtoGg)</f>
        <v>2.8359707352824839</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0.43843338143568994</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0.44618756541973903</v>
      </c>
      <c r="AL20" s="27">
        <f>IF(('Activity data'!AL7*EF!$H20)*kgtoGg=0,"NO",('Activity data'!AL7*EF!$H20)*kgtoGg)</f>
        <v>0.43399846102620321</v>
      </c>
      <c r="AM20" s="27">
        <f>IF(('Activity data'!AM7*EF!$H20)*kgtoGg=0,"NO",('Activity data'!AM7*EF!$H20)*kgtoGg)</f>
        <v>0.43953643712930424</v>
      </c>
      <c r="AN20" s="27">
        <f>IF(('Activity data'!AN7*EF!$H20)*kgtoGg=0,"NO",('Activity data'!AN7*EF!$H20)*kgtoGg)</f>
        <v>0.4438173893900062</v>
      </c>
      <c r="AO20" s="27">
        <f>IF(('Activity data'!AO7*EF!$H20)*kgtoGg=0,"NO",('Activity data'!AO7*EF!$H20)*kgtoGg)</f>
        <v>0.44763895483627575</v>
      </c>
      <c r="AP20" s="27">
        <f>IF(('Activity data'!AP7*EF!$H20)*kgtoGg=0,"NO",('Activity data'!AP7*EF!$H20)*kgtoGg)</f>
        <v>0.45167876016674224</v>
      </c>
      <c r="AQ20" s="27">
        <f>IF(('Activity data'!AQ7*EF!$H20)*kgtoGg=0,"NO",('Activity data'!AQ7*EF!$H20)*kgtoGg)</f>
        <v>0.4553671946665257</v>
      </c>
      <c r="AR20" s="27">
        <f>IF(('Activity data'!AR7*EF!$H20)*kgtoGg=0,"NO",('Activity data'!AR7*EF!$H20)*kgtoGg)</f>
        <v>0.45847655844302865</v>
      </c>
      <c r="AS20" s="27">
        <f>IF(('Activity data'!AS7*EF!$H20)*kgtoGg=0,"NO",('Activity data'!AS7*EF!$H20)*kgtoGg)</f>
        <v>0.46154723821154758</v>
      </c>
      <c r="AT20" s="27">
        <f>IF(('Activity data'!AT7*EF!$H20)*kgtoGg=0,"NO",('Activity data'!AT7*EF!$H20)*kgtoGg)</f>
        <v>0.46468487411028397</v>
      </c>
      <c r="AU20" s="27">
        <f>IF(('Activity data'!AU7*EF!$H20)*kgtoGg=0,"NO",('Activity data'!AU7*EF!$H20)*kgtoGg)</f>
        <v>0.46903832945575119</v>
      </c>
      <c r="AV20" s="27">
        <f>IF(('Activity data'!AV7*EF!$H20)*kgtoGg=0,"NO",('Activity data'!AV7*EF!$H20)*kgtoGg)</f>
        <v>0.47279544079434555</v>
      </c>
      <c r="AW20" s="27">
        <f>IF(('Activity data'!AW7*EF!$H20)*kgtoGg=0,"NO",('Activity data'!AW7*EF!$H20)*kgtoGg)</f>
        <v>0.47740411950386857</v>
      </c>
      <c r="AX20" s="27">
        <f>IF(('Activity data'!AX7*EF!$H20)*kgtoGg=0,"NO",('Activity data'!AX7*EF!$H20)*kgtoGg)</f>
        <v>0.48222200397919629</v>
      </c>
      <c r="AY20" s="27">
        <f>IF(('Activity data'!AY7*EF!$H20)*kgtoGg=0,"NO",('Activity data'!AY7*EF!$H20)*kgtoGg)</f>
        <v>0.48800831529073146</v>
      </c>
      <c r="AZ20" s="27">
        <f>IF(('Activity data'!AZ7*EF!$H20)*kgtoGg=0,"NO",('Activity data'!AZ7*EF!$H20)*kgtoGg)</f>
        <v>0.49428583907387752</v>
      </c>
      <c r="BA20" s="27">
        <f>IF(('Activity data'!BA7*EF!$H20)*kgtoGg=0,"NO",('Activity data'!BA7*EF!$H20)*kgtoGg)</f>
        <v>0.49912487154516566</v>
      </c>
      <c r="BB20" s="27">
        <f>IF(('Activity data'!BB7*EF!$H20)*kgtoGg=0,"NO",('Activity data'!BB7*EF!$H20)*kgtoGg)</f>
        <v>0.50396388766872646</v>
      </c>
      <c r="BC20" s="27">
        <f>IF(('Activity data'!BC7*EF!$H20)*kgtoGg=0,"NO",('Activity data'!BC7*EF!$H20)*kgtoGg)</f>
        <v>0.50932355724768441</v>
      </c>
      <c r="BD20" s="27">
        <f>IF(('Activity data'!BD7*EF!$H20)*kgtoGg=0,"NO",('Activity data'!BD7*EF!$H20)*kgtoGg)</f>
        <v>0.51464406051686951</v>
      </c>
      <c r="BE20" s="27">
        <f>IF(('Activity data'!BE7*EF!$H20)*kgtoGg=0,"NO",('Activity data'!BE7*EF!$H20)*kgtoGg)</f>
        <v>0.52053235005043952</v>
      </c>
      <c r="BF20" s="27">
        <f>IF(('Activity data'!BF7*EF!$H20)*kgtoGg=0,"NO",('Activity data'!BF7*EF!$H20)*kgtoGg)</f>
        <v>0.52624182046854062</v>
      </c>
      <c r="BG20" s="27">
        <f>IF(('Activity data'!BG7*EF!$H20)*kgtoGg=0,"NO",('Activity data'!BG7*EF!$H20)*kgtoGg)</f>
        <v>0.53287162589623627</v>
      </c>
      <c r="BH20" s="27">
        <f>IF(('Activity data'!BH7*EF!$H20)*kgtoGg=0,"NO",('Activity data'!BH7*EF!$H20)*kgtoGg)</f>
        <v>0.53957159496885621</v>
      </c>
      <c r="BI20" s="27">
        <f>IF(('Activity data'!BI7*EF!$H20)*kgtoGg=0,"NO",('Activity data'!BI7*EF!$H20)*kgtoGg)</f>
        <v>0.54645278830341859</v>
      </c>
      <c r="BJ20" s="27">
        <f>IF(('Activity data'!BJ7*EF!$H20)*kgtoGg=0,"NO",('Activity data'!BJ7*EF!$H20)*kgtoGg)</f>
        <v>0.55355114213454859</v>
      </c>
      <c r="BK20" s="27">
        <f>IF(('Activity data'!BK7*EF!$H20)*kgtoGg=0,"NO",('Activity data'!BK7*EF!$H20)*kgtoGg)</f>
        <v>0.56093588516772686</v>
      </c>
      <c r="BL20" s="27">
        <f>IF(('Activity data'!BL7*EF!$H20)*kgtoGg=0,"NO",('Activity data'!BL7*EF!$H20)*kgtoGg)</f>
        <v>0.56896283688280502</v>
      </c>
      <c r="BM20" s="27">
        <f>IF(('Activity data'!BM7*EF!$H20)*kgtoGg=0,"NO",('Activity data'!BM7*EF!$H20)*kgtoGg)</f>
        <v>0.57356190857308931</v>
      </c>
      <c r="BN20" s="27">
        <f>IF(('Activity data'!BN7*EF!$H20)*kgtoGg=0,"NO",('Activity data'!BN7*EF!$H20)*kgtoGg)</f>
        <v>0.5776250360471743</v>
      </c>
      <c r="BO20" s="27">
        <f>IF(('Activity data'!BO7*EF!$H20)*kgtoGg=0,"NO",('Activity data'!BO7*EF!$H20)*kgtoGg)</f>
        <v>0.58175536596461319</v>
      </c>
      <c r="BP20" s="27">
        <f>IF(('Activity data'!BP7*EF!$H20)*kgtoGg=0,"NO",('Activity data'!BP7*EF!$H20)*kgtoGg)</f>
        <v>0.58573632766819339</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9.4871637196006511E-2</v>
      </c>
      <c r="AE21" s="27">
        <f>IF(('Activity data'!AE8*EF!$H21)*kgtoGg=0,"NO",('Activity data'!AE8*EF!$H21)*kgtoGg)</f>
        <v>9.404884578461549E-2</v>
      </c>
      <c r="AF21" s="27">
        <f>IF(('Activity data'!AF8*EF!$H21)*kgtoGg=0,"NO",('Activity data'!AF8*EF!$H21)*kgtoGg)</f>
        <v>9.3735634002294205E-2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7.5208247714783946E-2</v>
      </c>
      <c r="AM21" s="27">
        <f>IF(('Activity data'!AM8*EF!$H21)*kgtoGg=0,"NO",('Activity data'!AM8*EF!$H21)*kgtoGg)</f>
        <v>7.6678484071577055E-2</v>
      </c>
      <c r="AN21" s="27">
        <f>IF(('Activity data'!AN8*EF!$H21)*kgtoGg=0,"NO",('Activity data'!AN8*EF!$H21)*kgtoGg)</f>
        <v>7.7467512107200667E-2</v>
      </c>
      <c r="AO21" s="27">
        <f>IF(('Activity data'!AO8*EF!$H21)*kgtoGg=0,"NO",('Activity data'!AO8*EF!$H21)*kgtoGg)</f>
        <v>7.8029910082547838E-2</v>
      </c>
      <c r="AP21" s="27">
        <f>IF(('Activity data'!AP8*EF!$H21)*kgtoGg=0,"NO",('Activity data'!AP8*EF!$H21)*kgtoGg)</f>
        <v>7.873105143618242E-2</v>
      </c>
      <c r="AQ21" s="27">
        <f>IF(('Activity data'!AQ8*EF!$H21)*kgtoGg=0,"NO",('Activity data'!AQ8*EF!$H21)*kgtoGg)</f>
        <v>7.9275124037070141E-2</v>
      </c>
      <c r="AR21" s="27">
        <f>IF(('Activity data'!AR8*EF!$H21)*kgtoGg=0,"NO",('Activity data'!AR8*EF!$H21)*kgtoGg)</f>
        <v>7.9501191860728515E-2</v>
      </c>
      <c r="AS21" s="27">
        <f>IF(('Activity data'!AS8*EF!$H21)*kgtoGg=0,"NO",('Activity data'!AS8*EF!$H21)*kgtoGg)</f>
        <v>7.9693121649003426E-2</v>
      </c>
      <c r="AT21" s="27">
        <f>IF(('Activity data'!AT8*EF!$H21)*kgtoGg=0,"NO",('Activity data'!AT8*EF!$H21)*kgtoGg)</f>
        <v>7.9905129321863402E-2</v>
      </c>
      <c r="AU21" s="27">
        <f>IF(('Activity data'!AU8*EF!$H21)*kgtoGg=0,"NO",('Activity data'!AU8*EF!$H21)*kgtoGg)</f>
        <v>8.0692545350578432E-2</v>
      </c>
      <c r="AV21" s="27">
        <f>IF(('Activity data'!AV8*EF!$H21)*kgtoGg=0,"NO",('Activity data'!AV8*EF!$H21)*kgtoGg)</f>
        <v>8.1167588895338233E-2</v>
      </c>
      <c r="AW21" s="27">
        <f>IF(('Activity data'!AW8*EF!$H21)*kgtoGg=0,"NO",('Activity data'!AW8*EF!$H21)*kgtoGg)</f>
        <v>8.1328480244547169E-2</v>
      </c>
      <c r="AX21" s="27">
        <f>IF(('Activity data'!AX8*EF!$H21)*kgtoGg=0,"NO",('Activity data'!AX8*EF!$H21)*kgtoGg)</f>
        <v>8.152398002388353E-2</v>
      </c>
      <c r="AY21" s="27">
        <f>IF(('Activity data'!AY8*EF!$H21)*kgtoGg=0,"NO",('Activity data'!AY8*EF!$H21)*kgtoGg)</f>
        <v>8.2086485033796799E-2</v>
      </c>
      <c r="AZ21" s="27">
        <f>IF(('Activity data'!AZ8*EF!$H21)*kgtoGg=0,"NO",('Activity data'!AZ8*EF!$H21)*kgtoGg)</f>
        <v>8.2780238858187707E-2</v>
      </c>
      <c r="BA21" s="27">
        <f>IF(('Activity data'!BA8*EF!$H21)*kgtoGg=0,"NO",('Activity data'!BA8*EF!$H21)*kgtoGg)</f>
        <v>8.2774193693921416E-2</v>
      </c>
      <c r="BB21" s="27">
        <f>IF(('Activity data'!BB8*EF!$H21)*kgtoGg=0,"NO",('Activity data'!BB8*EF!$H21)*kgtoGg)</f>
        <v>8.2707270961222476E-2</v>
      </c>
      <c r="BC21" s="27">
        <f>IF(('Activity data'!BC8*EF!$H21)*kgtoGg=0,"NO",('Activity data'!BC8*EF!$H21)*kgtoGg)</f>
        <v>8.2790842701512574E-2</v>
      </c>
      <c r="BD21" s="27">
        <f>IF(('Activity data'!BD8*EF!$H21)*kgtoGg=0,"NO",('Activity data'!BD8*EF!$H21)*kgtoGg)</f>
        <v>8.2790127082109061E-2</v>
      </c>
      <c r="BE21" s="27">
        <f>IF(('Activity data'!BE8*EF!$H21)*kgtoGg=0,"NO",('Activity data'!BE8*EF!$H21)*kgtoGg)</f>
        <v>8.294054822370725E-2</v>
      </c>
      <c r="BF21" s="27">
        <f>IF(('Activity data'!BF8*EF!$H21)*kgtoGg=0,"NO",('Activity data'!BF8*EF!$H21)*kgtoGg)</f>
        <v>8.2947186626900371E-2</v>
      </c>
      <c r="BG21" s="27">
        <f>IF(('Activity data'!BG8*EF!$H21)*kgtoGg=0,"NO",('Activity data'!BG8*EF!$H21)*kgtoGg)</f>
        <v>8.3640570074188708E-2</v>
      </c>
      <c r="BH21" s="27">
        <f>IF(('Activity data'!BH8*EF!$H21)*kgtoGg=0,"NO",('Activity data'!BH8*EF!$H21)*kgtoGg)</f>
        <v>8.4288796191548235E-2</v>
      </c>
      <c r="BI21" s="27">
        <f>IF(('Activity data'!BI8*EF!$H21)*kgtoGg=0,"NO",('Activity data'!BI8*EF!$H21)*kgtoGg)</f>
        <v>8.4930504368898554E-2</v>
      </c>
      <c r="BJ21" s="27">
        <f>IF(('Activity data'!BJ8*EF!$H21)*kgtoGg=0,"NO",('Activity data'!BJ8*EF!$H21)*kgtoGg)</f>
        <v>8.5575141343548641E-2</v>
      </c>
      <c r="BK21" s="27">
        <f>IF(('Activity data'!BK8*EF!$H21)*kgtoGg=0,"NO",('Activity data'!BK8*EF!$H21)*kgtoGg)</f>
        <v>8.6242353486096393E-2</v>
      </c>
      <c r="BL21" s="27">
        <f>IF(('Activity data'!BL8*EF!$H21)*kgtoGg=0,"NO",('Activity data'!BL8*EF!$H21)*kgtoGg)</f>
        <v>8.7044361470360362E-2</v>
      </c>
      <c r="BM21" s="27">
        <f>IF(('Activity data'!BM8*EF!$H21)*kgtoGg=0,"NO",('Activity data'!BM8*EF!$H21)*kgtoGg)</f>
        <v>8.6654221537114093E-2</v>
      </c>
      <c r="BN21" s="27">
        <f>IF(('Activity data'!BN8*EF!$H21)*kgtoGg=0,"NO",('Activity data'!BN8*EF!$H21)*kgtoGg)</f>
        <v>8.605888876699494E-2</v>
      </c>
      <c r="BO21" s="27">
        <f>IF(('Activity data'!BO8*EF!$H21)*kgtoGg=0,"NO",('Activity data'!BO8*EF!$H21)*kgtoGg)</f>
        <v>8.5456139410084217E-2</v>
      </c>
      <c r="BP21" s="27">
        <f>IF(('Activity data'!BP8*EF!$H21)*kgtoGg=0,"NO",('Activity data'!BP8*EF!$H21)*kgtoGg)</f>
        <v>8.4779285670558938E-2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6.9689449734106276E-2</v>
      </c>
      <c r="AE22" s="27">
        <f>IF(('Activity data'!AE9*EF!$H22)*kgtoGg=0,"NO",('Activity data'!AE9*EF!$H22)*kgtoGg)</f>
        <v>6.9085055392440989E-2</v>
      </c>
      <c r="AF22" s="27">
        <f>IF(('Activity data'!AF9*EF!$H22)*kgtoGg=0,"NO",('Activity data'!AF9*EF!$H22)*kgtoGg)</f>
        <v>6.8854980763127779E-2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5.5245398452239122E-2</v>
      </c>
      <c r="AM22" s="27">
        <f>IF(('Activity data'!AM9*EF!$H22)*kgtoGg=0,"NO",('Activity data'!AM9*EF!$H22)*kgtoGg)</f>
        <v>5.6325383637614447E-2</v>
      </c>
      <c r="AN22" s="27">
        <f>IF(('Activity data'!AN9*EF!$H22)*kgtoGg=0,"NO",('Activity data'!AN9*EF!$H22)*kgtoGg)</f>
        <v>5.690497656182833E-2</v>
      </c>
      <c r="AO22" s="27">
        <f>IF(('Activity data'!AO9*EF!$H22)*kgtoGg=0,"NO",('Activity data'!AO9*EF!$H22)*kgtoGg)</f>
        <v>5.7318094819211664E-2</v>
      </c>
      <c r="AP22" s="27">
        <f>IF(('Activity data'!AP9*EF!$H22)*kgtoGg=0,"NO",('Activity data'!AP9*EF!$H22)*kgtoGg)</f>
        <v>5.7833129202139733E-2</v>
      </c>
      <c r="AQ22" s="27">
        <f>IF(('Activity data'!AQ9*EF!$H22)*kgtoGg=0,"NO",('Activity data'!AQ9*EF!$H22)*kgtoGg)</f>
        <v>5.8232786268170286E-2</v>
      </c>
      <c r="AR22" s="27">
        <f>IF(('Activity data'!AR9*EF!$H22)*kgtoGg=0,"NO",('Activity data'!AR9*EF!$H22)*kgtoGg)</f>
        <v>5.8398847935270948E-2</v>
      </c>
      <c r="AS22" s="27">
        <f>IF(('Activity data'!AS9*EF!$H22)*kgtoGg=0,"NO",('Activity data'!AS9*EF!$H22)*kgtoGg)</f>
        <v>5.8539832972820456E-2</v>
      </c>
      <c r="AT22" s="27">
        <f>IF(('Activity data'!AT9*EF!$H22)*kgtoGg=0,"NO",('Activity data'!AT9*EF!$H22)*kgtoGg)</f>
        <v>5.8695566535534212E-2</v>
      </c>
      <c r="AU22" s="27">
        <f>IF(('Activity data'!AU9*EF!$H22)*kgtoGg=0,"NO",('Activity data'!AU9*EF!$H22)*kgtoGg)</f>
        <v>5.9273975334779377E-2</v>
      </c>
      <c r="AV22" s="27">
        <f>IF(('Activity data'!AV9*EF!$H22)*kgtoGg=0,"NO",('Activity data'!AV9*EF!$H22)*kgtoGg)</f>
        <v>5.9622926024495558E-2</v>
      </c>
      <c r="AW22" s="27">
        <f>IF(('Activity data'!AW9*EF!$H22)*kgtoGg=0,"NO",('Activity data'!AW9*EF!$H22)*kgtoGg)</f>
        <v>5.9741111289604701E-2</v>
      </c>
      <c r="AX22" s="27">
        <f>IF(('Activity data'!AX9*EF!$H22)*kgtoGg=0,"NO",('Activity data'!AX9*EF!$H22)*kgtoGg)</f>
        <v>5.9884718720105153E-2</v>
      </c>
      <c r="AY22" s="27">
        <f>IF(('Activity data'!AY9*EF!$H22)*kgtoGg=0,"NO",('Activity data'!AY9*EF!$H22)*kgtoGg)</f>
        <v>6.0297915601408514E-2</v>
      </c>
      <c r="AZ22" s="27">
        <f>IF(('Activity data'!AZ9*EF!$H22)*kgtoGg=0,"NO",('Activity data'!AZ9*EF!$H22)*kgtoGg)</f>
        <v>6.0807523358812857E-2</v>
      </c>
      <c r="BA22" s="27">
        <f>IF(('Activity data'!BA9*EF!$H22)*kgtoGg=0,"NO",('Activity data'!BA9*EF!$H22)*kgtoGg)</f>
        <v>6.0803082788546306E-2</v>
      </c>
      <c r="BB22" s="27">
        <f>IF(('Activity data'!BB9*EF!$H22)*kgtoGg=0,"NO",('Activity data'!BB9*EF!$H22)*kgtoGg)</f>
        <v>6.0753923645157075E-2</v>
      </c>
      <c r="BC22" s="27">
        <f>IF(('Activity data'!BC9*EF!$H22)*kgtoGg=0,"NO",('Activity data'!BC9*EF!$H22)*kgtoGg)</f>
        <v>6.0815312578312131E-2</v>
      </c>
      <c r="BD22" s="27">
        <f>IF(('Activity data'!BD9*EF!$H22)*kgtoGg=0,"NO",('Activity data'!BD9*EF!$H22)*kgtoGg)</f>
        <v>6.0814786908850477E-2</v>
      </c>
      <c r="BE22" s="27">
        <f>IF(('Activity data'!BE9*EF!$H22)*kgtoGg=0,"NO",('Activity data'!BE9*EF!$H22)*kgtoGg)</f>
        <v>6.092528111867105E-2</v>
      </c>
      <c r="BF22" s="27">
        <f>IF(('Activity data'!BF9*EF!$H22)*kgtoGg=0,"NO",('Activity data'!BF9*EF!$H22)*kgtoGg)</f>
        <v>6.0930157461899802E-2</v>
      </c>
      <c r="BG22" s="27">
        <f>IF(('Activity data'!BG9*EF!$H22)*kgtoGg=0,"NO",('Activity data'!BG9*EF!$H22)*kgtoGg)</f>
        <v>6.1439493152991839E-2</v>
      </c>
      <c r="BH22" s="27">
        <f>IF(('Activity data'!BH9*EF!$H22)*kgtoGg=0,"NO",('Activity data'!BH9*EF!$H22)*kgtoGg)</f>
        <v>6.1915657818820587E-2</v>
      </c>
      <c r="BI22" s="27">
        <f>IF(('Activity data'!BI9*EF!$H22)*kgtoGg=0,"NO",('Activity data'!BI9*EF!$H22)*kgtoGg)</f>
        <v>6.2387034629542489E-2</v>
      </c>
      <c r="BJ22" s="27">
        <f>IF(('Activity data'!BJ9*EF!$H22)*kgtoGg=0,"NO",('Activity data'!BJ9*EF!$H22)*kgtoGg)</f>
        <v>6.2860562834276726E-2</v>
      </c>
      <c r="BK22" s="27">
        <f>IF(('Activity data'!BK9*EF!$H22)*kgtoGg=0,"NO",('Activity data'!BK9*EF!$H22)*kgtoGg)</f>
        <v>6.3350673982817407E-2</v>
      </c>
      <c r="BL22" s="27">
        <f>IF(('Activity data'!BL9*EF!$H22)*kgtoGg=0,"NO",('Activity data'!BL9*EF!$H22)*kgtoGg)</f>
        <v>6.3939801531973553E-2</v>
      </c>
      <c r="BM22" s="27">
        <f>IF(('Activity data'!BM9*EF!$H22)*kgtoGg=0,"NO",('Activity data'!BM9*EF!$H22)*kgtoGg)</f>
        <v>6.3653218122318014E-2</v>
      </c>
      <c r="BN22" s="27">
        <f>IF(('Activity data'!BN9*EF!$H22)*kgtoGg=0,"NO",('Activity data'!BN9*EF!$H22)*kgtoGg)</f>
        <v>6.3215907094654744E-2</v>
      </c>
      <c r="BO22" s="27">
        <f>IF(('Activity data'!BO9*EF!$H22)*kgtoGg=0,"NO",('Activity data'!BO9*EF!$H22)*kgtoGg)</f>
        <v>6.2773148096789952E-2</v>
      </c>
      <c r="BP22" s="27">
        <f>IF(('Activity data'!BP9*EF!$H22)*kgtoGg=0,"NO",('Activity data'!BP9*EF!$H22)*kgtoGg)</f>
        <v>6.2275954561903053E-2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0.47107022937833815</v>
      </c>
      <c r="AE23" s="27">
        <f>IF(('Activity data'!AE10*EF!$H23)*kgtoGg=0,"NO",('Activity data'!AE10*EF!$H23)*kgtoGg)</f>
        <v>0.48695387967725917</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0.53070826286138528</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0.51633909352909813</v>
      </c>
      <c r="AM23" s="27">
        <f>IF(('Activity data'!AM10*EF!$H23)*kgtoGg=0,"NO",('Activity data'!AM10*EF!$H23)*kgtoGg)</f>
        <v>0.53911612761246108</v>
      </c>
      <c r="AN23" s="27">
        <f>IF(('Activity data'!AN10*EF!$H23)*kgtoGg=0,"NO",('Activity data'!AN10*EF!$H23)*kgtoGg)</f>
        <v>0.55760589693141993</v>
      </c>
      <c r="AO23" s="27">
        <f>IF(('Activity data'!AO10*EF!$H23)*kgtoGg=0,"NO",('Activity data'!AO10*EF!$H23)*kgtoGg)</f>
        <v>0.57483031734520051</v>
      </c>
      <c r="AP23" s="27">
        <f>IF(('Activity data'!AP10*EF!$H23)*kgtoGg=0,"NO",('Activity data'!AP10*EF!$H23)*kgtoGg)</f>
        <v>0.59344192941448848</v>
      </c>
      <c r="AQ23" s="27">
        <f>IF(('Activity data'!AQ10*EF!$H23)*kgtoGg=0,"NO",('Activity data'!AQ10*EF!$H23)*kgtoGg)</f>
        <v>0.61124511737234011</v>
      </c>
      <c r="AR23" s="27">
        <f>IF(('Activity data'!AR10*EF!$H23)*kgtoGg=0,"NO",('Activity data'!AR10*EF!$H23)*kgtoGg)</f>
        <v>0.62690254356913966</v>
      </c>
      <c r="AS23" s="27">
        <f>IF(('Activity data'!AS10*EF!$H23)*kgtoGg=0,"NO",('Activity data'!AS10*EF!$H23)*kgtoGg)</f>
        <v>0.64254702308750933</v>
      </c>
      <c r="AT23" s="27">
        <f>IF(('Activity data'!AT10*EF!$H23)*kgtoGg=0,"NO",('Activity data'!AT10*EF!$H23)*kgtoGg)</f>
        <v>0.65861804638210719</v>
      </c>
      <c r="AU23" s="27">
        <f>IF(('Activity data'!AU10*EF!$H23)*kgtoGg=0,"NO",('Activity data'!AU10*EF!$H23)*kgtoGg)</f>
        <v>0.67981588285946748</v>
      </c>
      <c r="AV23" s="27">
        <f>IF(('Activity data'!AV10*EF!$H23)*kgtoGg=0,"NO",('Activity data'!AV10*EF!$H23)*kgtoGg)</f>
        <v>0.69882717324341059</v>
      </c>
      <c r="AW23" s="27">
        <f>IF(('Activity data'!AW10*EF!$H23)*kgtoGg=0,"NO",('Activity data'!AW10*EF!$H23)*kgtoGg)</f>
        <v>0.72343333683410249</v>
      </c>
      <c r="AX23" s="27">
        <f>IF(('Activity data'!AX10*EF!$H23)*kgtoGg=0,"NO",('Activity data'!AX10*EF!$H23)*kgtoGg)</f>
        <v>0.7492671294191624</v>
      </c>
      <c r="AY23" s="27">
        <f>IF(('Activity data'!AY10*EF!$H23)*kgtoGg=0,"NO",('Activity data'!AY10*EF!$H23)*kgtoGg)</f>
        <v>0.77956813466496777</v>
      </c>
      <c r="AZ23" s="27">
        <f>IF(('Activity data'!AZ10*EF!$H23)*kgtoGg=0,"NO",('Activity data'!AZ10*EF!$H23)*kgtoGg)</f>
        <v>0.81242766029090518</v>
      </c>
      <c r="BA23" s="27">
        <f>IF(('Activity data'!BA10*EF!$H23)*kgtoGg=0,"NO",('Activity data'!BA10*EF!$H23)*kgtoGg)</f>
        <v>0.83961820509380103</v>
      </c>
      <c r="BB23" s="27">
        <f>IF(('Activity data'!BB10*EF!$H23)*kgtoGg=0,"NO",('Activity data'!BB10*EF!$H23)*kgtoGg)</f>
        <v>0.8672043348551921</v>
      </c>
      <c r="BC23" s="27">
        <f>IF(('Activity data'!BC10*EF!$H23)*kgtoGg=0,"NO",('Activity data'!BC10*EF!$H23)*kgtoGg)</f>
        <v>0.897473613964751</v>
      </c>
      <c r="BD23" s="27">
        <f>IF(('Activity data'!BD10*EF!$H23)*kgtoGg=0,"NO",('Activity data'!BD10*EF!$H23)*kgtoGg)</f>
        <v>0.92802398059783187</v>
      </c>
      <c r="BE23" s="27">
        <f>IF(('Activity data'!BE10*EF!$H23)*kgtoGg=0,"NO",('Activity data'!BE10*EF!$H23)*kgtoGg)</f>
        <v>0.96156227158389962</v>
      </c>
      <c r="BF23" s="27">
        <f>IF(('Activity data'!BF10*EF!$H23)*kgtoGg=0,"NO",('Activity data'!BF10*EF!$H23)*kgtoGg)</f>
        <v>0.99480916166186184</v>
      </c>
      <c r="BG23" s="27">
        <f>IF(('Activity data'!BG10*EF!$H23)*kgtoGg=0,"NO",('Activity data'!BG10*EF!$H23)*kgtoGg)</f>
        <v>1.0314285171159849</v>
      </c>
      <c r="BH23" s="27">
        <f>IF(('Activity data'!BH10*EF!$H23)*kgtoGg=0,"NO",('Activity data'!BH10*EF!$H23)*kgtoGg)</f>
        <v>1.0688511583070932</v>
      </c>
      <c r="BI23" s="27">
        <f>IF(('Activity data'!BI10*EF!$H23)*kgtoGg=0,"NO",('Activity data'!BI10*EF!$H23)*kgtoGg)</f>
        <v>1.1075998459611798</v>
      </c>
      <c r="BJ23" s="27">
        <f>IF(('Activity data'!BJ10*EF!$H23)*kgtoGg=0,"NO",('Activity data'!BJ10*EF!$H23)*kgtoGg)</f>
        <v>1.1478643711700298</v>
      </c>
      <c r="BK23" s="27">
        <f>IF(('Activity data'!BK10*EF!$H23)*kgtoGg=0,"NO",('Activity data'!BK10*EF!$H23)*kgtoGg)</f>
        <v>1.1899938353762676</v>
      </c>
      <c r="BL23" s="27">
        <f>IF(('Activity data'!BL10*EF!$H23)*kgtoGg=0,"NO",('Activity data'!BL10*EF!$H23)*kgtoGg)</f>
        <v>1.2356879074666209</v>
      </c>
      <c r="BM23" s="27">
        <f>IF(('Activity data'!BM10*EF!$H23)*kgtoGg=0,"NO",('Activity data'!BM10*EF!$H23)*kgtoGg)</f>
        <v>1.2658153579307057</v>
      </c>
      <c r="BN23" s="27">
        <f>IF(('Activity data'!BN10*EF!$H23)*kgtoGg=0,"NO",('Activity data'!BN10*EF!$H23)*kgtoGg)</f>
        <v>1.2937875048197156</v>
      </c>
      <c r="BO23" s="27">
        <f>IF(('Activity data'!BO10*EF!$H23)*kgtoGg=0,"NO",('Activity data'!BO10*EF!$H23)*kgtoGg)</f>
        <v>1.3224429525629304</v>
      </c>
      <c r="BP23" s="27">
        <f>IF(('Activity data'!BP10*EF!$H23)*kgtoGg=0,"NO",('Activity data'!BP10*EF!$H23)*kgtoGg)</f>
        <v>1.3507521839583057</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3.6054675351507595E-2</v>
      </c>
      <c r="AE24" s="27">
        <f>IF(('Activity data'!AE11*EF!$H24)*kgtoGg=0,"NO",('Activity data'!AE11*EF!$H24)*kgtoGg)</f>
        <v>3.6074169999743479E-2</v>
      </c>
      <c r="AF24" s="27">
        <f>IF(('Activity data'!AF11*EF!$H24)*kgtoGg=0,"NO",('Activity data'!AF11*EF!$H24)*kgtoGg)</f>
        <v>3.6120780972302445E-2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3.678141955031488E-2</v>
      </c>
      <c r="AM24" s="27">
        <f>IF(('Activity data'!AM11*EF!$H24)*kgtoGg=0,"NO",('Activity data'!AM11*EF!$H24)*kgtoGg)</f>
        <v>3.6904383155988291E-2</v>
      </c>
      <c r="AN24" s="27">
        <f>IF(('Activity data'!AN11*EF!$H24)*kgtoGg=0,"NO",('Activity data'!AN11*EF!$H24)*kgtoGg)</f>
        <v>3.7013178508535728E-2</v>
      </c>
      <c r="AO24" s="27">
        <f>IF(('Activity data'!AO11*EF!$H24)*kgtoGg=0,"NO",('Activity data'!AO11*EF!$H24)*kgtoGg)</f>
        <v>3.7108030207529355E-2</v>
      </c>
      <c r="AP24" s="27">
        <f>IF(('Activity data'!AP11*EF!$H24)*kgtoGg=0,"NO",('Activity data'!AP11*EF!$H24)*kgtoGg)</f>
        <v>3.7189066787517051E-2</v>
      </c>
      <c r="AQ24" s="27">
        <f>IF(('Activity data'!AQ11*EF!$H24)*kgtoGg=0,"NO",('Activity data'!AQ11*EF!$H24)*kgtoGg)</f>
        <v>3.7254569370753478E-2</v>
      </c>
      <c r="AR24" s="27">
        <f>IF(('Activity data'!AR11*EF!$H24)*kgtoGg=0,"NO",('Activity data'!AR11*EF!$H24)*kgtoGg)</f>
        <v>3.7317986232312597E-2</v>
      </c>
      <c r="AS24" s="27">
        <f>IF(('Activity data'!AS11*EF!$H24)*kgtoGg=0,"NO",('Activity data'!AS11*EF!$H24)*kgtoGg)</f>
        <v>3.7379682585698924E-2</v>
      </c>
      <c r="AT24" s="27">
        <f>IF(('Activity data'!AT11*EF!$H24)*kgtoGg=0,"NO",('Activity data'!AT11*EF!$H24)*kgtoGg)</f>
        <v>3.7439386065158051E-2</v>
      </c>
      <c r="AU24" s="27">
        <f>IF(('Activity data'!AU11*EF!$H24)*kgtoGg=0,"NO",('Activity data'!AU11*EF!$H24)*kgtoGg)</f>
        <v>3.749847154451845E-2</v>
      </c>
      <c r="AV24" s="27">
        <f>IF(('Activity data'!AV11*EF!$H24)*kgtoGg=0,"NO",('Activity data'!AV11*EF!$H24)*kgtoGg)</f>
        <v>3.7553758609203611E-2</v>
      </c>
      <c r="AW24" s="27">
        <f>IF(('Activity data'!AW11*EF!$H24)*kgtoGg=0,"NO",('Activity data'!AW11*EF!$H24)*kgtoGg)</f>
        <v>3.7608912417214695E-2</v>
      </c>
      <c r="AX24" s="27">
        <f>IF(('Activity data'!AX11*EF!$H24)*kgtoGg=0,"NO",('Activity data'!AX11*EF!$H24)*kgtoGg)</f>
        <v>3.7662635716177846E-2</v>
      </c>
      <c r="AY24" s="27">
        <f>IF(('Activity data'!AY11*EF!$H24)*kgtoGg=0,"NO",('Activity data'!AY11*EF!$H24)*kgtoGg)</f>
        <v>3.7715820129565612E-2</v>
      </c>
      <c r="AZ24" s="27">
        <f>IF(('Activity data'!AZ11*EF!$H24)*kgtoGg=0,"NO",('Activity data'!AZ11*EF!$H24)*kgtoGg)</f>
        <v>3.7767462596531208E-2</v>
      </c>
      <c r="BA24" s="27">
        <f>IF(('Activity data'!BA11*EF!$H24)*kgtoGg=0,"NO",('Activity data'!BA11*EF!$H24)*kgtoGg)</f>
        <v>3.7814331709745748E-2</v>
      </c>
      <c r="BB24" s="27">
        <f>IF(('Activity data'!BB11*EF!$H24)*kgtoGg=0,"NO",('Activity data'!BB11*EF!$H24)*kgtoGg)</f>
        <v>3.7858923764817719E-2</v>
      </c>
      <c r="BC24" s="27">
        <f>IF(('Activity data'!BC11*EF!$H24)*kgtoGg=0,"NO",('Activity data'!BC11*EF!$H24)*kgtoGg)</f>
        <v>3.7901830662330695E-2</v>
      </c>
      <c r="BD24" s="27">
        <f>IF(('Activity data'!BD11*EF!$H24)*kgtoGg=0,"NO",('Activity data'!BD11*EF!$H24)*kgtoGg)</f>
        <v>3.794198686656735E-2</v>
      </c>
      <c r="BE24" s="27">
        <f>IF(('Activity data'!BE11*EF!$H24)*kgtoGg=0,"NO",('Activity data'!BE11*EF!$H24)*kgtoGg)</f>
        <v>3.7980141971919464E-2</v>
      </c>
      <c r="BF24" s="27">
        <f>IF(('Activity data'!BF11*EF!$H24)*kgtoGg=0,"NO",('Activity data'!BF11*EF!$H24)*kgtoGg)</f>
        <v>3.801496519902596E-2</v>
      </c>
      <c r="BG24" s="27">
        <f>IF(('Activity data'!BG11*EF!$H24)*kgtoGg=0,"NO",('Activity data'!BG11*EF!$H24)*kgtoGg)</f>
        <v>3.8048518428976365E-2</v>
      </c>
      <c r="BH24" s="27">
        <f>IF(('Activity data'!BH11*EF!$H24)*kgtoGg=0,"NO",('Activity data'!BH11*EF!$H24)*kgtoGg)</f>
        <v>3.8079335301061744E-2</v>
      </c>
      <c r="BI24" s="27">
        <f>IF(('Activity data'!BI11*EF!$H24)*kgtoGg=0,"NO",('Activity data'!BI11*EF!$H24)*kgtoGg)</f>
        <v>3.8107443173975866E-2</v>
      </c>
      <c r="BJ24" s="27">
        <f>IF(('Activity data'!BJ11*EF!$H24)*kgtoGg=0,"NO",('Activity data'!BJ11*EF!$H24)*kgtoGg)</f>
        <v>3.8132761642399302E-2</v>
      </c>
      <c r="BK24" s="27">
        <f>IF(('Activity data'!BK11*EF!$H24)*kgtoGg=0,"NO",('Activity data'!BK11*EF!$H24)*kgtoGg)</f>
        <v>3.8155269536392922E-2</v>
      </c>
      <c r="BL24" s="27">
        <f>IF(('Activity data'!BL11*EF!$H24)*kgtoGg=0,"NO",('Activity data'!BL11*EF!$H24)*kgtoGg)</f>
        <v>3.8175416946680411E-2</v>
      </c>
      <c r="BM24" s="27">
        <f>IF(('Activity data'!BM11*EF!$H24)*kgtoGg=0,"NO",('Activity data'!BM11*EF!$H24)*kgtoGg)</f>
        <v>3.8186810993491208E-2</v>
      </c>
      <c r="BN24" s="27">
        <f>IF(('Activity data'!BN11*EF!$H24)*kgtoGg=0,"NO",('Activity data'!BN11*EF!$H24)*kgtoGg)</f>
        <v>3.8193809051681696E-2</v>
      </c>
      <c r="BO24" s="27">
        <f>IF(('Activity data'!BO11*EF!$H24)*kgtoGg=0,"NO",('Activity data'!BO11*EF!$H24)*kgtoGg)</f>
        <v>3.8197242149627338E-2</v>
      </c>
      <c r="BP24" s="27">
        <f>IF(('Activity data'!BP11*EF!$H24)*kgtoGg=0,"NO",('Activity data'!BP11*EF!$H24)*kgtoGg)</f>
        <v>3.8196683019925237E-2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4.1176157807460223E-3</v>
      </c>
      <c r="AE25" s="27">
        <f>IF(('Activity data'!AE12*EF!$H25)*kgtoGg=0,"NO",('Activity data'!AE12*EF!$H25)*kgtoGg)</f>
        <v>4.1198421624963379E-3</v>
      </c>
      <c r="AF25" s="27">
        <f>IF(('Activity data'!AF12*EF!$H25)*kgtoGg=0,"NO",('Activity data'!AF12*EF!$H25)*kgtoGg)</f>
        <v>4.1251653577350578E-3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4.2006134322960693E-3</v>
      </c>
      <c r="AM25" s="27">
        <f>IF(('Activity data'!AM12*EF!$H25)*kgtoGg=0,"NO",('Activity data'!AM12*EF!$H25)*kgtoGg)</f>
        <v>4.2146564621733888E-3</v>
      </c>
      <c r="AN25" s="27">
        <f>IF(('Activity data'!AN12*EF!$H25)*kgtoGg=0,"NO",('Activity data'!AN12*EF!$H25)*kgtoGg)</f>
        <v>4.2270814100103535E-3</v>
      </c>
      <c r="AO25" s="27">
        <f>IF(('Activity data'!AO12*EF!$H25)*kgtoGg=0,"NO",('Activity data'!AO12*EF!$H25)*kgtoGg)</f>
        <v>4.2379139261486632E-3</v>
      </c>
      <c r="AP25" s="27">
        <f>IF(('Activity data'!AP12*EF!$H25)*kgtoGg=0,"NO",('Activity data'!AP12*EF!$H25)*kgtoGg)</f>
        <v>4.2471686898463493E-3</v>
      </c>
      <c r="AQ25" s="27">
        <f>IF(('Activity data'!AQ12*EF!$H25)*kgtoGg=0,"NO",('Activity data'!AQ12*EF!$H25)*kgtoGg)</f>
        <v>4.2546493970718182E-3</v>
      </c>
      <c r="AR25" s="27">
        <f>IF(('Activity data'!AR12*EF!$H25)*kgtoGg=0,"NO",('Activity data'!AR12*EF!$H25)*kgtoGg)</f>
        <v>4.2618919049400884E-3</v>
      </c>
      <c r="AS25" s="27">
        <f>IF(('Activity data'!AS12*EF!$H25)*kgtoGg=0,"NO",('Activity data'!AS12*EF!$H25)*kgtoGg)</f>
        <v>4.2689379225741746E-3</v>
      </c>
      <c r="AT25" s="27">
        <f>IF(('Activity data'!AT12*EF!$H25)*kgtoGg=0,"NO",('Activity data'!AT12*EF!$H25)*kgtoGg)</f>
        <v>4.2757563445066874E-3</v>
      </c>
      <c r="AU25" s="27">
        <f>IF(('Activity data'!AU12*EF!$H25)*kgtoGg=0,"NO",('Activity data'!AU12*EF!$H25)*kgtoGg)</f>
        <v>4.2825041878822119E-3</v>
      </c>
      <c r="AV25" s="27">
        <f>IF(('Activity data'!AV12*EF!$H25)*kgtoGg=0,"NO",('Activity data'!AV12*EF!$H25)*kgtoGg)</f>
        <v>4.2888182341965743E-3</v>
      </c>
      <c r="AW25" s="27">
        <f>IF(('Activity data'!AW12*EF!$H25)*kgtoGg=0,"NO",('Activity data'!AW12*EF!$H25)*kgtoGg)</f>
        <v>4.2951170619635872E-3</v>
      </c>
      <c r="AX25" s="27">
        <f>IF(('Activity data'!AX12*EF!$H25)*kgtoGg=0,"NO",('Activity data'!AX12*EF!$H25)*kgtoGg)</f>
        <v>4.3012525187787649E-3</v>
      </c>
      <c r="AY25" s="27">
        <f>IF(('Activity data'!AY12*EF!$H25)*kgtoGg=0,"NO",('Activity data'!AY12*EF!$H25)*kgtoGg)</f>
        <v>4.3073264322926186E-3</v>
      </c>
      <c r="AZ25" s="27">
        <f>IF(('Activity data'!AZ12*EF!$H25)*kgtoGg=0,"NO",('Activity data'!AZ12*EF!$H25)*kgtoGg)</f>
        <v>4.3132242481753328E-3</v>
      </c>
      <c r="BA25" s="27">
        <f>IF(('Activity data'!BA12*EF!$H25)*kgtoGg=0,"NO",('Activity data'!BA12*EF!$H25)*kgtoGg)</f>
        <v>4.3185769243073531E-3</v>
      </c>
      <c r="BB25" s="27">
        <f>IF(('Activity data'!BB12*EF!$H25)*kgtoGg=0,"NO",('Activity data'!BB12*EF!$H25)*kgtoGg)</f>
        <v>4.3236695495458321E-3</v>
      </c>
      <c r="BC25" s="27">
        <f>IF(('Activity data'!BC12*EF!$H25)*kgtoGg=0,"NO",('Activity data'!BC12*EF!$H25)*kgtoGg)</f>
        <v>4.3285697217587231E-3</v>
      </c>
      <c r="BD25" s="27">
        <f>IF(('Activity data'!BD12*EF!$H25)*kgtoGg=0,"NO",('Activity data'!BD12*EF!$H25)*kgtoGg)</f>
        <v>4.333155751688203E-3</v>
      </c>
      <c r="BE25" s="27">
        <f>IF(('Activity data'!BE12*EF!$H25)*kgtoGg=0,"NO",('Activity data'!BE12*EF!$H25)*kgtoGg)</f>
        <v>4.3375132465867765E-3</v>
      </c>
      <c r="BF25" s="27">
        <f>IF(('Activity data'!BF12*EF!$H25)*kgtoGg=0,"NO",('Activity data'!BF12*EF!$H25)*kgtoGg)</f>
        <v>4.3414902251082098E-3</v>
      </c>
      <c r="BG25" s="27">
        <f>IF(('Activity data'!BG12*EF!$H25)*kgtoGg=0,"NO",('Activity data'!BG12*EF!$H25)*kgtoGg)</f>
        <v>4.3453221639009401E-3</v>
      </c>
      <c r="BH25" s="27">
        <f>IF(('Activity data'!BH12*EF!$H25)*kgtoGg=0,"NO",('Activity data'!BH12*EF!$H25)*kgtoGg)</f>
        <v>4.3488415975825624E-3</v>
      </c>
      <c r="BI25" s="27">
        <f>IF(('Activity data'!BI12*EF!$H25)*kgtoGg=0,"NO",('Activity data'!BI12*EF!$H25)*kgtoGg)</f>
        <v>4.3520516506463051E-3</v>
      </c>
      <c r="BJ25" s="27">
        <f>IF(('Activity data'!BJ12*EF!$H25)*kgtoGg=0,"NO",('Activity data'!BJ12*EF!$H25)*kgtoGg)</f>
        <v>4.3549431404214401E-3</v>
      </c>
      <c r="BK25" s="27">
        <f>IF(('Activity data'!BK12*EF!$H25)*kgtoGg=0,"NO",('Activity data'!BK12*EF!$H25)*kgtoGg)</f>
        <v>4.3575136492000083E-3</v>
      </c>
      <c r="BL25" s="27">
        <f>IF(('Activity data'!BL12*EF!$H25)*kgtoGg=0,"NO",('Activity data'!BL12*EF!$H25)*kgtoGg)</f>
        <v>4.3598145794880271E-3</v>
      </c>
      <c r="BM25" s="27">
        <f>IF(('Activity data'!BM12*EF!$H25)*kgtoGg=0,"NO",('Activity data'!BM12*EF!$H25)*kgtoGg)</f>
        <v>4.3611158339438572E-3</v>
      </c>
      <c r="BN25" s="27">
        <f>IF(('Activity data'!BN12*EF!$H25)*kgtoGg=0,"NO",('Activity data'!BN12*EF!$H25)*kgtoGg)</f>
        <v>4.3619150455456489E-3</v>
      </c>
      <c r="BO25" s="27">
        <f>IF(('Activity data'!BO12*EF!$H25)*kgtoGg=0,"NO",('Activity data'!BO12*EF!$H25)*kgtoGg)</f>
        <v>4.3623071216949963E-3</v>
      </c>
      <c r="BP25" s="27">
        <f>IF(('Activity data'!BP12*EF!$H25)*kgtoGg=0,"NO",('Activity data'!BP12*EF!$H25)*kgtoGg)</f>
        <v>4.3622432664179086E-3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1.6435570062375435E-2</v>
      </c>
      <c r="AM26" s="27">
        <f>IF(('Activity data'!AM13*EF!$H26)*kgtoGg=0,"NO",('Activity data'!AM13*EF!$H26)*kgtoGg)</f>
        <v>1.6528661138233626E-2</v>
      </c>
      <c r="AN26" s="27">
        <f>IF(('Activity data'!AN13*EF!$H26)*kgtoGg=0,"NO",('Activity data'!AN13*EF!$H26)*kgtoGg)</f>
        <v>1.6610600028785168E-2</v>
      </c>
      <c r="AO26" s="27">
        <f>IF(('Activity data'!AO13*EF!$H26)*kgtoGg=0,"NO",('Activity data'!AO13*EF!$H26)*kgtoGg)</f>
        <v>1.6681734097997107E-2</v>
      </c>
      <c r="AP26" s="27">
        <f>IF(('Activity data'!AP13*EF!$H26)*kgtoGg=0,"NO",('Activity data'!AP13*EF!$H26)*kgtoGg)</f>
        <v>1.6742326093761216E-2</v>
      </c>
      <c r="AQ26" s="27">
        <f>IF(('Activity data'!AQ13*EF!$H26)*kgtoGg=0,"NO",('Activity data'!AQ13*EF!$H26)*kgtoGg)</f>
        <v>1.6791383255225809E-2</v>
      </c>
      <c r="AR26" s="27">
        <f>IF(('Activity data'!AR13*EF!$H26)*kgtoGg=0,"NO",('Activity data'!AR13*EF!$H26)*kgtoGg)</f>
        <v>1.683805678602027E-2</v>
      </c>
      <c r="AS26" s="27">
        <f>IF(('Activity data'!AS13*EF!$H26)*kgtoGg=0,"NO",('Activity data'!AS13*EF!$H26)*kgtoGg)</f>
        <v>1.688267166748542E-2</v>
      </c>
      <c r="AT26" s="27">
        <f>IF(('Activity data'!AT13*EF!$H26)*kgtoGg=0,"NO",('Activity data'!AT13*EF!$H26)*kgtoGg)</f>
        <v>1.6925118122702483E-2</v>
      </c>
      <c r="AU26" s="27">
        <f>IF(('Activity data'!AU13*EF!$H26)*kgtoGg=0,"NO",('Activity data'!AU13*EF!$H26)*kgtoGg)</f>
        <v>1.696637587071944E-2</v>
      </c>
      <c r="AV26" s="27">
        <f>IF(('Activity data'!AV13*EF!$H26)*kgtoGg=0,"NO",('Activity data'!AV13*EF!$H26)*kgtoGg)</f>
        <v>1.7004389766756035E-2</v>
      </c>
      <c r="AW26" s="27">
        <f>IF(('Activity data'!AW13*EF!$H26)*kgtoGg=0,"NO",('Activity data'!AW13*EF!$H26)*kgtoGg)</f>
        <v>1.7041647752225532E-2</v>
      </c>
      <c r="AX26" s="27">
        <f>IF(('Activity data'!AX13*EF!$H26)*kgtoGg=0,"NO",('Activity data'!AX13*EF!$H26)*kgtoGg)</f>
        <v>1.707733543714134E-2</v>
      </c>
      <c r="AY26" s="27">
        <f>IF(('Activity data'!AY13*EF!$H26)*kgtoGg=0,"NO",('Activity data'!AY13*EF!$H26)*kgtoGg)</f>
        <v>1.7112084299185676E-2</v>
      </c>
      <c r="AZ26" s="27">
        <f>IF(('Activity data'!AZ13*EF!$H26)*kgtoGg=0,"NO",('Activity data'!AZ13*EF!$H26)*kgtoGg)</f>
        <v>1.714527115353039E-2</v>
      </c>
      <c r="BA26" s="27">
        <f>IF(('Activity data'!BA13*EF!$H26)*kgtoGg=0,"NO",('Activity data'!BA13*EF!$H26)*kgtoGg)</f>
        <v>1.7174811720624676E-2</v>
      </c>
      <c r="BB26" s="27">
        <f>IF(('Activity data'!BB13*EF!$H26)*kgtoGg=0,"NO",('Activity data'!BB13*EF!$H26)*kgtoGg)</f>
        <v>1.7202388669747132E-2</v>
      </c>
      <c r="BC26" s="27">
        <f>IF(('Activity data'!BC13*EF!$H26)*kgtoGg=0,"NO",('Activity data'!BC13*EF!$H26)*kgtoGg)</f>
        <v>1.722842371641525E-2</v>
      </c>
      <c r="BD26" s="27">
        <f>IF(('Activity data'!BD13*EF!$H26)*kgtoGg=0,"NO",('Activity data'!BD13*EF!$H26)*kgtoGg)</f>
        <v>1.7252251161414406E-2</v>
      </c>
      <c r="BE26" s="27">
        <f>IF(('Activity data'!BE13*EF!$H26)*kgtoGg=0,"NO",('Activity data'!BE13*EF!$H26)*kgtoGg)</f>
        <v>1.7274391265394155E-2</v>
      </c>
      <c r="BF26" s="27">
        <f>IF(('Activity data'!BF13*EF!$H26)*kgtoGg=0,"NO",('Activity data'!BF13*EF!$H26)*kgtoGg)</f>
        <v>1.7294005363949615E-2</v>
      </c>
      <c r="BG26" s="27">
        <f>IF(('Activity data'!BG13*EF!$H26)*kgtoGg=0,"NO",('Activity data'!BG13*EF!$H26)*kgtoGg)</f>
        <v>1.731246243431352E-2</v>
      </c>
      <c r="BH26" s="27">
        <f>IF(('Activity data'!BH13*EF!$H26)*kgtoGg=0,"NO",('Activity data'!BH13*EF!$H26)*kgtoGg)</f>
        <v>1.7328833091369261E-2</v>
      </c>
      <c r="BI26" s="27">
        <f>IF(('Activity data'!BI13*EF!$H26)*kgtoGg=0,"NO",('Activity data'!BI13*EF!$H26)*kgtoGg)</f>
        <v>1.7343159826080024E-2</v>
      </c>
      <c r="BJ26" s="27">
        <f>IF(('Activity data'!BJ13*EF!$H26)*kgtoGg=0,"NO",('Activity data'!BJ13*EF!$H26)*kgtoGg)</f>
        <v>1.7355414006755675E-2</v>
      </c>
      <c r="BK26" s="27">
        <f>IF(('Activity data'!BK13*EF!$H26)*kgtoGg=0,"NO",('Activity data'!BK13*EF!$H26)*kgtoGg)</f>
        <v>1.7365604296313356E-2</v>
      </c>
      <c r="BL26" s="27">
        <f>IF(('Activity data'!BL13*EF!$H26)*kgtoGg=0,"NO",('Activity data'!BL13*EF!$H26)*kgtoGg)</f>
        <v>1.7374041742671455E-2</v>
      </c>
      <c r="BM26" s="27">
        <f>IF(('Activity data'!BM13*EF!$H26)*kgtoGg=0,"NO",('Activity data'!BM13*EF!$H26)*kgtoGg)</f>
        <v>1.7376635246869148E-2</v>
      </c>
      <c r="BN26" s="27">
        <f>IF(('Activity data'!BN13*EF!$H26)*kgtoGg=0,"NO",('Activity data'!BN13*EF!$H26)*kgtoGg)</f>
        <v>1.7376219228066557E-2</v>
      </c>
      <c r="BO26" s="27">
        <f>IF(('Activity data'!BO13*EF!$H26)*kgtoGg=0,"NO",('Activity data'!BO13*EF!$H26)*kgtoGg)</f>
        <v>1.7373349120891859E-2</v>
      </c>
      <c r="BP26" s="27">
        <f>IF(('Activity data'!BP13*EF!$H26)*kgtoGg=0,"NO",('Activity data'!BP13*EF!$H26)*kgtoGg)</f>
        <v>1.7367770980562913E-2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2.7166328132291771E-2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2.7680008431332642E-2</v>
      </c>
      <c r="AM27" s="27">
        <f>IF(('Activity data'!AM14*EF!$H27)*kgtoGg=0,"NO",('Activity data'!AM14*EF!$H27)*kgtoGg)</f>
        <v>2.7836788010918708E-2</v>
      </c>
      <c r="AN27" s="27">
        <f>IF(('Activity data'!AN14*EF!$H27)*kgtoGg=0,"NO",('Activity data'!AN14*EF!$H27)*kgtoGg)</f>
        <v>2.7974785608368205E-2</v>
      </c>
      <c r="AO27" s="27">
        <f>IF(('Activity data'!AO14*EF!$H27)*kgtoGg=0,"NO",('Activity data'!AO14*EF!$H27)*kgtoGg)</f>
        <v>2.8094586237617378E-2</v>
      </c>
      <c r="AP27" s="27">
        <f>IF(('Activity data'!AP14*EF!$H27)*kgtoGg=0,"NO",('Activity data'!AP14*EF!$H27)*kgtoGg)</f>
        <v>2.8196632406217361E-2</v>
      </c>
      <c r="AQ27" s="27">
        <f>IF(('Activity data'!AQ14*EF!$H27)*kgtoGg=0,"NO",('Activity data'!AQ14*EF!$H27)*kgtoGg)</f>
        <v>2.8279252153375727E-2</v>
      </c>
      <c r="AR27" s="27">
        <f>IF(('Activity data'!AR14*EF!$H27)*kgtoGg=0,"NO",('Activity data'!AR14*EF!$H27)*kgtoGg)</f>
        <v>2.8357857502688703E-2</v>
      </c>
      <c r="AS27" s="27">
        <f>IF(('Activity data'!AS14*EF!$H27)*kgtoGg=0,"NO",('Activity data'!AS14*EF!$H27)*kgtoGg)</f>
        <v>2.8432995772333835E-2</v>
      </c>
      <c r="AT27" s="27">
        <f>IF(('Activity data'!AT14*EF!$H27)*kgtoGg=0,"NO",('Activity data'!AT14*EF!$H27)*kgtoGg)</f>
        <v>2.850448208122543E-2</v>
      </c>
      <c r="AU27" s="27">
        <f>IF(('Activity data'!AU14*EF!$H27)*kgtoGg=0,"NO",('Activity data'!AU14*EF!$H27)*kgtoGg)</f>
        <v>2.8573966425767965E-2</v>
      </c>
      <c r="AV27" s="27">
        <f>IF(('Activity data'!AV14*EF!$H27)*kgtoGg=0,"NO",('Activity data'!AV14*EF!$H27)*kgtoGg)</f>
        <v>2.8637987628489098E-2</v>
      </c>
      <c r="AW27" s="27">
        <f>IF(('Activity data'!AW14*EF!$H27)*kgtoGg=0,"NO",('Activity data'!AW14*EF!$H27)*kgtoGg)</f>
        <v>2.8700735762445893E-2</v>
      </c>
      <c r="AX27" s="27">
        <f>IF(('Activity data'!AX14*EF!$H27)*kgtoGg=0,"NO",('Activity data'!AX14*EF!$H27)*kgtoGg)</f>
        <v>2.8760839270606259E-2</v>
      </c>
      <c r="AY27" s="27">
        <f>IF(('Activity data'!AY14*EF!$H27)*kgtoGg=0,"NO",('Activity data'!AY14*EF!$H27)*kgtoGg)</f>
        <v>2.8819361657765094E-2</v>
      </c>
      <c r="AZ27" s="27">
        <f>IF(('Activity data'!AZ14*EF!$H27)*kgtoGg=0,"NO",('Activity data'!AZ14*EF!$H27)*kgtoGg)</f>
        <v>2.8875253385559428E-2</v>
      </c>
      <c r="BA27" s="27">
        <f>IF(('Activity data'!BA14*EF!$H27)*kgtoGg=0,"NO",('Activity data'!BA14*EF!$H27)*kgtoGg)</f>
        <v>2.8925004209116693E-2</v>
      </c>
      <c r="BB27" s="27">
        <f>IF(('Activity data'!BB14*EF!$H27)*kgtoGg=0,"NO",('Activity data'!BB14*EF!$H27)*kgtoGg)</f>
        <v>2.8971448000316088E-2</v>
      </c>
      <c r="BC27" s="27">
        <f>IF(('Activity data'!BC14*EF!$H27)*kgtoGg=0,"NO",('Activity data'!BC14*EF!$H27)*kgtoGg)</f>
        <v>2.9015294992452572E-2</v>
      </c>
      <c r="BD27" s="27">
        <f>IF(('Activity data'!BD14*EF!$H27)*kgtoGg=0,"NO",('Activity data'!BD14*EF!$H27)*kgtoGg)</f>
        <v>2.90554240464477E-2</v>
      </c>
      <c r="BE27" s="27">
        <f>IF(('Activity data'!BE14*EF!$H27)*kgtoGg=0,"NO",('Activity data'!BE14*EF!$H27)*kgtoGg)</f>
        <v>2.9092711360639064E-2</v>
      </c>
      <c r="BF27" s="27">
        <f>IF(('Activity data'!BF14*EF!$H27)*kgtoGg=0,"NO",('Activity data'!BF14*EF!$H27)*kgtoGg)</f>
        <v>2.9125744496169361E-2</v>
      </c>
      <c r="BG27" s="27">
        <f>IF(('Activity data'!BG14*EF!$H27)*kgtoGg=0,"NO",('Activity data'!BG14*EF!$H27)*kgtoGg)</f>
        <v>2.9156829019635951E-2</v>
      </c>
      <c r="BH27" s="27">
        <f>IF(('Activity data'!BH14*EF!$H27)*kgtoGg=0,"NO",('Activity data'!BH14*EF!$H27)*kgtoGg)</f>
        <v>2.9184399704656885E-2</v>
      </c>
      <c r="BI27" s="27">
        <f>IF(('Activity data'!BI14*EF!$H27)*kgtoGg=0,"NO",('Activity data'!BI14*EF!$H27)*kgtoGg)</f>
        <v>2.9208528112499289E-2</v>
      </c>
      <c r="BJ27" s="27">
        <f>IF(('Activity data'!BJ14*EF!$H27)*kgtoGg=0,"NO",('Activity data'!BJ14*EF!$H27)*kgtoGg)</f>
        <v>2.9229166023027123E-2</v>
      </c>
      <c r="BK27" s="27">
        <f>IF(('Activity data'!BK14*EF!$H27)*kgtoGg=0,"NO",('Activity data'!BK14*EF!$H27)*kgtoGg)</f>
        <v>2.9246328025914991E-2</v>
      </c>
      <c r="BL27" s="27">
        <f>IF(('Activity data'!BL14*EF!$H27)*kgtoGg=0,"NO",('Activity data'!BL14*EF!$H27)*kgtoGg)</f>
        <v>2.9260537973330555E-2</v>
      </c>
      <c r="BM27" s="27">
        <f>IF(('Activity data'!BM14*EF!$H27)*kgtoGg=0,"NO",('Activity data'!BM14*EF!$H27)*kgtoGg)</f>
        <v>2.9264905830227898E-2</v>
      </c>
      <c r="BN27" s="27">
        <f>IF(('Activity data'!BN14*EF!$H27)*kgtoGg=0,"NO",('Activity data'!BN14*EF!$H27)*kgtoGg)</f>
        <v>2.9264205191070293E-2</v>
      </c>
      <c r="BO27" s="27">
        <f>IF(('Activity data'!BO14*EF!$H27)*kgtoGg=0,"NO",('Activity data'!BO14*EF!$H27)*kgtoGg)</f>
        <v>2.9259371492543686E-2</v>
      </c>
      <c r="BP27" s="27">
        <f>IF(('Activity data'!BP14*EF!$H27)*kgtoGg=0,"NO",('Activity data'!BP14*EF!$H27)*kgtoGg)</f>
        <v>2.9249977052877126E-2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4.1336182129460544E-3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3.9121166032764342E-3</v>
      </c>
      <c r="AM28" s="27">
        <f>IF(('Activity data'!AM15*EF!$H28)*kgtoGg=0,"NO",('Activity data'!AM15*EF!$H28)*kgtoGg)</f>
        <v>3.9610313521597192E-3</v>
      </c>
      <c r="AN28" s="27">
        <f>IF(('Activity data'!AN15*EF!$H28)*kgtoGg=0,"NO",('Activity data'!AN15*EF!$H28)*kgtoGg)</f>
        <v>3.9939030604627685E-3</v>
      </c>
      <c r="AO28" s="27">
        <f>IF(('Activity data'!AO15*EF!$H28)*kgtoGg=0,"NO",('Activity data'!AO15*EF!$H28)*kgtoGg)</f>
        <v>4.0227123267247873E-3</v>
      </c>
      <c r="AP28" s="27">
        <f>IF(('Activity data'!AP15*EF!$H28)*kgtoGg=0,"NO",('Activity data'!AP15*EF!$H28)*kgtoGg)</f>
        <v>4.0573697208408392E-3</v>
      </c>
      <c r="AQ28" s="27">
        <f>IF(('Activity data'!AQ15*EF!$H28)*kgtoGg=0,"NO",('Activity data'!AQ15*EF!$H28)*kgtoGg)</f>
        <v>4.089966790533456E-3</v>
      </c>
      <c r="AR28" s="27">
        <f>IF(('Activity data'!AR15*EF!$H28)*kgtoGg=0,"NO",('Activity data'!AR15*EF!$H28)*kgtoGg)</f>
        <v>4.1145742914677355E-3</v>
      </c>
      <c r="AS28" s="27">
        <f>IF(('Activity data'!AS15*EF!$H28)*kgtoGg=0,"NO",('Activity data'!AS15*EF!$H28)*kgtoGg)</f>
        <v>4.1389458705993988E-3</v>
      </c>
      <c r="AT28" s="27">
        <f>IF(('Activity data'!AT15*EF!$H28)*kgtoGg=0,"NO",('Activity data'!AT15*EF!$H28)*kgtoGg)</f>
        <v>4.1646381536021371E-3</v>
      </c>
      <c r="AU28" s="27">
        <f>IF(('Activity data'!AU15*EF!$H28)*kgtoGg=0,"NO",('Activity data'!AU15*EF!$H28)*kgtoGg)</f>
        <v>4.2075904082502832E-3</v>
      </c>
      <c r="AV28" s="27">
        <f>IF(('Activity data'!AV15*EF!$H28)*kgtoGg=0,"NO",('Activity data'!AV15*EF!$H28)*kgtoGg)</f>
        <v>4.2427223595358264E-3</v>
      </c>
      <c r="AW28" s="27">
        <f>IF(('Activity data'!AW15*EF!$H28)*kgtoGg=0,"NO",('Activity data'!AW15*EF!$H28)*kgtoGg)</f>
        <v>4.2896872103719615E-3</v>
      </c>
      <c r="AX28" s="27">
        <f>IF(('Activity data'!AX15*EF!$H28)*kgtoGg=0,"NO",('Activity data'!AX15*EF!$H28)*kgtoGg)</f>
        <v>4.3396414295221331E-3</v>
      </c>
      <c r="AY28" s="27">
        <f>IF(('Activity data'!AY15*EF!$H28)*kgtoGg=0,"NO",('Activity data'!AY15*EF!$H28)*kgtoGg)</f>
        <v>4.4029347443667894E-3</v>
      </c>
      <c r="AZ28" s="27">
        <f>IF(('Activity data'!AZ15*EF!$H28)*kgtoGg=0,"NO",('Activity data'!AZ15*EF!$H28)*kgtoGg)</f>
        <v>4.4730232498466412E-3</v>
      </c>
      <c r="BA28" s="27">
        <f>IF(('Activity data'!BA15*EF!$H28)*kgtoGg=0,"NO",('Activity data'!BA15*EF!$H28)*kgtoGg)</f>
        <v>4.5238777386623196E-3</v>
      </c>
      <c r="BB28" s="27">
        <f>IF(('Activity data'!BB15*EF!$H28)*kgtoGg=0,"NO",('Activity data'!BB15*EF!$H28)*kgtoGg)</f>
        <v>4.5749991993142307E-3</v>
      </c>
      <c r="BC28" s="27">
        <f>IF(('Activity data'!BC15*EF!$H28)*kgtoGg=0,"NO",('Activity data'!BC15*EF!$H28)*kgtoGg)</f>
        <v>4.6334201256954506E-3</v>
      </c>
      <c r="BD28" s="27">
        <f>IF(('Activity data'!BD15*EF!$H28)*kgtoGg=0,"NO",('Activity data'!BD15*EF!$H28)*kgtoGg)</f>
        <v>4.6916543163119115E-3</v>
      </c>
      <c r="BE28" s="27">
        <f>IF(('Activity data'!BE15*EF!$H28)*kgtoGg=0,"NO",('Activity data'!BE15*EF!$H28)*kgtoGg)</f>
        <v>4.7578457505552058E-3</v>
      </c>
      <c r="BF28" s="27">
        <f>IF(('Activity data'!BF15*EF!$H28)*kgtoGg=0,"NO",('Activity data'!BF15*EF!$H28)*kgtoGg)</f>
        <v>4.8220746793179664E-3</v>
      </c>
      <c r="BG28" s="27">
        <f>IF(('Activity data'!BG15*EF!$H28)*kgtoGg=0,"NO",('Activity data'!BG15*EF!$H28)*kgtoGg)</f>
        <v>4.8988554588476809E-3</v>
      </c>
      <c r="BH28" s="27">
        <f>IF(('Activity data'!BH15*EF!$H28)*kgtoGg=0,"NO",('Activity data'!BH15*EF!$H28)*kgtoGg)</f>
        <v>4.9769207921359073E-3</v>
      </c>
      <c r="BI28" s="27">
        <f>IF(('Activity data'!BI15*EF!$H28)*kgtoGg=0,"NO",('Activity data'!BI15*EF!$H28)*kgtoGg)</f>
        <v>5.0577864940930996E-3</v>
      </c>
      <c r="BJ28" s="27">
        <f>IF(('Activity data'!BJ15*EF!$H28)*kgtoGg=0,"NO",('Activity data'!BJ15*EF!$H28)*kgtoGg)</f>
        <v>5.1419681494787942E-3</v>
      </c>
      <c r="BK28" s="27">
        <f>IF(('Activity data'!BK15*EF!$H28)*kgtoGg=0,"NO",('Activity data'!BK15*EF!$H28)*kgtoGg)</f>
        <v>5.2304162474305273E-3</v>
      </c>
      <c r="BL28" s="27">
        <f>IF(('Activity data'!BL15*EF!$H28)*kgtoGg=0,"NO",('Activity data'!BL15*EF!$H28)*kgtoGg)</f>
        <v>5.3278250588806265E-3</v>
      </c>
      <c r="BM28" s="27">
        <f>IF(('Activity data'!BM15*EF!$H28)*kgtoGg=0,"NO",('Activity data'!BM15*EF!$H28)*kgtoGg)</f>
        <v>5.3810029715290328E-3</v>
      </c>
      <c r="BN28" s="27">
        <f>IF(('Activity data'!BN15*EF!$H28)*kgtoGg=0,"NO",('Activity data'!BN15*EF!$H28)*kgtoGg)</f>
        <v>5.427973881840519E-3</v>
      </c>
      <c r="BO28" s="27">
        <f>IF(('Activity data'!BO15*EF!$H28)*kgtoGg=0,"NO",('Activity data'!BO15*EF!$H28)*kgtoGg)</f>
        <v>5.4766722810750956E-3</v>
      </c>
      <c r="BP28" s="27">
        <f>IF(('Activity data'!BP15*EF!$H28)*kgtoGg=0,"NO",('Activity data'!BP15*EF!$H28)*kgtoGg)</f>
        <v>5.5243149126135331E-3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23.279067868377389</v>
      </c>
      <c r="AE30" s="27">
        <f>IF(('Activity data'!AE17*EF!$H30)*kgtoGg=0,"NO",('Activity data'!AE17*EF!$H30)*kgtoGg)</f>
        <v>23.152530650802593</v>
      </c>
      <c r="AF30" s="27">
        <f>IF(('Activity data'!AF17*EF!$H30)*kgtoGg=0,"NO",('Activity data'!AF17*EF!$H30)*kgtoGg)</f>
        <v>23.1629164330643</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21.465278056857684</v>
      </c>
      <c r="AL30" s="27">
        <f>IF(('Activity data'!AL17*EF!$H30)*kgtoGg=0,"NO",('Activity data'!AL17*EF!$H30)*kgtoGg)</f>
        <v>19.129090621845496</v>
      </c>
      <c r="AM30" s="27">
        <f>IF(('Activity data'!AM17*EF!$H30)*kgtoGg=0,"NO",('Activity data'!AM17*EF!$H30)*kgtoGg)</f>
        <v>19.424063771253461</v>
      </c>
      <c r="AN30" s="27">
        <f>IF(('Activity data'!AN17*EF!$H30)*kgtoGg=0,"NO",('Activity data'!AN17*EF!$H30)*kgtoGg)</f>
        <v>19.548284317380357</v>
      </c>
      <c r="AO30" s="27">
        <f>IF(('Activity data'!AO17*EF!$H30)*kgtoGg=0,"NO",('Activity data'!AO17*EF!$H30)*kgtoGg)</f>
        <v>19.620362387400437</v>
      </c>
      <c r="AP30" s="27">
        <f>IF(('Activity data'!AP17*EF!$H30)*kgtoGg=0,"NO",('Activity data'!AP17*EF!$H30)*kgtoGg)</f>
        <v>19.734948609985732</v>
      </c>
      <c r="AQ30" s="27">
        <f>IF(('Activity data'!AQ17*EF!$H30)*kgtoGg=0,"NO",('Activity data'!AQ17*EF!$H30)*kgtoGg)</f>
        <v>19.81511926528983</v>
      </c>
      <c r="AR30" s="27">
        <f>IF(('Activity data'!AR17*EF!$H30)*kgtoGg=0,"NO",('Activity data'!AR17*EF!$H30)*kgtoGg)</f>
        <v>19.816827806532558</v>
      </c>
      <c r="AS30" s="27">
        <f>IF(('Activity data'!AS17*EF!$H30)*kgtoGg=0,"NO",('Activity data'!AS17*EF!$H30)*kgtoGg)</f>
        <v>19.813451254544688</v>
      </c>
      <c r="AT30" s="27">
        <f>IF(('Activity data'!AT17*EF!$H30)*kgtoGg=0,"NO",('Activity data'!AT17*EF!$H30)*kgtoGg)</f>
        <v>19.818820801945261</v>
      </c>
      <c r="AU30" s="27">
        <f>IF(('Activity data'!AU17*EF!$H30)*kgtoGg=0,"NO",('Activity data'!AU17*EF!$H30)*kgtoGg)</f>
        <v>19.975614359129374</v>
      </c>
      <c r="AV30" s="27">
        <f>IF(('Activity data'!AV17*EF!$H30)*kgtoGg=0,"NO",('Activity data'!AV17*EF!$H30)*kgtoGg)</f>
        <v>20.055073578425574</v>
      </c>
      <c r="AW30" s="27">
        <f>IF(('Activity data'!AW17*EF!$H30)*kgtoGg=0,"NO",('Activity data'!AW17*EF!$H30)*kgtoGg)</f>
        <v>20.23352580868923</v>
      </c>
      <c r="AX30" s="27">
        <f>IF(('Activity data'!AX17*EF!$H30)*kgtoGg=0,"NO",('Activity data'!AX17*EF!$H30)*kgtoGg)</f>
        <v>20.430235195769612</v>
      </c>
      <c r="AY30" s="27">
        <f>IF(('Activity data'!AY17*EF!$H30)*kgtoGg=0,"NO",('Activity data'!AY17*EF!$H30)*kgtoGg)</f>
        <v>20.733065944420193</v>
      </c>
      <c r="AZ30" s="27">
        <f>IF(('Activity data'!AZ17*EF!$H30)*kgtoGg=0,"NO",('Activity data'!AZ17*EF!$H30)*kgtoGg)</f>
        <v>21.082212062843585</v>
      </c>
      <c r="BA30" s="27">
        <f>IF(('Activity data'!BA17*EF!$H30)*kgtoGg=0,"NO",('Activity data'!BA17*EF!$H30)*kgtoGg)</f>
        <v>21.2568266497161</v>
      </c>
      <c r="BB30" s="27">
        <f>IF(('Activity data'!BB17*EF!$H30)*kgtoGg=0,"NO",('Activity data'!BB17*EF!$H30)*kgtoGg)</f>
        <v>21.424712937337748</v>
      </c>
      <c r="BC30" s="27">
        <f>IF(('Activity data'!BC17*EF!$H30)*kgtoGg=0,"NO",('Activity data'!BC17*EF!$H30)*kgtoGg)</f>
        <v>21.643300293295258</v>
      </c>
      <c r="BD30" s="27">
        <f>IF(('Activity data'!BD17*EF!$H30)*kgtoGg=0,"NO",('Activity data'!BD17*EF!$H30)*kgtoGg)</f>
        <v>21.849607266043783</v>
      </c>
      <c r="BE30" s="27">
        <f>IF(('Activity data'!BE17*EF!$H30)*kgtoGg=0,"NO",('Activity data'!BE17*EF!$H30)*kgtoGg)</f>
        <v>22.10873161369387</v>
      </c>
      <c r="BF30" s="27">
        <f>IF(('Activity data'!BF17*EF!$H30)*kgtoGg=0,"NO",('Activity data'!BF17*EF!$H30)*kgtoGg)</f>
        <v>22.339754741586482</v>
      </c>
      <c r="BG30" s="27">
        <f>IF(('Activity data'!BG17*EF!$H30)*kgtoGg=0,"NO",('Activity data'!BG17*EF!$H30)*kgtoGg)</f>
        <v>22.656900080593854</v>
      </c>
      <c r="BH30" s="27">
        <f>IF(('Activity data'!BH17*EF!$H30)*kgtoGg=0,"NO",('Activity data'!BH17*EF!$H30)*kgtoGg)</f>
        <v>22.969492441120735</v>
      </c>
      <c r="BI30" s="27">
        <f>IF(('Activity data'!BI17*EF!$H30)*kgtoGg=0,"NO",('Activity data'!BI17*EF!$H30)*kgtoGg)</f>
        <v>23.288593401792788</v>
      </c>
      <c r="BJ30" s="27">
        <f>IF(('Activity data'!BJ17*EF!$H30)*kgtoGg=0,"NO",('Activity data'!BJ17*EF!$H30)*kgtoGg)</f>
        <v>23.617160960545021</v>
      </c>
      <c r="BK30" s="27">
        <f>IF(('Activity data'!BK17*EF!$H30)*kgtoGg=0,"NO",('Activity data'!BK17*EF!$H30)*kgtoGg)</f>
        <v>23.961182958908566</v>
      </c>
      <c r="BL30" s="27">
        <f>IF(('Activity data'!BL17*EF!$H30)*kgtoGg=0,"NO",('Activity data'!BL17*EF!$H30)*kgtoGg)</f>
        <v>24.353696578265794</v>
      </c>
      <c r="BM30" s="27">
        <f>IF(('Activity data'!BM17*EF!$H30)*kgtoGg=0,"NO",('Activity data'!BM17*EF!$H30)*kgtoGg)</f>
        <v>24.407972649067201</v>
      </c>
      <c r="BN30" s="27">
        <f>IF(('Activity data'!BN17*EF!$H30)*kgtoGg=0,"NO",('Activity data'!BN17*EF!$H30)*kgtoGg)</f>
        <v>24.407752049750588</v>
      </c>
      <c r="BO30" s="27">
        <f>IF(('Activity data'!BO17*EF!$H30)*kgtoGg=0,"NO",('Activity data'!BO17*EF!$H30)*kgtoGg)</f>
        <v>24.410539486372542</v>
      </c>
      <c r="BP30" s="27">
        <f>IF(('Activity data'!BP17*EF!$H30)*kgtoGg=0,"NO",('Activity data'!BP17*EF!$H30)*kgtoGg)</f>
        <v>24.396512925663316</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7.7932061732677763E-2</v>
      </c>
      <c r="AE31" s="27">
        <f>IF(('Activity data'!AE18*EF!$H31)*kgtoGg=0,"NO",('Activity data'!AE18*EF!$H31)*kgtoGg)</f>
        <v>7.7508449141861099E-2</v>
      </c>
      <c r="AF31" s="27">
        <f>IF(('Activity data'!AF18*EF!$H31)*kgtoGg=0,"NO",('Activity data'!AF18*EF!$H31)*kgtoGg)</f>
        <v>7.7543217949140569E-2</v>
      </c>
      <c r="AG31" s="27">
        <f>IF(('Activity data'!AG18*EF!$H31)*kgtoGg=0,"NO",('Activity data'!AG18*EF!$H31)*kgtoGg)</f>
        <v>7.6831311787104603E-2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7.1859980996426695E-2</v>
      </c>
      <c r="AL31" s="27">
        <f>IF(('Activity data'!AL18*EF!$H31)*kgtoGg=0,"NO",('Activity data'!AL18*EF!$H31)*kgtoGg)</f>
        <v>6.4039053438936552E-2</v>
      </c>
      <c r="AM31" s="27">
        <f>IF(('Activity data'!AM18*EF!$H31)*kgtoGg=0,"NO",('Activity data'!AM18*EF!$H31)*kgtoGg)</f>
        <v>6.5026544253393548E-2</v>
      </c>
      <c r="AN31" s="27">
        <f>IF(('Activity data'!AN18*EF!$H31)*kgtoGg=0,"NO",('Activity data'!AN18*EF!$H31)*kgtoGg)</f>
        <v>6.544240125093162E-2</v>
      </c>
      <c r="AO31" s="27">
        <f>IF(('Activity data'!AO18*EF!$H31)*kgtoGg=0,"NO",('Activity data'!AO18*EF!$H31)*kgtoGg)</f>
        <v>6.5683699254534572E-2</v>
      </c>
      <c r="AP31" s="27">
        <f>IF(('Activity data'!AP18*EF!$H31)*kgtoGg=0,"NO",('Activity data'!AP18*EF!$H31)*kgtoGg)</f>
        <v>6.606730312659348E-2</v>
      </c>
      <c r="AQ31" s="27">
        <f>IF(('Activity data'!AQ18*EF!$H31)*kgtoGg=0,"NO",('Activity data'!AQ18*EF!$H31)*kgtoGg)</f>
        <v>6.6335692930413567E-2</v>
      </c>
      <c r="AR31" s="27">
        <f>IF(('Activity data'!AR18*EF!$H31)*kgtoGg=0,"NO",('Activity data'!AR18*EF!$H31)*kgtoGg)</f>
        <v>6.634141266723266E-2</v>
      </c>
      <c r="AS31" s="27">
        <f>IF(('Activity data'!AS18*EF!$H31)*kgtoGg=0,"NO",('Activity data'!AS18*EF!$H31)*kgtoGg)</f>
        <v>6.6330108878805652E-2</v>
      </c>
      <c r="AT31" s="27">
        <f>IF(('Activity data'!AT18*EF!$H31)*kgtoGg=0,"NO",('Activity data'!AT18*EF!$H31)*kgtoGg)</f>
        <v>6.6348084680150618E-2</v>
      </c>
      <c r="AU31" s="27">
        <f>IF(('Activity data'!AU18*EF!$H31)*kgtoGg=0,"NO",('Activity data'!AU18*EF!$H31)*kgtoGg)</f>
        <v>6.6872987362974826E-2</v>
      </c>
      <c r="AV31" s="27">
        <f>IF(('Activity data'!AV18*EF!$H31)*kgtoGg=0,"NO",('Activity data'!AV18*EF!$H31)*kgtoGg)</f>
        <v>6.7138995470276838E-2</v>
      </c>
      <c r="AW31" s="27">
        <f>IF(('Activity data'!AW18*EF!$H31)*kgtoGg=0,"NO",('Activity data'!AW18*EF!$H31)*kgtoGg)</f>
        <v>6.7736405568648211E-2</v>
      </c>
      <c r="AX31" s="27">
        <f>IF(('Activity data'!AX18*EF!$H31)*kgtoGg=0,"NO",('Activity data'!AX18*EF!$H31)*kgtoGg)</f>
        <v>6.8394935720457684E-2</v>
      </c>
      <c r="AY31" s="27">
        <f>IF(('Activity data'!AY18*EF!$H31)*kgtoGg=0,"NO",('Activity data'!AY18*EF!$H31)*kgtoGg)</f>
        <v>6.940873166503024E-2</v>
      </c>
      <c r="AZ31" s="27">
        <f>IF(('Activity data'!AZ18*EF!$H31)*kgtoGg=0,"NO",('Activity data'!AZ18*EF!$H31)*kgtoGg)</f>
        <v>7.0577579017877159E-2</v>
      </c>
      <c r="BA31" s="27">
        <f>IF(('Activity data'!BA18*EF!$H31)*kgtoGg=0,"NO",('Activity data'!BA18*EF!$H31)*kgtoGg)</f>
        <v>7.116214171774625E-2</v>
      </c>
      <c r="BB31" s="27">
        <f>IF(('Activity data'!BB18*EF!$H31)*kgtoGg=0,"NO",('Activity data'!BB18*EF!$H31)*kgtoGg)</f>
        <v>7.1724179880312627E-2</v>
      </c>
      <c r="BC31" s="27">
        <f>IF(('Activity data'!BC18*EF!$H31)*kgtoGg=0,"NO",('Activity data'!BC18*EF!$H31)*kgtoGg)</f>
        <v>7.2455951591052115E-2</v>
      </c>
      <c r="BD31" s="27">
        <f>IF(('Activity data'!BD18*EF!$H31)*kgtoGg=0,"NO",('Activity data'!BD18*EF!$H31)*kgtoGg)</f>
        <v>7.3146611879815665E-2</v>
      </c>
      <c r="BE31" s="27">
        <f>IF(('Activity data'!BE18*EF!$H31)*kgtoGg=0,"NO",('Activity data'!BE18*EF!$H31)*kgtoGg)</f>
        <v>7.4014090542264099E-2</v>
      </c>
      <c r="BF31" s="27">
        <f>IF(('Activity data'!BF18*EF!$H31)*kgtoGg=0,"NO",('Activity data'!BF18*EF!$H31)*kgtoGg)</f>
        <v>7.4787493874665573E-2</v>
      </c>
      <c r="BG31" s="27">
        <f>IF(('Activity data'!BG18*EF!$H31)*kgtoGg=0,"NO",('Activity data'!BG18*EF!$H31)*kgtoGg)</f>
        <v>7.5849211219943313E-2</v>
      </c>
      <c r="BH31" s="27">
        <f>IF(('Activity data'!BH18*EF!$H31)*kgtoGg=0,"NO",('Activity data'!BH18*EF!$H31)*kgtoGg)</f>
        <v>7.6895686417124062E-2</v>
      </c>
      <c r="BI31" s="27">
        <f>IF(('Activity data'!BI18*EF!$H31)*kgtoGg=0,"NO",('Activity data'!BI18*EF!$H31)*kgtoGg)</f>
        <v>7.7963950658057557E-2</v>
      </c>
      <c r="BJ31" s="27">
        <f>IF(('Activity data'!BJ18*EF!$H31)*kgtoGg=0,"NO",('Activity data'!BJ18*EF!$H31)*kgtoGg)</f>
        <v>7.9063906524710501E-2</v>
      </c>
      <c r="BK31" s="27">
        <f>IF(('Activity data'!BK18*EF!$H31)*kgtoGg=0,"NO",('Activity data'!BK18*EF!$H31)*kgtoGg)</f>
        <v>8.0215599700977511E-2</v>
      </c>
      <c r="BL31" s="27">
        <f>IF(('Activity data'!BL18*EF!$H31)*kgtoGg=0,"NO",('Activity data'!BL18*EF!$H31)*kgtoGg)</f>
        <v>8.1529629789622846E-2</v>
      </c>
      <c r="BM31" s="27">
        <f>IF(('Activity data'!BM18*EF!$H31)*kgtoGg=0,"NO",('Activity data'!BM18*EF!$H31)*kgtoGg)</f>
        <v>8.1711331485078101E-2</v>
      </c>
      <c r="BN31" s="27">
        <f>IF(('Activity data'!BN18*EF!$H31)*kgtoGg=0,"NO",('Activity data'!BN18*EF!$H31)*kgtoGg)</f>
        <v>8.1710592977863927E-2</v>
      </c>
      <c r="BO31" s="27">
        <f>IF(('Activity data'!BO18*EF!$H31)*kgtoGg=0,"NO",('Activity data'!BO18*EF!$H31)*kgtoGg)</f>
        <v>8.1719924566402008E-2</v>
      </c>
      <c r="BP31" s="27">
        <f>IF(('Activity data'!BP18*EF!$H31)*kgtoGg=0,"NO",('Activity data'!BP18*EF!$H31)*kgtoGg)</f>
        <v>8.1672967411533556E-2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0.55586528215230235</v>
      </c>
      <c r="AE32" s="27">
        <f>IF(('Activity data'!AE19*EF!$H32)*kgtoGg=0,"NO",('Activity data'!AE19*EF!$H32)*kgtoGg)</f>
        <v>0.56716712532642322</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0.62068986953889782</v>
      </c>
      <c r="AL32" s="27">
        <f>IF(('Activity data'!AL19*EF!$H32)*kgtoGg=0,"NO",('Activity data'!AL19*EF!$H32)*kgtoGg)</f>
        <v>0.59592134131872254</v>
      </c>
      <c r="AM32" s="27">
        <f>IF(('Activity data'!AM19*EF!$H32)*kgtoGg=0,"NO",('Activity data'!AM19*EF!$H32)*kgtoGg)</f>
        <v>0.61254612073234438</v>
      </c>
      <c r="AN32" s="27">
        <f>IF(('Activity data'!AN19*EF!$H32)*kgtoGg=0,"NO",('Activity data'!AN19*EF!$H32)*kgtoGg)</f>
        <v>0.62629545693800792</v>
      </c>
      <c r="AO32" s="27">
        <f>IF(('Activity data'!AO19*EF!$H32)*kgtoGg=0,"NO",('Activity data'!AO19*EF!$H32)*kgtoGg)</f>
        <v>0.63902786485201635</v>
      </c>
      <c r="AP32" s="27">
        <f>IF(('Activity data'!AP19*EF!$H32)*kgtoGg=0,"NO",('Activity data'!AP19*EF!$H32)*kgtoGg)</f>
        <v>0.65235747878277128</v>
      </c>
      <c r="AQ32" s="27">
        <f>IF(('Activity data'!AQ19*EF!$H32)*kgtoGg=0,"NO",('Activity data'!AQ19*EF!$H32)*kgtoGg)</f>
        <v>0.66493614724932215</v>
      </c>
      <c r="AR32" s="27">
        <f>IF(('Activity data'!AR19*EF!$H32)*kgtoGg=0,"NO",('Activity data'!AR19*EF!$H32)*kgtoGg)</f>
        <v>0.67610478759682435</v>
      </c>
      <c r="AS32" s="27">
        <f>IF(('Activity data'!AS19*EF!$H32)*kgtoGg=0,"NO",('Activity data'!AS19*EF!$H32)*kgtoGg)</f>
        <v>0.68716071204682427</v>
      </c>
      <c r="AT32" s="27">
        <f>IF(('Activity data'!AT19*EF!$H32)*kgtoGg=0,"NO",('Activity data'!AT19*EF!$H32)*kgtoGg)</f>
        <v>0.69836692017496271</v>
      </c>
      <c r="AU32" s="27">
        <f>IF(('Activity data'!AU19*EF!$H32)*kgtoGg=0,"NO",('Activity data'!AU19*EF!$H32)*kgtoGg)</f>
        <v>0.71254528963232389</v>
      </c>
      <c r="AV32" s="27">
        <f>IF(('Activity data'!AV19*EF!$H32)*kgtoGg=0,"NO",('Activity data'!AV19*EF!$H32)*kgtoGg)</f>
        <v>0.72528440005222183</v>
      </c>
      <c r="AW32" s="27">
        <f>IF(('Activity data'!AW19*EF!$H32)*kgtoGg=0,"NO",('Activity data'!AW19*EF!$H32)*kgtoGg)</f>
        <v>0.74013326712837346</v>
      </c>
      <c r="AX32" s="27">
        <f>IF(('Activity data'!AX19*EF!$H32)*kgtoGg=0,"NO",('Activity data'!AX19*EF!$H32)*kgtoGg)</f>
        <v>0.75552942369537057</v>
      </c>
      <c r="AY32" s="27">
        <f>IF(('Activity data'!AY19*EF!$H32)*kgtoGg=0,"NO",('Activity data'!AY19*EF!$H32)*kgtoGg)</f>
        <v>0.7733744463814668</v>
      </c>
      <c r="AZ32" s="27">
        <f>IF(('Activity data'!AZ19*EF!$H32)*kgtoGg=0,"NO",('Activity data'!AZ19*EF!$H32)*kgtoGg)</f>
        <v>0.79250714501785058</v>
      </c>
      <c r="BA32" s="27">
        <f>IF(('Activity data'!BA19*EF!$H32)*kgtoGg=0,"NO",('Activity data'!BA19*EF!$H32)*kgtoGg)</f>
        <v>0.80809785109418408</v>
      </c>
      <c r="BB32" s="27">
        <f>IF(('Activity data'!BB19*EF!$H32)*kgtoGg=0,"NO",('Activity data'!BB19*EF!$H32)*kgtoGg)</f>
        <v>0.82372938466802348</v>
      </c>
      <c r="BC32" s="27">
        <f>IF(('Activity data'!BC19*EF!$H32)*kgtoGg=0,"NO",('Activity data'!BC19*EF!$H32)*kgtoGg)</f>
        <v>0.84072206982238329</v>
      </c>
      <c r="BD32" s="27">
        <f>IF(('Activity data'!BD19*EF!$H32)*kgtoGg=0,"NO",('Activity data'!BD19*EF!$H32)*kgtoGg)</f>
        <v>0.85767078316090906</v>
      </c>
      <c r="BE32" s="27">
        <f>IF(('Activity data'!BE19*EF!$H32)*kgtoGg=0,"NO",('Activity data'!BE19*EF!$H32)*kgtoGg)</f>
        <v>0.87612397841793732</v>
      </c>
      <c r="BF32" s="27">
        <f>IF(('Activity data'!BF19*EF!$H32)*kgtoGg=0,"NO",('Activity data'!BF19*EF!$H32)*kgtoGg)</f>
        <v>0.89418856971331973</v>
      </c>
      <c r="BG32" s="27">
        <f>IF(('Activity data'!BG19*EF!$H32)*kgtoGg=0,"NO",('Activity data'!BG19*EF!$H32)*kgtoGg)</f>
        <v>0.91467957859554683</v>
      </c>
      <c r="BH32" s="27">
        <f>IF(('Activity data'!BH19*EF!$H32)*kgtoGg=0,"NO",('Activity data'!BH19*EF!$H32)*kgtoGg)</f>
        <v>0.93543216208227931</v>
      </c>
      <c r="BI32" s="27">
        <f>IF(('Activity data'!BI19*EF!$H32)*kgtoGg=0,"NO",('Activity data'!BI19*EF!$H32)*kgtoGg)</f>
        <v>0.95673625245124216</v>
      </c>
      <c r="BJ32" s="27">
        <f>IF(('Activity data'!BJ19*EF!$H32)*kgtoGg=0,"NO",('Activity data'!BJ19*EF!$H32)*kgtoGg)</f>
        <v>0.97869060707771072</v>
      </c>
      <c r="BK32" s="27">
        <f>IF(('Activity data'!BK19*EF!$H32)*kgtoGg=0,"NO",('Activity data'!BK19*EF!$H32)*kgtoGg)</f>
        <v>1.0014816540621096</v>
      </c>
      <c r="BL32" s="27">
        <f>IF(('Activity data'!BL19*EF!$H32)*kgtoGg=0,"NO",('Activity data'!BL19*EF!$H32)*kgtoGg)</f>
        <v>1.0260459943607945</v>
      </c>
      <c r="BM32" s="27">
        <f>IF(('Activity data'!BM19*EF!$H32)*kgtoGg=0,"NO",('Activity data'!BM19*EF!$H32)*kgtoGg)</f>
        <v>1.0417401626120799</v>
      </c>
      <c r="BN32" s="27">
        <f>IF(('Activity data'!BN19*EF!$H32)*kgtoGg=0,"NO",('Activity data'!BN19*EF!$H32)*kgtoGg)</f>
        <v>1.0560786122153853</v>
      </c>
      <c r="BO32" s="27">
        <f>IF(('Activity data'!BO19*EF!$H32)*kgtoGg=0,"NO",('Activity data'!BO19*EF!$H32)*kgtoGg)</f>
        <v>1.0706391978407606</v>
      </c>
      <c r="BP32" s="27">
        <f>IF(('Activity data'!BP19*EF!$H32)*kgtoGg=0,"NO",('Activity data'!BP19*EF!$H32)*kgtoGg)</f>
        <v>1.0848525256310371</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2.2100196981344098</v>
      </c>
      <c r="AE33" s="27">
        <f>IF(('Activity data'!AE20*EF!$H33)*kgtoGg=0,"NO",('Activity data'!AE20*EF!$H33)*kgtoGg)</f>
        <v>2.2391217074451477</v>
      </c>
      <c r="AF33" s="27">
        <f>IF(('Activity data'!AF20*EF!$H33)*kgtoGg=0,"NO",('Activity data'!AF20*EF!$H33)*kgtoGg)</f>
        <v>2.2858678822724814</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2.2487211059946208</v>
      </c>
      <c r="AK33" s="27">
        <f>IF(('Activity data'!AK20*EF!$H33)*kgtoGg=0,"NO",('Activity data'!AK20*EF!$H33)*kgtoGg)</f>
        <v>2.2390235702415184</v>
      </c>
      <c r="AL33" s="27">
        <f>IF(('Activity data'!AL20*EF!$H33)*kgtoGg=0,"NO",('Activity data'!AL20*EF!$H33)*kgtoGg)</f>
        <v>1.914690926752086</v>
      </c>
      <c r="AM33" s="27">
        <f>IF(('Activity data'!AM20*EF!$H33)*kgtoGg=0,"NO",('Activity data'!AM20*EF!$H33)*kgtoGg)</f>
        <v>1.9953926202151704</v>
      </c>
      <c r="AN33" s="27">
        <f>IF(('Activity data'!AN20*EF!$H33)*kgtoGg=0,"NO",('Activity data'!AN20*EF!$H33)*kgtoGg)</f>
        <v>2.051027141286712</v>
      </c>
      <c r="AO33" s="27">
        <f>IF(('Activity data'!AO20*EF!$H33)*kgtoGg=0,"NO",('Activity data'!AO20*EF!$H33)*kgtoGg)</f>
        <v>2.099705951866</v>
      </c>
      <c r="AP33" s="27">
        <f>IF(('Activity data'!AP20*EF!$H33)*kgtoGg=0,"NO",('Activity data'!AP20*EF!$H33)*kgtoGg)</f>
        <v>2.1566237913497237</v>
      </c>
      <c r="AQ33" s="27">
        <f>IF(('Activity data'!AQ20*EF!$H33)*kgtoGg=0,"NO",('Activity data'!AQ20*EF!$H33)*kgtoGg)</f>
        <v>2.2093834032346842</v>
      </c>
      <c r="AR33" s="27">
        <f>IF(('Activity data'!AR20*EF!$H33)*kgtoGg=0,"NO",('Activity data'!AR20*EF!$H33)*kgtoGg)</f>
        <v>2.24976199506485</v>
      </c>
      <c r="AS33" s="27">
        <f>IF(('Activity data'!AS20*EF!$H33)*kgtoGg=0,"NO",('Activity data'!AS20*EF!$H33)*kgtoGg)</f>
        <v>2.2897591702486619</v>
      </c>
      <c r="AT33" s="27">
        <f>IF(('Activity data'!AT20*EF!$H33)*kgtoGg=0,"NO",('Activity data'!AT20*EF!$H33)*kgtoGg)</f>
        <v>2.3317645521959536</v>
      </c>
      <c r="AU33" s="27">
        <f>IF(('Activity data'!AU20*EF!$H33)*kgtoGg=0,"NO",('Activity data'!AU20*EF!$H33)*kgtoGg)</f>
        <v>2.4007418547787096</v>
      </c>
      <c r="AV33" s="27">
        <f>IF(('Activity data'!AV20*EF!$H33)*kgtoGg=0,"NO",('Activity data'!AV20*EF!$H33)*kgtoGg)</f>
        <v>2.4573707958571469</v>
      </c>
      <c r="AW33" s="27">
        <f>IF(('Activity data'!AW20*EF!$H33)*kgtoGg=0,"NO",('Activity data'!AW20*EF!$H33)*kgtoGg)</f>
        <v>2.5326167350332853</v>
      </c>
      <c r="AX33" s="27">
        <f>IF(('Activity data'!AX20*EF!$H33)*kgtoGg=0,"NO",('Activity data'!AX20*EF!$H33)*kgtoGg)</f>
        <v>2.6125835253456997</v>
      </c>
      <c r="AY33" s="27">
        <f>IF(('Activity data'!AY20*EF!$H33)*kgtoGg=0,"NO",('Activity data'!AY20*EF!$H33)*kgtoGg)</f>
        <v>2.7135583572420159</v>
      </c>
      <c r="AZ33" s="27">
        <f>IF(('Activity data'!AZ20*EF!$H33)*kgtoGg=0,"NO",('Activity data'!AZ20*EF!$H33)*kgtoGg)</f>
        <v>2.8252304281885507</v>
      </c>
      <c r="BA33" s="27">
        <f>IF(('Activity data'!BA20*EF!$H33)*kgtoGg=0,"NO",('Activity data'!BA20*EF!$H33)*kgtoGg)</f>
        <v>2.9064559616949279</v>
      </c>
      <c r="BB33" s="27">
        <f>IF(('Activity data'!BB20*EF!$H33)*kgtoGg=0,"NO",('Activity data'!BB20*EF!$H33)*kgtoGg)</f>
        <v>2.9879842478638685</v>
      </c>
      <c r="BC33" s="27">
        <f>IF(('Activity data'!BC20*EF!$H33)*kgtoGg=0,"NO",('Activity data'!BC20*EF!$H33)*kgtoGg)</f>
        <v>3.0808946624250266</v>
      </c>
      <c r="BD33" s="27">
        <f>IF(('Activity data'!BD20*EF!$H33)*kgtoGg=0,"NO",('Activity data'!BD20*EF!$H33)*kgtoGg)</f>
        <v>3.1733098763262757</v>
      </c>
      <c r="BE33" s="27">
        <f>IF(('Activity data'!BE20*EF!$H33)*kgtoGg=0,"NO",('Activity data'!BE20*EF!$H33)*kgtoGg)</f>
        <v>3.2780733891218219</v>
      </c>
      <c r="BF33" s="27">
        <f>IF(('Activity data'!BF20*EF!$H33)*kgtoGg=0,"NO",('Activity data'!BF20*EF!$H33)*kgtoGg)</f>
        <v>3.3794309559994296</v>
      </c>
      <c r="BG33" s="27">
        <f>IF(('Activity data'!BG20*EF!$H33)*kgtoGg=0,"NO",('Activity data'!BG20*EF!$H33)*kgtoGg)</f>
        <v>3.5003839557281649</v>
      </c>
      <c r="BH33" s="27">
        <f>IF(('Activity data'!BH20*EF!$H33)*kgtoGg=0,"NO",('Activity data'!BH20*EF!$H33)*kgtoGg)</f>
        <v>3.6230327612912419</v>
      </c>
      <c r="BI33" s="27">
        <f>IF(('Activity data'!BI20*EF!$H33)*kgtoGg=0,"NO",('Activity data'!BI20*EF!$H33)*kgtoGg)</f>
        <v>3.7497186584296225</v>
      </c>
      <c r="BJ33" s="27">
        <f>IF(('Activity data'!BJ20*EF!$H33)*kgtoGg=0,"NO",('Activity data'!BJ20*EF!$H33)*kgtoGg)</f>
        <v>3.8811943433831995</v>
      </c>
      <c r="BK33" s="27">
        <f>IF(('Activity data'!BK20*EF!$H33)*kgtoGg=0,"NO",('Activity data'!BK20*EF!$H33)*kgtoGg)</f>
        <v>4.0188958257066334</v>
      </c>
      <c r="BL33" s="27">
        <f>IF(('Activity data'!BL20*EF!$H33)*kgtoGg=0,"NO",('Activity data'!BL20*EF!$H33)*kgtoGg)</f>
        <v>4.1701799939181292</v>
      </c>
      <c r="BM33" s="27">
        <f>IF(('Activity data'!BM20*EF!$H33)*kgtoGg=0,"NO",('Activity data'!BM20*EF!$H33)*kgtoGg)</f>
        <v>4.2508143410759365</v>
      </c>
      <c r="BN33" s="27">
        <f>IF(('Activity data'!BN20*EF!$H33)*kgtoGg=0,"NO",('Activity data'!BN20*EF!$H33)*kgtoGg)</f>
        <v>4.3209782769759091</v>
      </c>
      <c r="BO33" s="27">
        <f>IF(('Activity data'!BO20*EF!$H33)*kgtoGg=0,"NO",('Activity data'!BO20*EF!$H33)*kgtoGg)</f>
        <v>4.39318097532637</v>
      </c>
      <c r="BP33" s="27">
        <f>IF(('Activity data'!BP20*EF!$H33)*kgtoGg=0,"NO",('Activity data'!BP20*EF!$H33)*kgtoGg)</f>
        <v>4.4629805704939951</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2.3161053423012615E-2</v>
      </c>
      <c r="AE34" s="27">
        <f>IF(('Activity data'!AE21*EF!$H34)*kgtoGg=0,"NO",('Activity data'!AE21*EF!$H34)*kgtoGg)</f>
        <v>2.3631963555267654E-2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2.5862077897454101E-2</v>
      </c>
      <c r="AL34" s="27">
        <f>IF(('Activity data'!AL21*EF!$H34)*kgtoGg=0,"NO",('Activity data'!AL21*EF!$H34)*kgtoGg)</f>
        <v>2.483005588828013E-2</v>
      </c>
      <c r="AM34" s="27">
        <f>IF(('Activity data'!AM21*EF!$H34)*kgtoGg=0,"NO",('Activity data'!AM21*EF!$H34)*kgtoGg)</f>
        <v>2.552275503051438E-2</v>
      </c>
      <c r="AN34" s="27">
        <f>IF(('Activity data'!AN21*EF!$H34)*kgtoGg=0,"NO",('Activity data'!AN21*EF!$H34)*kgtoGg)</f>
        <v>2.6095644039083689E-2</v>
      </c>
      <c r="AO34" s="27">
        <f>IF(('Activity data'!AO21*EF!$H34)*kgtoGg=0,"NO",('Activity data'!AO21*EF!$H34)*kgtoGg)</f>
        <v>2.6626161035500702E-2</v>
      </c>
      <c r="AP34" s="27">
        <f>IF(('Activity data'!AP21*EF!$H34)*kgtoGg=0,"NO",('Activity data'!AP21*EF!$H34)*kgtoGg)</f>
        <v>2.7181561615948827E-2</v>
      </c>
      <c r="AQ34" s="27">
        <f>IF(('Activity data'!AQ21*EF!$H34)*kgtoGg=0,"NO",('Activity data'!AQ21*EF!$H34)*kgtoGg)</f>
        <v>2.7705672802055114E-2</v>
      </c>
      <c r="AR34" s="27">
        <f>IF(('Activity data'!AR21*EF!$H34)*kgtoGg=0,"NO",('Activity data'!AR21*EF!$H34)*kgtoGg)</f>
        <v>2.817103281653437E-2</v>
      </c>
      <c r="AS34" s="27">
        <f>IF(('Activity data'!AS21*EF!$H34)*kgtoGg=0,"NO",('Activity data'!AS21*EF!$H34)*kgtoGg)</f>
        <v>2.8631696335284368E-2</v>
      </c>
      <c r="AT34" s="27">
        <f>IF(('Activity data'!AT21*EF!$H34)*kgtoGg=0,"NO",('Activity data'!AT21*EF!$H34)*kgtoGg)</f>
        <v>2.9098621673956812E-2</v>
      </c>
      <c r="AU34" s="27">
        <f>IF(('Activity data'!AU21*EF!$H34)*kgtoGg=0,"NO",('Activity data'!AU21*EF!$H34)*kgtoGg)</f>
        <v>2.968938706801352E-2</v>
      </c>
      <c r="AV34" s="27">
        <f>IF(('Activity data'!AV21*EF!$H34)*kgtoGg=0,"NO",('Activity data'!AV21*EF!$H34)*kgtoGg)</f>
        <v>3.0220183335509274E-2</v>
      </c>
      <c r="AW34" s="27">
        <f>IF(('Activity data'!AW21*EF!$H34)*kgtoGg=0,"NO",('Activity data'!AW21*EF!$H34)*kgtoGg)</f>
        <v>3.0838886130348919E-2</v>
      </c>
      <c r="AX34" s="27">
        <f>IF(('Activity data'!AX21*EF!$H34)*kgtoGg=0,"NO",('Activity data'!AX21*EF!$H34)*kgtoGg)</f>
        <v>3.1480392653973802E-2</v>
      </c>
      <c r="AY34" s="27">
        <f>IF(('Activity data'!AY21*EF!$H34)*kgtoGg=0,"NO",('Activity data'!AY21*EF!$H34)*kgtoGg)</f>
        <v>3.2223935265894482E-2</v>
      </c>
      <c r="AZ34" s="27">
        <f>IF(('Activity data'!AZ21*EF!$H34)*kgtoGg=0,"NO",('Activity data'!AZ21*EF!$H34)*kgtoGg)</f>
        <v>3.3021131042410466E-2</v>
      </c>
      <c r="BA34" s="27">
        <f>IF(('Activity data'!BA21*EF!$H34)*kgtoGg=0,"NO",('Activity data'!BA21*EF!$H34)*kgtoGg)</f>
        <v>3.3670743795591034E-2</v>
      </c>
      <c r="BB34" s="27">
        <f>IF(('Activity data'!BB21*EF!$H34)*kgtoGg=0,"NO",('Activity data'!BB21*EF!$H34)*kgtoGg)</f>
        <v>3.4322057694501008E-2</v>
      </c>
      <c r="BC34" s="27">
        <f>IF(('Activity data'!BC21*EF!$H34)*kgtoGg=0,"NO",('Activity data'!BC21*EF!$H34)*kgtoGg)</f>
        <v>3.5030086242599331E-2</v>
      </c>
      <c r="BD34" s="27">
        <f>IF(('Activity data'!BD21*EF!$H34)*kgtoGg=0,"NO",('Activity data'!BD21*EF!$H34)*kgtoGg)</f>
        <v>3.5736282631704572E-2</v>
      </c>
      <c r="BE34" s="27">
        <f>IF(('Activity data'!BE21*EF!$H34)*kgtoGg=0,"NO",('Activity data'!BE21*EF!$H34)*kgtoGg)</f>
        <v>3.6505165767414097E-2</v>
      </c>
      <c r="BF34" s="27">
        <f>IF(('Activity data'!BF21*EF!$H34)*kgtoGg=0,"NO",('Activity data'!BF21*EF!$H34)*kgtoGg)</f>
        <v>3.7257857071388366E-2</v>
      </c>
      <c r="BG34" s="27">
        <f>IF(('Activity data'!BG21*EF!$H34)*kgtoGg=0,"NO",('Activity data'!BG21*EF!$H34)*kgtoGg)</f>
        <v>3.8111649108147821E-2</v>
      </c>
      <c r="BH34" s="27">
        <f>IF(('Activity data'!BH21*EF!$H34)*kgtoGg=0,"NO",('Activity data'!BH21*EF!$H34)*kgtoGg)</f>
        <v>3.8976340086761679E-2</v>
      </c>
      <c r="BI34" s="27">
        <f>IF(('Activity data'!BI21*EF!$H34)*kgtoGg=0,"NO",('Activity data'!BI21*EF!$H34)*kgtoGg)</f>
        <v>3.9864010518801792E-2</v>
      </c>
      <c r="BJ34" s="27">
        <f>IF(('Activity data'!BJ21*EF!$H34)*kgtoGg=0,"NO",('Activity data'!BJ21*EF!$H34)*kgtoGg)</f>
        <v>4.0778775294904659E-2</v>
      </c>
      <c r="BK34" s="27">
        <f>IF(('Activity data'!BK21*EF!$H34)*kgtoGg=0,"NO",('Activity data'!BK21*EF!$H34)*kgtoGg)</f>
        <v>4.1728402252587948E-2</v>
      </c>
      <c r="BL34" s="27">
        <f>IF(('Activity data'!BL21*EF!$H34)*kgtoGg=0,"NO",('Activity data'!BL21*EF!$H34)*kgtoGg)</f>
        <v>4.2751916431699809E-2</v>
      </c>
      <c r="BM34" s="27">
        <f>IF(('Activity data'!BM21*EF!$H34)*kgtoGg=0,"NO",('Activity data'!BM21*EF!$H34)*kgtoGg)</f>
        <v>4.3405840108836705E-2</v>
      </c>
      <c r="BN34" s="27">
        <f>IF(('Activity data'!BN21*EF!$H34)*kgtoGg=0,"NO",('Activity data'!BN21*EF!$H34)*kgtoGg)</f>
        <v>4.4003275508974427E-2</v>
      </c>
      <c r="BO34" s="27">
        <f>IF(('Activity data'!BO21*EF!$H34)*kgtoGg=0,"NO",('Activity data'!BO21*EF!$H34)*kgtoGg)</f>
        <v>4.4609966576698412E-2</v>
      </c>
      <c r="BP34" s="27">
        <f>IF(('Activity data'!BP21*EF!$H34)*kgtoGg=0,"NO",('Activity data'!BP21*EF!$H34)*kgtoGg)</f>
        <v>4.5202188567959919E-2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9.2084154088933806E-2</v>
      </c>
      <c r="AE35" s="27">
        <f>IF(('Activity data'!AE22*EF!$H35)*kgtoGg=0,"NO",('Activity data'!AE22*EF!$H35)*kgtoGg)</f>
        <v>9.3296737810214581E-2</v>
      </c>
      <c r="AF35" s="27">
        <f>IF(('Activity data'!AF22*EF!$H35)*kgtoGg=0,"NO",('Activity data'!AF22*EF!$H35)*kgtoGg)</f>
        <v>9.5244495094686812E-2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9.3696712749775951E-2</v>
      </c>
      <c r="AK35" s="27">
        <f>IF(('Activity data'!AK22*EF!$H35)*kgtoGg=0,"NO",('Activity data'!AK22*EF!$H35)*kgtoGg)</f>
        <v>9.3292648760063338E-2</v>
      </c>
      <c r="AL35" s="27">
        <f>IF(('Activity data'!AL22*EF!$H35)*kgtoGg=0,"NO",('Activity data'!AL22*EF!$H35)*kgtoGg)</f>
        <v>7.9778788614670318E-2</v>
      </c>
      <c r="AM35" s="27">
        <f>IF(('Activity data'!AM22*EF!$H35)*kgtoGg=0,"NO",('Activity data'!AM22*EF!$H35)*kgtoGg)</f>
        <v>8.3141359175632173E-2</v>
      </c>
      <c r="AN35" s="27">
        <f>IF(('Activity data'!AN22*EF!$H35)*kgtoGg=0,"NO",('Activity data'!AN22*EF!$H35)*kgtoGg)</f>
        <v>8.5459464220279752E-2</v>
      </c>
      <c r="AO35" s="27">
        <f>IF(('Activity data'!AO22*EF!$H35)*kgtoGg=0,"NO",('Activity data'!AO22*EF!$H35)*kgtoGg)</f>
        <v>8.7487747994416734E-2</v>
      </c>
      <c r="AP35" s="27">
        <f>IF(('Activity data'!AP22*EF!$H35)*kgtoGg=0,"NO",('Activity data'!AP22*EF!$H35)*kgtoGg)</f>
        <v>8.98593246395719E-2</v>
      </c>
      <c r="AQ35" s="27">
        <f>IF(('Activity data'!AQ22*EF!$H35)*kgtoGg=0,"NO",('Activity data'!AQ22*EF!$H35)*kgtoGg)</f>
        <v>9.2057641801445267E-2</v>
      </c>
      <c r="AR35" s="27">
        <f>IF(('Activity data'!AR22*EF!$H35)*kgtoGg=0,"NO",('Activity data'!AR22*EF!$H35)*kgtoGg)</f>
        <v>9.3740083127702142E-2</v>
      </c>
      <c r="AS35" s="27">
        <f>IF(('Activity data'!AS22*EF!$H35)*kgtoGg=0,"NO",('Activity data'!AS22*EF!$H35)*kgtoGg)</f>
        <v>9.5406632093694335E-2</v>
      </c>
      <c r="AT35" s="27">
        <f>IF(('Activity data'!AT22*EF!$H35)*kgtoGg=0,"NO",('Activity data'!AT22*EF!$H35)*kgtoGg)</f>
        <v>9.7156856341498149E-2</v>
      </c>
      <c r="AU35" s="27">
        <f>IF(('Activity data'!AU22*EF!$H35)*kgtoGg=0,"NO",('Activity data'!AU22*EF!$H35)*kgtoGg)</f>
        <v>0.10003091061577965</v>
      </c>
      <c r="AV35" s="27">
        <f>IF(('Activity data'!AV22*EF!$H35)*kgtoGg=0,"NO",('Activity data'!AV22*EF!$H35)*kgtoGg)</f>
        <v>0.1023904498273812</v>
      </c>
      <c r="AW35" s="27">
        <f>IF(('Activity data'!AW22*EF!$H35)*kgtoGg=0,"NO",('Activity data'!AW22*EF!$H35)*kgtoGg)</f>
        <v>0.10552569729305367</v>
      </c>
      <c r="AX35" s="27">
        <f>IF(('Activity data'!AX22*EF!$H35)*kgtoGg=0,"NO",('Activity data'!AX22*EF!$H35)*kgtoGg)</f>
        <v>0.10885764688940427</v>
      </c>
      <c r="AY35" s="27">
        <f>IF(('Activity data'!AY22*EF!$H35)*kgtoGg=0,"NO",('Activity data'!AY22*EF!$H35)*kgtoGg)</f>
        <v>0.11306493155175078</v>
      </c>
      <c r="AZ35" s="27">
        <f>IF(('Activity data'!AZ22*EF!$H35)*kgtoGg=0,"NO",('Activity data'!AZ22*EF!$H35)*kgtoGg)</f>
        <v>0.11771793450785639</v>
      </c>
      <c r="BA35" s="27">
        <f>IF(('Activity data'!BA22*EF!$H35)*kgtoGg=0,"NO",('Activity data'!BA22*EF!$H35)*kgtoGg)</f>
        <v>0.12110233173728878</v>
      </c>
      <c r="BB35" s="27">
        <f>IF(('Activity data'!BB22*EF!$H35)*kgtoGg=0,"NO",('Activity data'!BB22*EF!$H35)*kgtoGg)</f>
        <v>0.12449934366099465</v>
      </c>
      <c r="BC35" s="27">
        <f>IF(('Activity data'!BC22*EF!$H35)*kgtoGg=0,"NO",('Activity data'!BC22*EF!$H35)*kgtoGg)</f>
        <v>0.12837061093437624</v>
      </c>
      <c r="BD35" s="27">
        <f>IF(('Activity data'!BD22*EF!$H35)*kgtoGg=0,"NO",('Activity data'!BD22*EF!$H35)*kgtoGg)</f>
        <v>0.13222124484692829</v>
      </c>
      <c r="BE35" s="27">
        <f>IF(('Activity data'!BE22*EF!$H35)*kgtoGg=0,"NO",('Activity data'!BE22*EF!$H35)*kgtoGg)</f>
        <v>0.1365863912134094</v>
      </c>
      <c r="BF35" s="27">
        <f>IF(('Activity data'!BF22*EF!$H35)*kgtoGg=0,"NO",('Activity data'!BF22*EF!$H35)*kgtoGg)</f>
        <v>0.14080962316664303</v>
      </c>
      <c r="BG35" s="27">
        <f>IF(('Activity data'!BG22*EF!$H35)*kgtoGg=0,"NO",('Activity data'!BG22*EF!$H35)*kgtoGg)</f>
        <v>0.14584933148867368</v>
      </c>
      <c r="BH35" s="27">
        <f>IF(('Activity data'!BH22*EF!$H35)*kgtoGg=0,"NO",('Activity data'!BH22*EF!$H35)*kgtoGg)</f>
        <v>0.15095969838713522</v>
      </c>
      <c r="BI35" s="27">
        <f>IF(('Activity data'!BI22*EF!$H35)*kgtoGg=0,"NO",('Activity data'!BI22*EF!$H35)*kgtoGg)</f>
        <v>0.15623827743456775</v>
      </c>
      <c r="BJ35" s="27">
        <f>IF(('Activity data'!BJ22*EF!$H35)*kgtoGg=0,"NO",('Activity data'!BJ22*EF!$H35)*kgtoGg)</f>
        <v>0.16171643097430013</v>
      </c>
      <c r="BK35" s="27">
        <f>IF(('Activity data'!BK22*EF!$H35)*kgtoGg=0,"NO",('Activity data'!BK22*EF!$H35)*kgtoGg)</f>
        <v>0.16745399273777656</v>
      </c>
      <c r="BL35" s="27">
        <f>IF(('Activity data'!BL22*EF!$H35)*kgtoGg=0,"NO",('Activity data'!BL22*EF!$H35)*kgtoGg)</f>
        <v>0.17375749974658888</v>
      </c>
      <c r="BM35" s="27">
        <f>IF(('Activity data'!BM22*EF!$H35)*kgtoGg=0,"NO",('Activity data'!BM22*EF!$H35)*kgtoGg)</f>
        <v>0.17711726421149751</v>
      </c>
      <c r="BN35" s="27">
        <f>IF(('Activity data'!BN22*EF!$H35)*kgtoGg=0,"NO",('Activity data'!BN22*EF!$H35)*kgtoGg)</f>
        <v>0.18004076154066304</v>
      </c>
      <c r="BO35" s="27">
        <f>IF(('Activity data'!BO22*EF!$H35)*kgtoGg=0,"NO",('Activity data'!BO22*EF!$H35)*kgtoGg)</f>
        <v>0.18304920730526558</v>
      </c>
      <c r="BP35" s="27">
        <f>IF(('Activity data'!BP22*EF!$H35)*kgtoGg=0,"NO",('Activity data'!BP22*EF!$H35)*kgtoGg)</f>
        <v>0.18595752377058328</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6.0278316688762039E-2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6.1344406036983781E-2</v>
      </c>
      <c r="AL36" s="27">
        <f>IF(('Activity data'!AL5*EF!$H36*EF!K54)*NtoN2O*kgtoGg=0,"NO",('Activity data'!AL5*EF!$H36*EF!K54)*NtoN2O*kgtoGg)</f>
        <v>5.9668578588854805E-2</v>
      </c>
      <c r="AM36" s="27">
        <f>IF(('Activity data'!AM5*EF!$H36*EF!L54)*NtoN2O*kgtoGg=0,"NO",('Activity data'!AM5*EF!$H36*EF!L54)*NtoN2O*kgtoGg)</f>
        <v>6.0429971063726128E-2</v>
      </c>
      <c r="AN36" s="27">
        <f>IF(('Activity data'!AN5*EF!$H36*EF!M54)*NtoN2O*kgtoGg=0,"NO",('Activity data'!AN5*EF!$H36*EF!M54)*NtoN2O*kgtoGg)</f>
        <v>6.1018540746205732E-2</v>
      </c>
      <c r="AO36" s="27">
        <f>IF(('Activity data'!AO5*EF!$H36*EF!N54)*NtoN2O*kgtoGg=0,"NO",('Activity data'!AO5*EF!$H36*EF!N54)*NtoN2O*kgtoGg)</f>
        <v>6.15439513147686E-2</v>
      </c>
      <c r="AP36" s="27">
        <f>IF(('Activity data'!AP5*EF!$H36*EF!O54)*NtoN2O*kgtoGg=0,"NO",('Activity data'!AP5*EF!$H36*EF!O54)*NtoN2O*kgtoGg)</f>
        <v>6.2099366744755705E-2</v>
      </c>
      <c r="AQ36" s="27">
        <f>IF(('Activity data'!AQ5*EF!$H36*EF!P54)*NtoN2O*kgtoGg=0,"NO",('Activity data'!AQ5*EF!$H36*EF!P54)*NtoN2O*kgtoGg)</f>
        <v>6.2606473713061023E-2</v>
      </c>
      <c r="AR36" s="27">
        <f>IF(('Activity data'!AR5*EF!$H36*EF!Q54)*NtoN2O*kgtoGg=0,"NO",('Activity data'!AR5*EF!$H36*EF!Q54)*NtoN2O*kgtoGg)</f>
        <v>6.3033966742462352E-2</v>
      </c>
      <c r="AS36" s="27">
        <f>IF(('Activity data'!AS5*EF!$H36*EF!R54)*NtoN2O*kgtoGg=0,"NO",('Activity data'!AS5*EF!$H36*EF!R54)*NtoN2O*kgtoGg)</f>
        <v>6.3456141274270239E-2</v>
      </c>
      <c r="AT36" s="27">
        <f>IF(('Activity data'!AT5*EF!$H36*EF!S54)*NtoN2O*kgtoGg=0,"NO",('Activity data'!AT5*EF!$H36*EF!S54)*NtoN2O*kgtoGg)</f>
        <v>6.3887521315951212E-2</v>
      </c>
      <c r="AU36" s="27">
        <f>IF(('Activity data'!AU5*EF!$H36*EF!T54)*NtoN2O*kgtoGg=0,"NO",('Activity data'!AU5*EF!$H36*EF!T54)*NtoN2O*kgtoGg)</f>
        <v>6.4486059135186485E-2</v>
      </c>
      <c r="AV36" s="27">
        <f>IF(('Activity data'!AV5*EF!$H36*EF!U54)*NtoN2O*kgtoGg=0,"NO",('Activity data'!AV5*EF!$H36*EF!U54)*NtoN2O*kgtoGg)</f>
        <v>6.5002608186176009E-2</v>
      </c>
      <c r="AW36" s="27">
        <f>IF(('Activity data'!AW5*EF!$H36*EF!V54)*NtoN2O*kgtoGg=0,"NO",('Activity data'!AW5*EF!$H36*EF!V54)*NtoN2O*kgtoGg)</f>
        <v>6.563623556614348E-2</v>
      </c>
      <c r="AX36" s="27">
        <f>IF(('Activity data'!AX5*EF!$H36*EF!W54)*NtoN2O*kgtoGg=0,"NO",('Activity data'!AX5*EF!$H36*EF!W54)*NtoN2O*kgtoGg)</f>
        <v>6.6298625745519632E-2</v>
      </c>
      <c r="AY36" s="27">
        <f>IF(('Activity data'!AY5*EF!$H36*EF!X54)*NtoN2O*kgtoGg=0,"NO",('Activity data'!AY5*EF!$H36*EF!X54)*NtoN2O*kgtoGg)</f>
        <v>6.7094160758283339E-2</v>
      </c>
      <c r="AZ36" s="27">
        <f>IF(('Activity data'!AZ5*EF!$H36*EF!Y54)*NtoN2O*kgtoGg=0,"NO",('Activity data'!AZ5*EF!$H36*EF!Y54)*NtoN2O*kgtoGg)</f>
        <v>6.795723045745318E-2</v>
      </c>
      <c r="BA36" s="27">
        <f>IF(('Activity data'!BA5*EF!$H36*EF!Z54)*NtoN2O*kgtoGg=0,"NO",('Activity data'!BA5*EF!$H36*EF!Z54)*NtoN2O*kgtoGg)</f>
        <v>6.8622528183680948E-2</v>
      </c>
      <c r="BB36" s="27">
        <f>IF(('Activity data'!BB5*EF!$H36*EF!AA54)*NtoN2O*kgtoGg=0,"NO",('Activity data'!BB5*EF!$H36*EF!AA54)*NtoN2O*kgtoGg)</f>
        <v>6.9287823662330092E-2</v>
      </c>
      <c r="BC36" s="27">
        <f>IF(('Activity data'!BC5*EF!$H36*EF!AB54)*NtoN2O*kgtoGg=0,"NO",('Activity data'!BC5*EF!$H36*EF!AB54)*NtoN2O*kgtoGg)</f>
        <v>7.0024701541404027E-2</v>
      </c>
      <c r="BD36" s="27">
        <f>IF(('Activity data'!BD5*EF!$H36*EF!AC54)*NtoN2O*kgtoGg=0,"NO",('Activity data'!BD5*EF!$H36*EF!AC54)*NtoN2O*kgtoGg)</f>
        <v>7.0756194613289511E-2</v>
      </c>
      <c r="BE36" s="27">
        <f>IF(('Activity data'!BE5*EF!$H36*EF!AD54)*NtoN2O*kgtoGg=0,"NO",('Activity data'!BE5*EF!$H36*EF!AD54)*NtoN2O*kgtoGg)</f>
        <v>7.1565750172442835E-2</v>
      </c>
      <c r="BF36" s="27">
        <f>IF(('Activity data'!BF5*EF!$H36*EF!AE54)*NtoN2O*kgtoGg=0,"NO",('Activity data'!BF5*EF!$H36*EF!AE54)*NtoN2O*kgtoGg)</f>
        <v>7.2350720661825837E-2</v>
      </c>
      <c r="BG36" s="27">
        <f>IF(('Activity data'!BG5*EF!$H36*EF!AF54)*NtoN2O*kgtoGg=0,"NO",('Activity data'!BG5*EF!$H36*EF!AF54)*NtoN2O*kgtoGg)</f>
        <v>7.326222404655186E-2</v>
      </c>
      <c r="BH36" s="27">
        <f>IF(('Activity data'!BH5*EF!$H36*EF!AG54)*NtoN2O*kgtoGg=0,"NO",('Activity data'!BH5*EF!$H36*EF!AG54)*NtoN2O*kgtoGg)</f>
        <v>7.4183373928528945E-2</v>
      </c>
      <c r="BI36" s="27">
        <f>IF(('Activity data'!BI5*EF!$H36*EF!AH54)*NtoN2O*kgtoGg=0,"NO",('Activity data'!BI5*EF!$H36*EF!AH54)*NtoN2O*kgtoGg)</f>
        <v>7.5129439553502791E-2</v>
      </c>
      <c r="BJ36" s="27">
        <f>IF(('Activity data'!BJ5*EF!$H36*EF!AI54)*NtoN2O*kgtoGg=0,"NO",('Activity data'!BJ5*EF!$H36*EF!AI54)*NtoN2O*kgtoGg)</f>
        <v>7.6105361639546107E-2</v>
      </c>
      <c r="BK36" s="27">
        <f>IF(('Activity data'!BK5*EF!$H36*EF!AJ54)*NtoN2O*kgtoGg=0,"NO",('Activity data'!BK5*EF!$H36*EF!AJ54)*NtoN2O*kgtoGg)</f>
        <v>7.7120658143113877E-2</v>
      </c>
      <c r="BL36" s="27">
        <f>IF(('Activity data'!BL5*EF!$H36*EF!AK54)*NtoN2O*kgtoGg=0,"NO",('Activity data'!BL5*EF!$H36*EF!AK54)*NtoN2O*kgtoGg)</f>
        <v>7.8224249151495742E-2</v>
      </c>
      <c r="BM36" s="27">
        <f>IF(('Activity data'!BM5*EF!$H36*EF!AL54)*NtoN2O*kgtoGg=0,"NO",('Activity data'!BM5*EF!$H36*EF!AL54)*NtoN2O*kgtoGg)</f>
        <v>7.8856555703778489E-2</v>
      </c>
      <c r="BN36" s="27">
        <f>IF(('Activity data'!BN5*EF!$H36*EF!AM54)*NtoN2O*kgtoGg=0,"NO",('Activity data'!BN5*EF!$H36*EF!AM54)*NtoN2O*kgtoGg)</f>
        <v>7.9415177594811759E-2</v>
      </c>
      <c r="BO36" s="27">
        <f>IF(('Activity data'!BO5*EF!$H36*EF!AN54)*NtoN2O*kgtoGg=0,"NO",('Activity data'!BO5*EF!$H36*EF!AN54)*NtoN2O*kgtoGg)</f>
        <v>7.9983038860250016E-2</v>
      </c>
      <c r="BP36" s="27">
        <f>IF(('Activity data'!BP5*EF!$H36*EF!AO54)*NtoN2O*kgtoGg=0,"NO",('Activity data'!BP5*EF!$H36*EF!AO54)*NtoN2O*kgtoGg)</f>
        <v>8.0530364133495513E-2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0.26393657447404817</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0.26860458755254507</v>
      </c>
      <c r="AL37" s="27">
        <f>IF(('Activity data'!AL6*EF!$H37*EF!K55)*NtoN2O*kgtoGg=0,"NO",('Activity data'!AL6*EF!$H37*EF!K55)*NtoN2O*kgtoGg)</f>
        <v>0.26126675563609397</v>
      </c>
      <c r="AM37" s="27">
        <f>IF(('Activity data'!AM6*EF!$H37*EF!L55)*NtoN2O*kgtoGg=0,"NO",('Activity data'!AM6*EF!$H37*EF!L55)*NtoN2O*kgtoGg)</f>
        <v>0.26460061319362116</v>
      </c>
      <c r="AN37" s="27">
        <f>IF(('Activity data'!AN6*EF!$H37*EF!M55)*NtoN2O*kgtoGg=0,"NO",('Activity data'!AN6*EF!$H37*EF!M55)*NtoN2O*kgtoGg)</f>
        <v>0.26717774331878785</v>
      </c>
      <c r="AO37" s="27">
        <f>IF(('Activity data'!AO6*EF!$H37*EF!N55)*NtoN2O*kgtoGg=0,"NO",('Activity data'!AO6*EF!$H37*EF!N55)*NtoN2O*kgtoGg)</f>
        <v>0.26947832291816481</v>
      </c>
      <c r="AP37" s="27">
        <f>IF(('Activity data'!AP6*EF!$H37*EF!O55)*NtoN2O*kgtoGg=0,"NO",('Activity data'!AP6*EF!$H37*EF!O55)*NtoN2O*kgtoGg)</f>
        <v>0.27191028276796864</v>
      </c>
      <c r="AQ37" s="27">
        <f>IF(('Activity data'!AQ6*EF!$H37*EF!P55)*NtoN2O*kgtoGg=0,"NO",('Activity data'!AQ6*EF!$H37*EF!P55)*NtoN2O*kgtoGg)</f>
        <v>0.27413071763507857</v>
      </c>
      <c r="AR37" s="27">
        <f>IF(('Activity data'!AR6*EF!$H37*EF!Q55)*NtoN2O*kgtoGg=0,"NO",('Activity data'!AR6*EF!$H37*EF!Q55)*NtoN2O*kgtoGg)</f>
        <v>0.27600255235094012</v>
      </c>
      <c r="AS37" s="27">
        <f>IF(('Activity data'!AS6*EF!$H37*EF!R55)*NtoN2O*kgtoGg=0,"NO",('Activity data'!AS6*EF!$H37*EF!R55)*NtoN2O*kgtoGg)</f>
        <v>0.27785109932233115</v>
      </c>
      <c r="AT37" s="27">
        <f>IF(('Activity data'!AT6*EF!$H37*EF!S55)*NtoN2O*kgtoGg=0,"NO",('Activity data'!AT6*EF!$H37*EF!S55)*NtoN2O*kgtoGg)</f>
        <v>0.27973995383506794</v>
      </c>
      <c r="AU37" s="27">
        <f>IF(('Activity data'!AU6*EF!$H37*EF!T55)*NtoN2O*kgtoGg=0,"NO",('Activity data'!AU6*EF!$H37*EF!T55)*NtoN2O*kgtoGg)</f>
        <v>0.28236073076415519</v>
      </c>
      <c r="AV37" s="27">
        <f>IF(('Activity data'!AV6*EF!$H37*EF!U55)*NtoN2O*kgtoGg=0,"NO",('Activity data'!AV6*EF!$H37*EF!U55)*NtoN2O*kgtoGg)</f>
        <v>0.28462250903792391</v>
      </c>
      <c r="AW37" s="27">
        <f>IF(('Activity data'!AW6*EF!$H37*EF!V55)*NtoN2O*kgtoGg=0,"NO",('Activity data'!AW6*EF!$H37*EF!V55)*NtoN2O*kgtoGg)</f>
        <v>0.28739693024522284</v>
      </c>
      <c r="AX37" s="27">
        <f>IF(('Activity data'!AX6*EF!$H37*EF!W55)*NtoN2O*kgtoGg=0,"NO",('Activity data'!AX6*EF!$H37*EF!W55)*NtoN2O*kgtoGg)</f>
        <v>0.29029729317029412</v>
      </c>
      <c r="AY37" s="27">
        <f>IF(('Activity data'!AY6*EF!$H37*EF!X55)*NtoN2O*kgtoGg=0,"NO",('Activity data'!AY6*EF!$H37*EF!X55)*NtoN2O*kgtoGg)</f>
        <v>0.2937806483413945</v>
      </c>
      <c r="AZ37" s="27">
        <f>IF(('Activity data'!AZ6*EF!$H37*EF!Y55)*NtoN2O*kgtoGg=0,"NO",('Activity data'!AZ6*EF!$H37*EF!Y55)*NtoN2O*kgtoGg)</f>
        <v>0.29755971306059398</v>
      </c>
      <c r="BA37" s="27">
        <f>IF(('Activity data'!BA6*EF!$H37*EF!Z55)*NtoN2O*kgtoGg=0,"NO",('Activity data'!BA6*EF!$H37*EF!Z55)*NtoN2O*kgtoGg)</f>
        <v>0.30047280706374263</v>
      </c>
      <c r="BB37" s="27">
        <f>IF(('Activity data'!BB6*EF!$H37*EF!AA55)*NtoN2O*kgtoGg=0,"NO",('Activity data'!BB6*EF!$H37*EF!AA55)*NtoN2O*kgtoGg)</f>
        <v>0.30338589122557136</v>
      </c>
      <c r="BC37" s="27">
        <f>IF(('Activity data'!BC6*EF!$H37*EF!AB55)*NtoN2O*kgtoGg=0,"NO",('Activity data'!BC6*EF!$H37*EF!AB55)*NtoN2O*kgtoGg)</f>
        <v>0.3066124083861731</v>
      </c>
      <c r="BD37" s="27">
        <f>IF(('Activity data'!BD6*EF!$H37*EF!AC55)*NtoN2O*kgtoGg=0,"NO",('Activity data'!BD6*EF!$H37*EF!AC55)*NtoN2O*kgtoGg)</f>
        <v>0.30981534745698069</v>
      </c>
      <c r="BE37" s="27">
        <f>IF(('Activity data'!BE6*EF!$H37*EF!AD55)*NtoN2O*kgtoGg=0,"NO",('Activity data'!BE6*EF!$H37*EF!AD55)*NtoN2O*kgtoGg)</f>
        <v>0.3133600934430476</v>
      </c>
      <c r="BF37" s="27">
        <f>IF(('Activity data'!BF6*EF!$H37*EF!AE55)*NtoN2O*kgtoGg=0,"NO",('Activity data'!BF6*EF!$H37*EF!AE55)*NtoN2O*kgtoGg)</f>
        <v>0.3167971904525862</v>
      </c>
      <c r="BG37" s="27">
        <f>IF(('Activity data'!BG6*EF!$H37*EF!AF55)*NtoN2O*kgtoGg=0,"NO",('Activity data'!BG6*EF!$H37*EF!AF55)*NtoN2O*kgtoGg)</f>
        <v>0.32078832846375993</v>
      </c>
      <c r="BH37" s="27">
        <f>IF(('Activity data'!BH6*EF!$H37*EF!AG55)*NtoN2O*kgtoGg=0,"NO",('Activity data'!BH6*EF!$H37*EF!AG55)*NtoN2O*kgtoGg)</f>
        <v>0.32482170493778362</v>
      </c>
      <c r="BI37" s="27">
        <f>IF(('Activity data'!BI6*EF!$H37*EF!AH55)*NtoN2O*kgtoGg=0,"NO",('Activity data'!BI6*EF!$H37*EF!AH55)*NtoN2O*kgtoGg)</f>
        <v>0.32896417828475089</v>
      </c>
      <c r="BJ37" s="27">
        <f>IF(('Activity data'!BJ6*EF!$H37*EF!AI55)*NtoN2O*kgtoGg=0,"NO",('Activity data'!BJ6*EF!$H37*EF!AI55)*NtoN2O*kgtoGg)</f>
        <v>0.33323738209158293</v>
      </c>
      <c r="BK37" s="27">
        <f>IF(('Activity data'!BK6*EF!$H37*EF!AJ55)*NtoN2O*kgtoGg=0,"NO",('Activity data'!BK6*EF!$H37*EF!AJ55)*NtoN2O*kgtoGg)</f>
        <v>0.33768299198826918</v>
      </c>
      <c r="BL37" s="27">
        <f>IF(('Activity data'!BL6*EF!$H37*EF!AK55)*NtoN2O*kgtoGg=0,"NO",('Activity data'!BL6*EF!$H37*EF!AK55)*NtoN2O*kgtoGg)</f>
        <v>0.34251521104104471</v>
      </c>
      <c r="BM37" s="27">
        <f>IF(('Activity data'!BM6*EF!$H37*EF!AL55)*NtoN2O*kgtoGg=0,"NO",('Activity data'!BM6*EF!$H37*EF!AL55)*NtoN2O*kgtoGg)</f>
        <v>0.34528384882979901</v>
      </c>
      <c r="BN37" s="27">
        <f>IF(('Activity data'!BN6*EF!$H37*EF!AM55)*NtoN2O*kgtoGg=0,"NO",('Activity data'!BN6*EF!$H37*EF!AM55)*NtoN2O*kgtoGg)</f>
        <v>0.34772984859297779</v>
      </c>
      <c r="BO37" s="27">
        <f>IF(('Activity data'!BO6*EF!$H37*EF!AN55)*NtoN2O*kgtoGg=0,"NO",('Activity data'!BO6*EF!$H37*EF!AN55)*NtoN2O*kgtoGg)</f>
        <v>0.35021630417783023</v>
      </c>
      <c r="BP37" s="27">
        <f>IF(('Activity data'!BP6*EF!$H37*EF!AO55)*NtoN2O*kgtoGg=0,"NO",('Activity data'!BP6*EF!$H37*EF!AO55)*NtoN2O*kgtoGg)</f>
        <v>0.35261284020735112</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1.1743619004328782E-2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1.1951318021451862E-2</v>
      </c>
      <c r="AL38" s="27">
        <f>IF(('Activity data'!AL7*EF!$H38*EF!K56)*NtoN2O*kgtoGg=0,"NO",('Activity data'!AL7*EF!$H38*EF!K56)*NtoN2O*kgtoGg)</f>
        <v>1.1624827831464648E-2</v>
      </c>
      <c r="AM38" s="27">
        <f>IF(('Activity data'!AM7*EF!$H38*EF!L56)*NtoN2O*kgtoGg=0,"NO",('Activity data'!AM7*EF!$H38*EF!L56)*NtoN2O*kgtoGg)</f>
        <v>1.1773164806165184E-2</v>
      </c>
      <c r="AN38" s="27">
        <f>IF(('Activity data'!AN7*EF!$H38*EF!M56)*NtoN2O*kgtoGg=0,"NO",('Activity data'!AN7*EF!$H38*EF!M56)*NtoN2O*kgtoGg)</f>
        <v>1.188783187864214E-2</v>
      </c>
      <c r="AO38" s="27">
        <f>IF(('Activity data'!AO7*EF!$H38*EF!N56)*NtoN2O*kgtoGg=0,"NO",('Activity data'!AO7*EF!$H38*EF!N56)*NtoN2O*kgtoGg)</f>
        <v>1.1990194085767285E-2</v>
      </c>
      <c r="AP38" s="27">
        <f>IF(('Activity data'!AP7*EF!$H38*EF!O56)*NtoN2O*kgtoGg=0,"NO",('Activity data'!AP7*EF!$H38*EF!O56)*NtoN2O*kgtoGg)</f>
        <v>1.2098401938228934E-2</v>
      </c>
      <c r="AQ38" s="27">
        <f>IF(('Activity data'!AQ7*EF!$H38*EF!P56)*NtoN2O*kgtoGg=0,"NO",('Activity data'!AQ7*EF!$H38*EF!P56)*NtoN2O*kgtoGg)</f>
        <v>1.2197198178027184E-2</v>
      </c>
      <c r="AR38" s="27">
        <f>IF(('Activity data'!AR7*EF!$H38*EF!Q56)*NtoN2O*kgtoGg=0,"NO",('Activity data'!AR7*EF!$H38*EF!Q56)*NtoN2O*kgtoGg)</f>
        <v>1.2280483769597653E-2</v>
      </c>
      <c r="AS38" s="27">
        <f>IF(('Activity data'!AS7*EF!$H38*EF!R56)*NtoN2O*kgtoGg=0,"NO",('Activity data'!AS7*EF!$H38*EF!R56)*NtoN2O*kgtoGg)</f>
        <v>1.2362733194054574E-2</v>
      </c>
      <c r="AT38" s="27">
        <f>IF(('Activity data'!AT7*EF!$H38*EF!S56)*NtoN2O*kgtoGg=0,"NO",('Activity data'!AT7*EF!$H38*EF!S56)*NtoN2O*kgtoGg)</f>
        <v>1.244677606608317E-2</v>
      </c>
      <c r="AU38" s="27">
        <f>IF(('Activity data'!AU7*EF!$H38*EF!T56)*NtoN2O*kgtoGg=0,"NO",('Activity data'!AU7*EF!$H38*EF!T56)*NtoN2O*kgtoGg)</f>
        <v>1.256338516359785E-2</v>
      </c>
      <c r="AV38" s="27">
        <f>IF(('Activity data'!AV7*EF!$H38*EF!U56)*NtoN2O*kgtoGg=0,"NO",('Activity data'!AV7*EF!$H38*EF!U56)*NtoN2O*kgtoGg)</f>
        <v>1.2664020940857362E-2</v>
      </c>
      <c r="AW38" s="27">
        <f>IF(('Activity data'!AW7*EF!$H38*EF!V56)*NtoN2O*kgtoGg=0,"NO",('Activity data'!AW7*EF!$H38*EF!V56)*NtoN2O*kgtoGg)</f>
        <v>1.2787466301474681E-2</v>
      </c>
      <c r="AX38" s="27">
        <f>IF(('Activity data'!AX7*EF!$H38*EF!W56)*NtoN2O*kgtoGg=0,"NO",('Activity data'!AX7*EF!$H38*EF!W56)*NtoN2O*kgtoGg)</f>
        <v>1.2916515324840205E-2</v>
      </c>
      <c r="AY38" s="27">
        <f>IF(('Activity data'!AY7*EF!$H38*EF!X56)*NtoN2O*kgtoGg=0,"NO",('Activity data'!AY7*EF!$H38*EF!X56)*NtoN2O*kgtoGg)</f>
        <v>1.3071504060553235E-2</v>
      </c>
      <c r="AZ38" s="27">
        <f>IF(('Activity data'!AZ7*EF!$H38*EF!Y56)*NtoN2O*kgtoGg=0,"NO",('Activity data'!AZ7*EF!$H38*EF!Y56)*NtoN2O*kgtoGg)</f>
        <v>1.3239650124975782E-2</v>
      </c>
      <c r="BA38" s="27">
        <f>IF(('Activity data'!BA7*EF!$H38*EF!Z56)*NtoN2O*kgtoGg=0,"NO",('Activity data'!BA7*EF!$H38*EF!Z56)*NtoN2O*kgtoGg)</f>
        <v>1.3369265606138039E-2</v>
      </c>
      <c r="BB38" s="27">
        <f>IF(('Activity data'!BB7*EF!$H38*EF!AA56)*NtoN2O*kgtoGg=0,"NO",('Activity data'!BB7*EF!$H38*EF!AA56)*NtoN2O*kgtoGg)</f>
        <v>1.3498880649419679E-2</v>
      </c>
      <c r="BC38" s="27">
        <f>IF(('Activity data'!BC7*EF!$H38*EF!AB56)*NtoN2O*kgtoGg=0,"NO",('Activity data'!BC7*EF!$H38*EF!AB56)*NtoN2O*kgtoGg)</f>
        <v>1.3642441610307886E-2</v>
      </c>
      <c r="BD38" s="27">
        <f>IF(('Activity data'!BD7*EF!$H38*EF!AC56)*NtoN2O*kgtoGg=0,"NO",('Activity data'!BD7*EF!$H38*EF!AC56)*NtoN2O*kgtoGg)</f>
        <v>1.3784953485430152E-2</v>
      </c>
      <c r="BE38" s="27">
        <f>IF(('Activity data'!BE7*EF!$H38*EF!AD56)*NtoN2O*kgtoGg=0,"NO",('Activity data'!BE7*EF!$H38*EF!AD56)*NtoN2O*kgtoGg)</f>
        <v>1.3942673749893102E-2</v>
      </c>
      <c r="BF38" s="27">
        <f>IF(('Activity data'!BF7*EF!$H38*EF!AE56)*NtoN2O*kgtoGg=0,"NO",('Activity data'!BF7*EF!$H38*EF!AE56)*NtoN2O*kgtoGg)</f>
        <v>1.4095604270573587E-2</v>
      </c>
      <c r="BG38" s="27">
        <f>IF(('Activity data'!BG7*EF!$H38*EF!AF56)*NtoN2O*kgtoGg=0,"NO",('Activity data'!BG7*EF!$H38*EF!AF56)*NtoN2O*kgtoGg)</f>
        <v>1.4273186344184712E-2</v>
      </c>
      <c r="BH38" s="27">
        <f>IF(('Activity data'!BH7*EF!$H38*EF!AG56)*NtoN2O*kgtoGg=0,"NO",('Activity data'!BH7*EF!$H38*EF!AG56)*NtoN2O*kgtoGg)</f>
        <v>1.4452647779972252E-2</v>
      </c>
      <c r="BI38" s="27">
        <f>IF(('Activity data'!BI7*EF!$H38*EF!AH56)*NtoN2O*kgtoGg=0,"NO",('Activity data'!BI7*EF!$H38*EF!AH56)*NtoN2O*kgtoGg)</f>
        <v>1.4636963382382837E-2</v>
      </c>
      <c r="BJ38" s="27">
        <f>IF(('Activity data'!BJ7*EF!$H38*EF!AI56)*NtoN2O*kgtoGg=0,"NO",('Activity data'!BJ7*EF!$H38*EF!AI56)*NtoN2O*kgtoGg)</f>
        <v>1.4827095718286953E-2</v>
      </c>
      <c r="BK38" s="27">
        <f>IF(('Activity data'!BK7*EF!$H38*EF!AJ56)*NtoN2O*kgtoGg=0,"NO",('Activity data'!BK7*EF!$H38*EF!AJ56)*NtoN2O*kgtoGg)</f>
        <v>1.5024899107122291E-2</v>
      </c>
      <c r="BL38" s="27">
        <f>IF(('Activity data'!BL7*EF!$H38*EF!AK56)*NtoN2O*kgtoGg=0,"NO",('Activity data'!BL7*EF!$H38*EF!AK56)*NtoN2O*kgtoGg)</f>
        <v>1.5239904320455598E-2</v>
      </c>
      <c r="BM38" s="27">
        <f>IF(('Activity data'!BM7*EF!$H38*EF!AL56)*NtoN2O*kgtoGg=0,"NO",('Activity data'!BM7*EF!$H38*EF!AL56)*NtoN2O*kgtoGg)</f>
        <v>1.5363092353099076E-2</v>
      </c>
      <c r="BN38" s="27">
        <f>IF(('Activity data'!BN7*EF!$H38*EF!AM56)*NtoN2O*kgtoGg=0,"NO",('Activity data'!BN7*EF!$H38*EF!AM56)*NtoN2O*kgtoGg)</f>
        <v>1.5471924898799467E-2</v>
      </c>
      <c r="BO38" s="27">
        <f>IF(('Activity data'!BO7*EF!$H38*EF!AN56)*NtoN2O*kgtoGg=0,"NO",('Activity data'!BO7*EF!$H38*EF!AN56)*NtoN2O*kgtoGg)</f>
        <v>1.5582557489670511E-2</v>
      </c>
      <c r="BP38" s="27">
        <f>IF(('Activity data'!BP7*EF!$H38*EF!AO56)*NtoN2O*kgtoGg=0,"NO",('Activity data'!BP7*EF!$H38*EF!AO56)*NtoN2O*kgtoGg)</f>
        <v>1.5689189191309145E-2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0.52525224947331295</v>
      </c>
      <c r="AE39" s="27">
        <f>IF(('Activity data'!AE8*EF!$H39*EF!$H57)*NtoN2O*kgtoGg=0,"NO",('Activity data'!AE8*EF!$H39*EF!$H57)*NtoN2O*kgtoGg)</f>
        <v>0.52069690445710348</v>
      </c>
      <c r="AF39" s="27">
        <f>IF(('Activity data'!AF8*EF!$H39*EF!$H57)*NtoN2O*kgtoGg=0,"NO",('Activity data'!AF8*EF!$H39*EF!$H57)*NtoN2O*kgtoGg)</f>
        <v>0.51896282251134851</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0.41638684077436</v>
      </c>
      <c r="AM39" s="27">
        <f>IF(('Activity data'!AM8*EF!$H39*EF!$H57)*NtoN2O*kgtoGg=0,"NO",('Activity data'!AM8*EF!$H39*EF!L57)*NtoN2O*kgtoGg)</f>
        <v>0.42452673354407733</v>
      </c>
      <c r="AN39" s="27">
        <f>IF(('Activity data'!AN8*EF!$H39*EF!$H57)*NtoN2O*kgtoGg=0,"NO",('Activity data'!AN8*EF!$H39*EF!M57)*NtoN2O*kgtoGg)</f>
        <v>0.42889514925669514</v>
      </c>
      <c r="AO39" s="27">
        <f>IF(('Activity data'!AO8*EF!$H39*EF!$H57)*NtoN2O*kgtoGg=0,"NO",('Activity data'!AO8*EF!$H39*EF!N57)*NtoN2O*kgtoGg)</f>
        <v>0.43200883855711308</v>
      </c>
      <c r="AP39" s="27">
        <f>IF(('Activity data'!AP8*EF!$H39*EF!$H57)*NtoN2O*kgtoGg=0,"NO",('Activity data'!AP8*EF!$H39*EF!O57)*NtoN2O*kgtoGg)</f>
        <v>0.43589067388830338</v>
      </c>
      <c r="AQ39" s="27">
        <f>IF(('Activity data'!AQ8*EF!$H39*EF!$H57)*NtoN2O*kgtoGg=0,"NO",('Activity data'!AQ8*EF!$H39*EF!P57)*NtoN2O*kgtoGg)</f>
        <v>0.43890290563573975</v>
      </c>
      <c r="AR39" s="27">
        <f>IF(('Activity data'!AR8*EF!$H39*EF!$H57)*NtoN2O*kgtoGg=0,"NO",('Activity data'!AR8*EF!$H39*EF!Q57)*NtoN2O*kgtoGg)</f>
        <v>0.44015451925198612</v>
      </c>
      <c r="AS39" s="27">
        <f>IF(('Activity data'!AS8*EF!$H39*EF!$H57)*NtoN2O*kgtoGg=0,"NO",('Activity data'!AS8*EF!$H39*EF!R57)*NtoN2O*kgtoGg)</f>
        <v>0.4412171292797234</v>
      </c>
      <c r="AT39" s="27">
        <f>IF(('Activity data'!AT8*EF!$H39*EF!$H57)*NtoN2O*kgtoGg=0,"NO",('Activity data'!AT8*EF!$H39*EF!S57)*NtoN2O*kgtoGg)</f>
        <v>0.44239089954833632</v>
      </c>
      <c r="AU39" s="27">
        <f>IF(('Activity data'!AU8*EF!$H39*EF!$H57)*NtoN2O*kgtoGg=0,"NO",('Activity data'!AU8*EF!$H39*EF!T57)*NtoN2O*kgtoGg)</f>
        <v>0.44675039046235338</v>
      </c>
      <c r="AV39" s="27">
        <f>IF(('Activity data'!AV8*EF!$H39*EF!$H57)*NtoN2O*kgtoGg=0,"NO",('Activity data'!AV8*EF!$H39*EF!U57)*NtoN2O*kgtoGg)</f>
        <v>0.44938044616559109</v>
      </c>
      <c r="AW39" s="27">
        <f>IF(('Activity data'!AW8*EF!$H39*EF!$H57)*NtoN2O*kgtoGg=0,"NO",('Activity data'!AW8*EF!$H39*EF!V57)*NtoN2O*kgtoGg)</f>
        <v>0.45027121337052706</v>
      </c>
      <c r="AX39" s="27">
        <f>IF(('Activity data'!AX8*EF!$H39*EF!$H57)*NtoN2O*kgtoGg=0,"NO",('Activity data'!AX8*EF!$H39*EF!W57)*NtoN2O*kgtoGg)</f>
        <v>0.45135358848181367</v>
      </c>
      <c r="AY39" s="27">
        <f>IF(('Activity data'!AY8*EF!$H39*EF!$H57)*NtoN2O*kgtoGg=0,"NO",('Activity data'!AY8*EF!$H39*EF!X57)*NtoN2O*kgtoGg)</f>
        <v>0.45446787037395103</v>
      </c>
      <c r="AZ39" s="27">
        <f>IF(('Activity data'!AZ8*EF!$H39*EF!$H57)*NtoN2O*kgtoGg=0,"NO",('Activity data'!AZ8*EF!$H39*EF!Y57)*NtoN2O*kgtoGg)</f>
        <v>0.45830880500533289</v>
      </c>
      <c r="BA39" s="27">
        <f>IF(('Activity data'!BA8*EF!$H39*EF!$H57)*NtoN2O*kgtoGg=0,"NO",('Activity data'!BA8*EF!$H39*EF!Z57)*NtoN2O*kgtoGg)</f>
        <v>0.45827533624456146</v>
      </c>
      <c r="BB39" s="27">
        <f>IF(('Activity data'!BB8*EF!$H39*EF!$H57)*NtoN2O*kgtoGg=0,"NO",('Activity data'!BB8*EF!$H39*EF!AA57)*NtoN2O*kgtoGg)</f>
        <v>0.45790482175856823</v>
      </c>
      <c r="BC39" s="27">
        <f>IF(('Activity data'!BC8*EF!$H39*EF!$H57)*NtoN2O*kgtoGg=0,"NO",('Activity data'!BC8*EF!$H39*EF!AB57)*NtoN2O*kgtoGg)</f>
        <v>0.45836751267312564</v>
      </c>
      <c r="BD39" s="27">
        <f>IF(('Activity data'!BD8*EF!$H39*EF!$H57)*NtoN2O*kgtoGg=0,"NO",('Activity data'!BD8*EF!$H39*EF!AC57)*NtoN2O*kgtoGg)</f>
        <v>0.45836355068076862</v>
      </c>
      <c r="BE39" s="27">
        <f>IF(('Activity data'!BE8*EF!$H39*EF!$H57)*NtoN2O*kgtoGg=0,"NO",('Activity data'!BE8*EF!$H39*EF!AD57)*NtoN2O*kgtoGg)</f>
        <v>0.45919635008560616</v>
      </c>
      <c r="BF39" s="27">
        <f>IF(('Activity data'!BF8*EF!$H39*EF!$H57)*NtoN2O*kgtoGg=0,"NO",('Activity data'!BF8*EF!$H39*EF!AE57)*NtoN2O*kgtoGg)</f>
        <v>0.45923310328512024</v>
      </c>
      <c r="BG39" s="27">
        <f>IF(('Activity data'!BG8*EF!$H39*EF!$H57)*NtoN2O*kgtoGg=0,"NO",('Activity data'!BG8*EF!$H39*EF!AF57)*NtoN2O*kgtoGg)</f>
        <v>0.46307198734151434</v>
      </c>
      <c r="BH39" s="27">
        <f>IF(('Activity data'!BH8*EF!$H39*EF!$H57)*NtoN2O*kgtoGg=0,"NO",('Activity data'!BH8*EF!$H39*EF!AG57)*NtoN2O*kgtoGg)</f>
        <v>0.46666086001593665</v>
      </c>
      <c r="BI39" s="27">
        <f>IF(('Activity data'!BI8*EF!$H39*EF!$H57)*NtoN2O*kgtoGg=0,"NO",('Activity data'!BI8*EF!$H39*EF!AH57)*NtoN2O*kgtoGg)</f>
        <v>0.47021364642945973</v>
      </c>
      <c r="BJ39" s="27">
        <f>IF(('Activity data'!BJ8*EF!$H39*EF!$H57)*NtoN2O*kgtoGg=0,"NO",('Activity data'!BJ8*EF!$H39*EF!AI57)*NtoN2O*kgtoGg)</f>
        <v>0.47378264798815617</v>
      </c>
      <c r="BK39" s="27">
        <f>IF(('Activity data'!BK8*EF!$H39*EF!$H57)*NtoN2O*kgtoGg=0,"NO",('Activity data'!BK8*EF!$H39*EF!AJ57)*NtoN2O*kgtoGg)</f>
        <v>0.47747663587649708</v>
      </c>
      <c r="BL39" s="27">
        <f>IF(('Activity data'!BL8*EF!$H39*EF!$H57)*NtoN2O*kgtoGg=0,"NO",('Activity data'!BL8*EF!$H39*EF!AK57)*NtoN2O*kgtoGg)</f>
        <v>0.48191691444953233</v>
      </c>
      <c r="BM39" s="27">
        <f>IF(('Activity data'!BM8*EF!$H39*EF!$H57)*NtoN2O*kgtoGg=0,"NO",('Activity data'!BM8*EF!$H39*EF!AL57)*NtoN2O*kgtoGg)</f>
        <v>0.47975692350172572</v>
      </c>
      <c r="BN39" s="27">
        <f>IF(('Activity data'!BN8*EF!$H39*EF!$H57)*NtoN2O*kgtoGg=0,"NO",('Activity data'!BN8*EF!$H39*EF!AM57)*NtoN2O*kgtoGg)</f>
        <v>0.47646089229648547</v>
      </c>
      <c r="BO39" s="27">
        <f>IF(('Activity data'!BO8*EF!$H39*EF!$H57)*NtoN2O*kgtoGg=0,"NO",('Activity data'!BO8*EF!$H39*EF!AN57)*NtoN2O*kgtoGg)</f>
        <v>0.47312379951572259</v>
      </c>
      <c r="BP39" s="27">
        <f>IF(('Activity data'!BP8*EF!$H39*EF!$H57)*NtoN2O*kgtoGg=0,"NO",('Activity data'!BP8*EF!$H39*EF!AO57)*NtoN2O*kgtoGg)</f>
        <v>0.46937643139014079</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0.80452586370517842</v>
      </c>
      <c r="AE40" s="27">
        <f>IF(('Activity data'!AE9*EF!$H40*EF!$H58)*NtoN2O*kgtoGg=0,"NO",('Activity data'!AE9*EF!$H40*EF!$H58)*NtoN2O*kgtoGg)</f>
        <v>0.79754846782098032</v>
      </c>
      <c r="AF40" s="27">
        <f>IF(('Activity data'!AF9*EF!$H40*EF!$H58)*NtoN2O*kgtoGg=0,"NO",('Activity data'!AF9*EF!$H40*EF!$H58)*NtoN2O*kgtoGg)</f>
        <v>0.79489238443144161</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0.63777734040239087</v>
      </c>
      <c r="AM40" s="27">
        <f>IF(('Activity data'!AM9*EF!$H40*EF!L58)*NtoN2O*kgtoGg=0,"NO",('Activity data'!AM9*EF!$H40*EF!L58)*NtoN2O*kgtoGg)</f>
        <v>0.65024516756084882</v>
      </c>
      <c r="AN40" s="27">
        <f>IF(('Activity data'!AN9*EF!$H40*EF!M58)*NtoN2O*kgtoGg=0,"NO",('Activity data'!AN9*EF!$H40*EF!M58)*NtoN2O*kgtoGg)</f>
        <v>0.65693624490081493</v>
      </c>
      <c r="AO40" s="27">
        <f>IF(('Activity data'!AO9*EF!$H40*EF!N58)*NtoN2O*kgtoGg=0,"NO",('Activity data'!AO9*EF!$H40*EF!N58)*NtoN2O*kgtoGg)</f>
        <v>0.66170546497791127</v>
      </c>
      <c r="AP40" s="27">
        <f>IF(('Activity data'!AP9*EF!$H40*EF!O58)*NtoN2O*kgtoGg=0,"NO",('Activity data'!AP9*EF!$H40*EF!O58)*NtoN2O*kgtoGg)</f>
        <v>0.66765124993308056</v>
      </c>
      <c r="AQ40" s="27">
        <f>IF(('Activity data'!AQ9*EF!$H40*EF!P58)*NtoN2O*kgtoGg=0,"NO",('Activity data'!AQ9*EF!$H40*EF!P58)*NtoN2O*kgtoGg)</f>
        <v>0.67226506805707054</v>
      </c>
      <c r="AR40" s="27">
        <f>IF(('Activity data'!AR9*EF!$H40*EF!Q58)*NtoN2O*kgtoGg=0,"NO",('Activity data'!AR9*EF!$H40*EF!Q58)*NtoN2O*kgtoGg)</f>
        <v>0.67418215746819699</v>
      </c>
      <c r="AS40" s="27">
        <f>IF(('Activity data'!AS9*EF!$H40*EF!R58)*NtoN2O*kgtoGg=0,"NO",('Activity data'!AS9*EF!$H40*EF!R58)*NtoN2O*kgtoGg)</f>
        <v>0.67580975116475783</v>
      </c>
      <c r="AT40" s="27">
        <f>IF(('Activity data'!AT9*EF!$H40*EF!S58)*NtoN2O*kgtoGg=0,"NO",('Activity data'!AT9*EF!$H40*EF!S58)*NtoN2O*kgtoGg)</f>
        <v>0.67760760836592981</v>
      </c>
      <c r="AU40" s="27">
        <f>IF(('Activity data'!AU9*EF!$H40*EF!T58)*NtoN2O*kgtoGg=0,"NO",('Activity data'!AU9*EF!$H40*EF!T58)*NtoN2O*kgtoGg)</f>
        <v>0.68428501564296917</v>
      </c>
      <c r="AV40" s="27">
        <f>IF(('Activity data'!AV9*EF!$H40*EF!U58)*NtoN2O*kgtoGg=0,"NO",('Activity data'!AV9*EF!$H40*EF!U58)*NtoN2O*kgtoGg)</f>
        <v>0.68831345690783152</v>
      </c>
      <c r="AW40" s="27">
        <f>IF(('Activity data'!AW9*EF!$H40*EF!V58)*NtoN2O*kgtoGg=0,"NO",('Activity data'!AW9*EF!$H40*EF!V58)*NtoN2O*kgtoGg)</f>
        <v>0.68967783993642395</v>
      </c>
      <c r="AX40" s="27">
        <f>IF(('Activity data'!AX9*EF!$H40*EF!W58)*NtoN2O*kgtoGg=0,"NO",('Activity data'!AX9*EF!$H40*EF!W58)*NtoN2O*kgtoGg)</f>
        <v>0.69133570769831154</v>
      </c>
      <c r="AY40" s="27">
        <f>IF(('Activity data'!AY9*EF!$H40*EF!X58)*NtoN2O*kgtoGg=0,"NO",('Activity data'!AY9*EF!$H40*EF!X58)*NtoN2O*kgtoGg)</f>
        <v>0.69610583544475269</v>
      </c>
      <c r="AZ40" s="27">
        <f>IF(('Activity data'!AZ9*EF!$H40*EF!Y58)*NtoN2O*kgtoGg=0,"NO",('Activity data'!AZ9*EF!$H40*EF!Y58)*NtoN2O*kgtoGg)</f>
        <v>0.70198897303216179</v>
      </c>
      <c r="BA40" s="27">
        <f>IF(('Activity data'!BA9*EF!$H40*EF!Z58)*NtoN2O*kgtoGg=0,"NO",('Activity data'!BA9*EF!$H40*EF!Z58)*NtoN2O*kgtoGg)</f>
        <v>0.70193770912288034</v>
      </c>
      <c r="BB40" s="27">
        <f>IF(('Activity data'!BB9*EF!$H40*EF!AA58)*NtoN2O*kgtoGg=0,"NO",('Activity data'!BB9*EF!$H40*EF!AA58)*NtoN2O*kgtoGg)</f>
        <v>0.70137019420569957</v>
      </c>
      <c r="BC40" s="27">
        <f>IF(('Activity data'!BC9*EF!$H40*EF!AB58)*NtoN2O*kgtoGg=0,"NO",('Activity data'!BC9*EF!$H40*EF!AB58)*NtoN2O*kgtoGg)</f>
        <v>0.70207889523084688</v>
      </c>
      <c r="BD40" s="27">
        <f>IF(('Activity data'!BD9*EF!$H40*EF!AC58)*NtoN2O*kgtoGg=0,"NO",('Activity data'!BD9*EF!$H40*EF!AC58)*NtoN2O*kgtoGg)</f>
        <v>0.70207282666983417</v>
      </c>
      <c r="BE40" s="27">
        <f>IF(('Activity data'!BE9*EF!$H40*EF!AD58)*NtoN2O*kgtoGg=0,"NO",('Activity data'!BE9*EF!$H40*EF!AD58)*NtoN2O*kgtoGg)</f>
        <v>0.70334842075085346</v>
      </c>
      <c r="BF40" s="27">
        <f>IF(('Activity data'!BF9*EF!$H40*EF!AE58)*NtoN2O*kgtoGg=0,"NO",('Activity data'!BF9*EF!$H40*EF!AE58)*NtoN2O*kgtoGg)</f>
        <v>0.70340471541615501</v>
      </c>
      <c r="BG40" s="27">
        <f>IF(('Activity data'!BG9*EF!$H40*EF!AF58)*NtoN2O*kgtoGg=0,"NO",('Activity data'!BG9*EF!$H40*EF!AF58)*NtoN2O*kgtoGg)</f>
        <v>0.70928471214959377</v>
      </c>
      <c r="BH40" s="27">
        <f>IF(('Activity data'!BH9*EF!$H40*EF!AG58)*NtoN2O*kgtoGg=0,"NO",('Activity data'!BH9*EF!$H40*EF!AG58)*NtoN2O*kgtoGg)</f>
        <v>0.71478176788045977</v>
      </c>
      <c r="BI40" s="27">
        <f>IF(('Activity data'!BI9*EF!$H40*EF!AH58)*NtoN2O*kgtoGg=0,"NO",('Activity data'!BI9*EF!$H40*EF!AH58)*NtoN2O*kgtoGg)</f>
        <v>0.72022355049208264</v>
      </c>
      <c r="BJ40" s="27">
        <f>IF(('Activity data'!BJ9*EF!$H40*EF!AI58)*NtoN2O*kgtoGg=0,"NO",('Activity data'!BJ9*EF!$H40*EF!AI58)*NtoN2O*kgtoGg)</f>
        <v>0.7256901697487439</v>
      </c>
      <c r="BK40" s="27">
        <f>IF(('Activity data'!BK9*EF!$H40*EF!AJ58)*NtoN2O*kgtoGg=0,"NO",('Activity data'!BK9*EF!$H40*EF!AJ58)*NtoN2O*kgtoGg)</f>
        <v>0.73134822985103554</v>
      </c>
      <c r="BL40" s="27">
        <f>IF(('Activity data'!BL9*EF!$H40*EF!AK58)*NtoN2O*kgtoGg=0,"NO",('Activity data'!BL9*EF!$H40*EF!AK58)*NtoN2O*kgtoGg)</f>
        <v>0.73814937912292311</v>
      </c>
      <c r="BM40" s="27">
        <f>IF(('Activity data'!BM9*EF!$H40*EF!AL58)*NtoN2O*kgtoGg=0,"NO",('Activity data'!BM9*EF!$H40*EF!AL58)*NtoN2O*kgtoGg)</f>
        <v>0.734840933353063</v>
      </c>
      <c r="BN40" s="27">
        <f>IF(('Activity data'!BN9*EF!$H40*EF!AM58)*NtoN2O*kgtoGg=0,"NO",('Activity data'!BN9*EF!$H40*EF!AM58)*NtoN2O*kgtoGg)</f>
        <v>0.72979242122416876</v>
      </c>
      <c r="BO40" s="27">
        <f>IF(('Activity data'!BO9*EF!$H40*EF!AN58)*NtoN2O*kgtoGg=0,"NO",('Activity data'!BO9*EF!$H40*EF!AN58)*NtoN2O*kgtoGg)</f>
        <v>0.72468101531510365</v>
      </c>
      <c r="BP40" s="27">
        <f>IF(('Activity data'!BP9*EF!$H40*EF!AO58)*NtoN2O*kgtoGg=0,"NO",('Activity data'!BP9*EF!$H40*EF!AO58)*NtoN2O*kgtoGg)</f>
        <v>0.71894119300900572</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0.97926119892671459</v>
      </c>
      <c r="AE41" s="27">
        <f>IF(('Activity data'!AE10*EF!$H41*EF!$H59)*NtoN2O*kgtoGg=0,"NO",('Activity data'!AE10*EF!$H41*EF!$H59)*NtoN2O*kgtoGg)</f>
        <v>1.0122801448609138</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1.1032367943433712</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1.0733661527481975</v>
      </c>
      <c r="AM41" s="27">
        <f>IF(('Activity data'!AM10*EF!$H41*EF!L59)*NtoN2O*kgtoGg=0,"NO",('Activity data'!AM10*EF!$H41*EF!L59)*NtoN2O*kgtoGg)</f>
        <v>1.1207150708360665</v>
      </c>
      <c r="AN41" s="27">
        <f>IF(('Activity data'!AN10*EF!$H41*EF!M59)*NtoN2O*kgtoGg=0,"NO",('Activity data'!AN10*EF!$H41*EF!M59)*NtoN2O*kgtoGg)</f>
        <v>1.1591516192357747</v>
      </c>
      <c r="AO41" s="27">
        <f>IF(('Activity data'!AO10*EF!$H41*EF!N59)*NtoN2O*kgtoGg=0,"NO",('Activity data'!AO10*EF!$H41*EF!N59)*NtoN2O*kgtoGg)</f>
        <v>1.19495775924058</v>
      </c>
      <c r="AP41" s="27">
        <f>IF(('Activity data'!AP10*EF!$H41*EF!O59)*NtoN2O*kgtoGg=0,"NO",('Activity data'!AP10*EF!$H41*EF!O59)*NtoN2O*kgtoGg)</f>
        <v>1.233647594454709</v>
      </c>
      <c r="AQ41" s="27">
        <f>IF(('Activity data'!AQ10*EF!$H41*EF!P59)*NtoN2O*kgtoGg=0,"NO",('Activity data'!AQ10*EF!$H41*EF!P59)*NtoN2O*kgtoGg)</f>
        <v>1.2706568769290665</v>
      </c>
      <c r="AR41" s="27">
        <f>IF(('Activity data'!AR10*EF!$H41*EF!Q59)*NtoN2O*kgtoGg=0,"NO",('Activity data'!AR10*EF!$H41*EF!Q59)*NtoN2O*kgtoGg)</f>
        <v>1.3032055480047549</v>
      </c>
      <c r="AS41" s="27">
        <f>IF(('Activity data'!AS10*EF!$H41*EF!R59)*NtoN2O*kgtoGg=0,"NO",('Activity data'!AS10*EF!$H41*EF!R59)*NtoN2O*kgtoGg)</f>
        <v>1.3357273055141619</v>
      </c>
      <c r="AT41" s="27">
        <f>IF(('Activity data'!AT10*EF!$H41*EF!S59)*NtoN2O*kgtoGg=0,"NO",('Activity data'!AT10*EF!$H41*EF!S59)*NtoN2O*kgtoGg)</f>
        <v>1.3691357625933023</v>
      </c>
      <c r="AU41" s="27">
        <f>IF(('Activity data'!AU10*EF!$H41*EF!T59)*NtoN2O*kgtoGg=0,"NO",('Activity data'!AU10*EF!$H41*EF!T59)*NtoN2O*kgtoGg)</f>
        <v>1.4132018433364359</v>
      </c>
      <c r="AV41" s="27">
        <f>IF(('Activity data'!AV10*EF!$H41*EF!U59)*NtoN2O*kgtoGg=0,"NO",('Activity data'!AV10*EF!$H41*EF!U59)*NtoN2O*kgtoGg)</f>
        <v>1.4527225301756201</v>
      </c>
      <c r="AW41" s="27">
        <f>IF(('Activity data'!AW10*EF!$H41*EF!V59)*NtoN2O*kgtoGg=0,"NO",('Activity data'!AW10*EF!$H41*EF!V59)*NtoN2O*kgtoGg)</f>
        <v>1.5038738442601605</v>
      </c>
      <c r="AX41" s="27">
        <f>IF(('Activity data'!AX10*EF!$H41*EF!W59)*NtoN2O*kgtoGg=0,"NO",('Activity data'!AX10*EF!$H41*EF!W59)*NtoN2O*kgtoGg)</f>
        <v>1.5575771545564938</v>
      </c>
      <c r="AY41" s="27">
        <f>IF(('Activity data'!AY10*EF!$H41*EF!X59)*NtoN2O*kgtoGg=0,"NO",('Activity data'!AY10*EF!$H41*EF!X59)*NtoN2O*kgtoGg)</f>
        <v>1.6205669103830305</v>
      </c>
      <c r="AZ41" s="27">
        <f>IF(('Activity data'!AZ10*EF!$H41*EF!Y59)*NtoN2O*kgtoGg=0,"NO",('Activity data'!AZ10*EF!$H41*EF!Y59)*NtoN2O*kgtoGg)</f>
        <v>1.6888753205814067</v>
      </c>
      <c r="BA41" s="27">
        <f>IF(('Activity data'!BA10*EF!$H41*EF!Z59)*NtoN2O*kgtoGg=0,"NO",('Activity data'!BA10*EF!$H41*EF!Z59)*NtoN2O*kgtoGg)</f>
        <v>1.745399048557791</v>
      </c>
      <c r="BB41" s="27">
        <f>IF(('Activity data'!BB10*EF!$H41*EF!AA59)*NtoN2O*kgtoGg=0,"NO",('Activity data'!BB10*EF!$H41*EF!AA59)*NtoN2O*kgtoGg)</f>
        <v>1.8027451188869172</v>
      </c>
      <c r="BC41" s="27">
        <f>IF(('Activity data'!BC10*EF!$H41*EF!AB59)*NtoN2O*kgtoGg=0,"NO",('Activity data'!BC10*EF!$H41*EF!AB59)*NtoN2O*kgtoGg)</f>
        <v>1.8656689223940739</v>
      </c>
      <c r="BD41" s="27">
        <f>IF(('Activity data'!BD10*EF!$H41*EF!AC59)*NtoN2O*kgtoGg=0,"NO",('Activity data'!BD10*EF!$H41*EF!AC59)*NtoN2O*kgtoGg)</f>
        <v>1.9291770508874455</v>
      </c>
      <c r="BE41" s="27">
        <f>IF(('Activity data'!BE10*EF!$H41*EF!AD59)*NtoN2O*kgtoGg=0,"NO",('Activity data'!BE10*EF!$H41*EF!AD59)*NtoN2O*kgtoGg)</f>
        <v>1.9988964791016035</v>
      </c>
      <c r="BF41" s="27">
        <f>IF(('Activity data'!BF10*EF!$H41*EF!AE59)*NtoN2O*kgtoGg=0,"NO",('Activity data'!BF10*EF!$H41*EF!AE59)*NtoN2O*kgtoGg)</f>
        <v>2.0680101428567834</v>
      </c>
      <c r="BG41" s="27">
        <f>IF(('Activity data'!BG10*EF!$H41*EF!AF59)*NtoN2O*kgtoGg=0,"NO",('Activity data'!BG10*EF!$H41*EF!AF59)*NtoN2O*kgtoGg)</f>
        <v>2.144134490543224</v>
      </c>
      <c r="BH41" s="27">
        <f>IF(('Activity data'!BH10*EF!$H41*EF!AG59)*NtoN2O*kgtoGg=0,"NO",('Activity data'!BH10*EF!$H41*EF!AG59)*NtoN2O*kgtoGg)</f>
        <v>2.2219287093121975</v>
      </c>
      <c r="BI41" s="27">
        <f>IF(('Activity data'!BI10*EF!$H41*EF!AH59)*NtoN2O*kgtoGg=0,"NO",('Activity data'!BI10*EF!$H41*EF!AH59)*NtoN2O*kgtoGg)</f>
        <v>2.3024795146115542</v>
      </c>
      <c r="BJ41" s="27">
        <f>IF(('Activity data'!BJ10*EF!$H41*EF!AI59)*NtoN2O*kgtoGg=0,"NO",('Activity data'!BJ10*EF!$H41*EF!AI59)*NtoN2O*kgtoGg)</f>
        <v>2.386181444326509</v>
      </c>
      <c r="BK41" s="27">
        <f>IF(('Activity data'!BK10*EF!$H41*EF!AJ59)*NtoN2O*kgtoGg=0,"NO",('Activity data'!BK10*EF!$H41*EF!AJ59)*NtoN2O*kgtoGg)</f>
        <v>2.4737602108369394</v>
      </c>
      <c r="BL41" s="27">
        <f>IF(('Activity data'!BL10*EF!$H41*EF!AK59)*NtoN2O*kgtoGg=0,"NO",('Activity data'!BL10*EF!$H41*EF!AK59)*NtoN2O*kgtoGg)</f>
        <v>2.5687490872898078</v>
      </c>
      <c r="BM41" s="27">
        <f>IF(('Activity data'!BM10*EF!$H41*EF!AL59)*NtoN2O*kgtoGg=0,"NO",('Activity data'!BM10*EF!$H41*EF!AL59)*NtoN2O*kgtoGg)</f>
        <v>2.6313780572864869</v>
      </c>
      <c r="BN41" s="27">
        <f>IF(('Activity data'!BN10*EF!$H41*EF!AM59)*NtoN2O*kgtoGg=0,"NO",('Activity data'!BN10*EF!$H41*EF!AM59)*NtoN2O*kgtoGg)</f>
        <v>2.6895265803532804</v>
      </c>
      <c r="BO41" s="27">
        <f>IF(('Activity data'!BO10*EF!$H41*EF!AN59)*NtoN2O*kgtoGg=0,"NO",('Activity data'!BO10*EF!$H41*EF!AN59)*NtoN2O*kgtoGg)</f>
        <v>2.7490955498248484</v>
      </c>
      <c r="BP41" s="27">
        <f>IF(('Activity data'!BP10*EF!$H41*EF!AO59)*NtoN2O*kgtoGg=0,"NO",('Activity data'!BP10*EF!$H41*EF!AO59)*NtoN2O*kgtoGg)</f>
        <v>2.8079448044540638</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0.11740318150277544</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0.11955045154495984</v>
      </c>
      <c r="AM42" s="27">
        <f>IF(('Activity data'!AM11*EF!$H42*EF!L60)*NtoN2O*kgtoGg=0,"NO",('Activity data'!AM11*EF!$H42*EF!L60)*NtoN2O*kgtoGg)</f>
        <v>0.11995011949583226</v>
      </c>
      <c r="AN42" s="27">
        <f>IF(('Activity data'!AN11*EF!$H42*EF!M60)*NtoN2O*kgtoGg=0,"NO",('Activity data'!AN11*EF!$H42*EF!M60)*NtoN2O*kgtoGg)</f>
        <v>0.12030373644923036</v>
      </c>
      <c r="AO42" s="27">
        <f>IF(('Activity data'!AO11*EF!$H42*EF!N60)*NtoN2O*kgtoGg=0,"NO",('Activity data'!AO11*EF!$H42*EF!N60)*NtoN2O*kgtoGg)</f>
        <v>0.12061203241994412</v>
      </c>
      <c r="AP42" s="27">
        <f>IF(('Activity data'!AP11*EF!$H42*EF!O60)*NtoN2O*kgtoGg=0,"NO",('Activity data'!AP11*EF!$H42*EF!O60)*NtoN2O*kgtoGg)</f>
        <v>0.12087542518312812</v>
      </c>
      <c r="AQ42" s="27">
        <f>IF(('Activity data'!AQ11*EF!$H42*EF!P60)*NtoN2O*kgtoGg=0,"NO",('Activity data'!AQ11*EF!$H42*EF!P60)*NtoN2O*kgtoGg)</f>
        <v>0.12108832787962588</v>
      </c>
      <c r="AR42" s="27">
        <f>IF(('Activity data'!AR11*EF!$H42*EF!Q60)*NtoN2O*kgtoGg=0,"NO",('Activity data'!AR11*EF!$H42*EF!Q60)*NtoN2O*kgtoGg)</f>
        <v>0.12129445136609399</v>
      </c>
      <c r="AS42" s="27">
        <f>IF(('Activity data'!AS11*EF!$H42*EF!R60)*NtoN2O*kgtoGg=0,"NO",('Activity data'!AS11*EF!$H42*EF!R60)*NtoN2O*kgtoGg)</f>
        <v>0.12149498269403586</v>
      </c>
      <c r="AT42" s="27">
        <f>IF(('Activity data'!AT11*EF!$H42*EF!S60)*NtoN2O*kgtoGg=0,"NO",('Activity data'!AT11*EF!$H42*EF!S60)*NtoN2O*kgtoGg)</f>
        <v>0.12168903659449447</v>
      </c>
      <c r="AU42" s="27">
        <f>IF(('Activity data'!AU11*EF!$H42*EF!T60)*NtoN2O*kgtoGg=0,"NO",('Activity data'!AU11*EF!$H42*EF!T60)*NtoN2O*kgtoGg)</f>
        <v>0.12188108181253243</v>
      </c>
      <c r="AV42" s="27">
        <f>IF(('Activity data'!AV11*EF!$H42*EF!U60)*NtoN2O*kgtoGg=0,"NO",('Activity data'!AV11*EF!$H42*EF!U60)*NtoN2O*kgtoGg)</f>
        <v>0.1220607810636357</v>
      </c>
      <c r="AW42" s="27">
        <f>IF(('Activity data'!AW11*EF!$H42*EF!V60)*NtoN2O*kgtoGg=0,"NO",('Activity data'!AW11*EF!$H42*EF!V60)*NtoN2O*kgtoGg)</f>
        <v>0.12224004719128284</v>
      </c>
      <c r="AX42" s="27">
        <f>IF(('Activity data'!AX11*EF!$H42*EF!W60)*NtoN2O*kgtoGg=0,"NO",('Activity data'!AX11*EF!$H42*EF!W60)*NtoN2O*kgtoGg)</f>
        <v>0.12241466374301066</v>
      </c>
      <c r="AY42" s="27">
        <f>IF(('Activity data'!AY11*EF!$H42*EF!X60)*NtoN2O*kgtoGg=0,"NO",('Activity data'!AY11*EF!$H42*EF!X60)*NtoN2O*kgtoGg)</f>
        <v>0.12258752875783049</v>
      </c>
      <c r="AZ42" s="27">
        <f>IF(('Activity data'!AZ11*EF!$H42*EF!Y60)*NtoN2O*kgtoGg=0,"NO",('Activity data'!AZ11*EF!$H42*EF!Y60)*NtoN2O*kgtoGg)</f>
        <v>0.12275538199242869</v>
      </c>
      <c r="BA42" s="27">
        <f>IF(('Activity data'!BA11*EF!$H42*EF!Z60)*NtoN2O*kgtoGg=0,"NO",('Activity data'!BA11*EF!$H42*EF!Z60)*NtoN2O*kgtoGg)</f>
        <v>0.12290772042082038</v>
      </c>
      <c r="BB42" s="27">
        <f>IF(('Activity data'!BB11*EF!$H42*EF!AA60)*NtoN2O*kgtoGg=0,"NO",('Activity data'!BB11*EF!$H42*EF!AA60)*NtoN2O*kgtoGg)</f>
        <v>0.12305265773929117</v>
      </c>
      <c r="BC42" s="27">
        <f>IF(('Activity data'!BC11*EF!$H42*EF!AB60)*NtoN2O*kgtoGg=0,"NO",('Activity data'!BC11*EF!$H42*EF!AB60)*NtoN2O*kgtoGg)</f>
        <v>0.12319211779914702</v>
      </c>
      <c r="BD42" s="27">
        <f>IF(('Activity data'!BD11*EF!$H42*EF!AC60)*NtoN2O*kgtoGg=0,"NO",('Activity data'!BD11*EF!$H42*EF!AC60)*NtoN2O*kgtoGg)</f>
        <v>0.12332263729533599</v>
      </c>
      <c r="BE42" s="27">
        <f>IF(('Activity data'!BE11*EF!$H42*EF!AD60)*NtoN2O*kgtoGg=0,"NO",('Activity data'!BE11*EF!$H42*EF!AD60)*NtoN2O*kgtoGg)</f>
        <v>0.12344665263050685</v>
      </c>
      <c r="BF42" s="27">
        <f>IF(('Activity data'!BF11*EF!$H42*EF!AE60)*NtoN2O*kgtoGg=0,"NO",('Activity data'!BF11*EF!$H42*EF!AE60)*NtoN2O*kgtoGg)</f>
        <v>0.12355983837960874</v>
      </c>
      <c r="BG42" s="27">
        <f>IF(('Activity data'!BG11*EF!$H42*EF!AF60)*NtoN2O*kgtoGg=0,"NO",('Activity data'!BG11*EF!$H42*EF!AF60)*NtoN2O*kgtoGg)</f>
        <v>0.12366889626373621</v>
      </c>
      <c r="BH42" s="27">
        <f>IF(('Activity data'!BH11*EF!$H42*EF!AG60)*NtoN2O*kgtoGg=0,"NO",('Activity data'!BH11*EF!$H42*EF!AG60)*NtoN2O*kgtoGg)</f>
        <v>0.12376906017850768</v>
      </c>
      <c r="BI42" s="27">
        <f>IF(('Activity data'!BI11*EF!$H42*EF!AH60)*NtoN2O*kgtoGg=0,"NO",('Activity data'!BI11*EF!$H42*EF!AH60)*NtoN2O*kgtoGg)</f>
        <v>0.12386041904773933</v>
      </c>
      <c r="BJ42" s="27">
        <f>IF(('Activity data'!BJ11*EF!$H42*EF!AI60)*NtoN2O*kgtoGg=0,"NO",('Activity data'!BJ11*EF!$H42*EF!AI60)*NtoN2O*kgtoGg)</f>
        <v>0.12394271153045082</v>
      </c>
      <c r="BK42" s="27">
        <f>IF(('Activity data'!BK11*EF!$H42*EF!AJ60)*NtoN2O*kgtoGg=0,"NO",('Activity data'!BK11*EF!$H42*EF!AJ60)*NtoN2O*kgtoGg)</f>
        <v>0.12401586881810205</v>
      </c>
      <c r="BL42" s="27">
        <f>IF(('Activity data'!BL11*EF!$H42*EF!AK60)*NtoN2O*kgtoGg=0,"NO",('Activity data'!BL11*EF!$H42*EF!AK60)*NtoN2O*kgtoGg)</f>
        <v>0.12408135383816869</v>
      </c>
      <c r="BM42" s="27">
        <f>IF(('Activity data'!BM11*EF!$H42*EF!AL60)*NtoN2O*kgtoGg=0,"NO",('Activity data'!BM11*EF!$H42*EF!AL60)*NtoN2O*kgtoGg)</f>
        <v>0.12411838784767153</v>
      </c>
      <c r="BN42" s="27">
        <f>IF(('Activity data'!BN11*EF!$H42*EF!AM60)*NtoN2O*kgtoGg=0,"NO",('Activity data'!BN11*EF!$H42*EF!AM60)*NtoN2O*kgtoGg)</f>
        <v>0.12414113359883719</v>
      </c>
      <c r="BO42" s="27">
        <f>IF(('Activity data'!BO11*EF!$H42*EF!AN60)*NtoN2O*kgtoGg=0,"NO",('Activity data'!BO11*EF!$H42*EF!AN60)*NtoN2O*kgtoGg)</f>
        <v>0.12415229217875655</v>
      </c>
      <c r="BP42" s="27">
        <f>IF(('Activity data'!BP11*EF!$H42*EF!AO60)*NtoN2O*kgtoGg=0,"NO",('Activity data'!BP11*EF!$H42*EF!AO60)*NtoN2O*kgtoGg)</f>
        <v>0.12415047484247166</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6.2665450726748353E-2</v>
      </c>
      <c r="AE43" s="27">
        <f>IF(('Activity data'!AE12*EF!$H43*EF!$H61)*NtoN2O*kgtoGg=0,"NO",('Activity data'!AE12*EF!$H43*EF!$H61)*NtoN2O*kgtoGg)</f>
        <v>6.269933373655362E-2</v>
      </c>
      <c r="AF43" s="27">
        <f>IF(('Activity data'!AF12*EF!$H43*EF!$H61)*NtoN2O*kgtoGg=0,"NO",('Activity data'!AF12*EF!$H43*EF!$H61)*NtoN2O*kgtoGg)</f>
        <v>6.2780346741822507E-2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6.3928581023646278E-2</v>
      </c>
      <c r="AM43" s="27">
        <f>IF(('Activity data'!AM12*EF!$H43*EF!L61)*NtoN2O*kgtoGg=0,"NO",('Activity data'!AM12*EF!$H43*EF!L61)*NtoN2O*kgtoGg)</f>
        <v>6.4142300040594458E-2</v>
      </c>
      <c r="AN43" s="27">
        <f>IF(('Activity data'!AN12*EF!$H43*EF!M61)*NtoN2O*kgtoGg=0,"NO",('Activity data'!AN12*EF!$H43*EF!M61)*NtoN2O*kgtoGg)</f>
        <v>6.4331393680681179E-2</v>
      </c>
      <c r="AO43" s="27">
        <f>IF(('Activity data'!AO12*EF!$H43*EF!N61)*NtoN2O*kgtoGg=0,"NO",('Activity data'!AO12*EF!$H43*EF!N61)*NtoN2O*kgtoGg)</f>
        <v>6.4496252313068908E-2</v>
      </c>
      <c r="AP43" s="27">
        <f>IF(('Activity data'!AP12*EF!$H43*EF!O61)*NtoN2O*kgtoGg=0,"NO",('Activity data'!AP12*EF!$H43*EF!O61)*NtoN2O*kgtoGg)</f>
        <v>6.4637099339446877E-2</v>
      </c>
      <c r="AQ43" s="27">
        <f>IF(('Activity data'!AQ12*EF!$H43*EF!P61)*NtoN2O*kgtoGg=0,"NO",('Activity data'!AQ12*EF!$H43*EF!P61)*NtoN2O*kgtoGg)</f>
        <v>6.4750947234685385E-2</v>
      </c>
      <c r="AR43" s="27">
        <f>IF(('Activity data'!AR12*EF!$H43*EF!Q61)*NtoN2O*kgtoGg=0,"NO",('Activity data'!AR12*EF!$H43*EF!Q61)*NtoN2O*kgtoGg)</f>
        <v>6.4861170005367244E-2</v>
      </c>
      <c r="AS43" s="27">
        <f>IF(('Activity data'!AS12*EF!$H43*EF!R61)*NtoN2O*kgtoGg=0,"NO",('Activity data'!AS12*EF!$H43*EF!R61)*NtoN2O*kgtoGg)</f>
        <v>6.4968402417126828E-2</v>
      </c>
      <c r="AT43" s="27">
        <f>IF(('Activity data'!AT12*EF!$H43*EF!S61)*NtoN2O*kgtoGg=0,"NO",('Activity data'!AT12*EF!$H43*EF!S61)*NtoN2O*kgtoGg)</f>
        <v>6.5072171079964186E-2</v>
      </c>
      <c r="AU43" s="27">
        <f>IF(('Activity data'!AU12*EF!$H43*EF!T61)*NtoN2O*kgtoGg=0,"NO",('Activity data'!AU12*EF!$H43*EF!T61)*NtoN2O*kgtoGg)</f>
        <v>6.5174865617064509E-2</v>
      </c>
      <c r="AV43" s="27">
        <f>IF(('Activity data'!AV12*EF!$H43*EF!U61)*NtoN2O*kgtoGg=0,"NO",('Activity data'!AV12*EF!$H43*EF!U61)*NtoN2O*kgtoGg)</f>
        <v>6.5270958253985462E-2</v>
      </c>
      <c r="AW43" s="27">
        <f>IF(('Activity data'!AW12*EF!$H43*EF!V61)*NtoN2O*kgtoGg=0,"NO",('Activity data'!AW12*EF!$H43*EF!V61)*NtoN2O*kgtoGg)</f>
        <v>6.5366819281844277E-2</v>
      </c>
      <c r="AX43" s="27">
        <f>IF(('Activity data'!AX12*EF!$H43*EF!W61)*NtoN2O*kgtoGg=0,"NO",('Activity data'!AX12*EF!$H43*EF!W61)*NtoN2O*kgtoGg)</f>
        <v>6.546019398876457E-2</v>
      </c>
      <c r="AY43" s="27">
        <f>IF(('Activity data'!AY12*EF!$H43*EF!X61)*NtoN2O*kgtoGg=0,"NO",('Activity data'!AY12*EF!$H43*EF!X61)*NtoN2O*kgtoGg)</f>
        <v>6.5552632076310471E-2</v>
      </c>
      <c r="AZ43" s="27">
        <f>IF(('Activity data'!AZ12*EF!$H43*EF!Y61)*NtoN2O*kgtoGg=0,"NO",('Activity data'!AZ12*EF!$H43*EF!Y61)*NtoN2O*kgtoGg)</f>
        <v>6.5642390157266403E-2</v>
      </c>
      <c r="BA43" s="27">
        <f>IF(('Activity data'!BA12*EF!$H43*EF!Z61)*NtoN2O*kgtoGg=0,"NO",('Activity data'!BA12*EF!$H43*EF!Z61)*NtoN2O*kgtoGg)</f>
        <v>6.5723851828356702E-2</v>
      </c>
      <c r="BB43" s="27">
        <f>IF(('Activity data'!BB12*EF!$H43*EF!AA61)*NtoN2O*kgtoGg=0,"NO",('Activity data'!BB12*EF!$H43*EF!AA61)*NtoN2O*kgtoGg)</f>
        <v>6.5801355819244817E-2</v>
      </c>
      <c r="BC43" s="27">
        <f>IF(('Activity data'!BC12*EF!$H43*EF!AB61)*NtoN2O*kgtoGg=0,"NO",('Activity data'!BC12*EF!$H43*EF!AB61)*NtoN2O*kgtoGg)</f>
        <v>6.5875930892955056E-2</v>
      </c>
      <c r="BD43" s="27">
        <f>IF(('Activity data'!BD12*EF!$H43*EF!AC61)*NtoN2O*kgtoGg=0,"NO",('Activity data'!BD12*EF!$H43*EF!AC61)*NtoN2O*kgtoGg)</f>
        <v>6.5945725076744857E-2</v>
      </c>
      <c r="BE43" s="27">
        <f>IF(('Activity data'!BE12*EF!$H43*EF!AD61)*NtoN2O*kgtoGg=0,"NO",('Activity data'!BE12*EF!$H43*EF!AD61)*NtoN2O*kgtoGg)</f>
        <v>6.6012041216083409E-2</v>
      </c>
      <c r="BF43" s="27">
        <f>IF(('Activity data'!BF12*EF!$H43*EF!AE61)*NtoN2O*kgtoGg=0,"NO",('Activity data'!BF12*EF!$H43*EF!AE61)*NtoN2O*kgtoGg)</f>
        <v>6.6072566326935575E-2</v>
      </c>
      <c r="BG43" s="27">
        <f>IF(('Activity data'!BG12*EF!$H43*EF!AF61)*NtoN2O*kgtoGg=0,"NO",('Activity data'!BG12*EF!$H43*EF!AF61)*NtoN2O*kgtoGg)</f>
        <v>6.613088409731295E-2</v>
      </c>
      <c r="BH43" s="27">
        <f>IF(('Activity data'!BH12*EF!$H43*EF!AG61)*NtoN2O*kgtoGg=0,"NO",('Activity data'!BH12*EF!$H43*EF!AG61)*NtoN2O*kgtoGg)</f>
        <v>6.6184445893678945E-2</v>
      </c>
      <c r="BI43" s="27">
        <f>IF(('Activity data'!BI12*EF!$H43*EF!AH61)*NtoN2O*kgtoGg=0,"NO",('Activity data'!BI12*EF!$H43*EF!AH61)*NtoN2O*kgtoGg)</f>
        <v>6.6233299267283344E-2</v>
      </c>
      <c r="BJ43" s="27">
        <f>IF(('Activity data'!BJ12*EF!$H43*EF!AI61)*NtoN2O*kgtoGg=0,"NO",('Activity data'!BJ12*EF!$H43*EF!AI61)*NtoN2O*kgtoGg)</f>
        <v>6.6277304468273165E-2</v>
      </c>
      <c r="BK43" s="27">
        <f>IF(('Activity data'!BK12*EF!$H43*EF!AJ61)*NtoN2O*kgtoGg=0,"NO",('Activity data'!BK12*EF!$H43*EF!AJ61)*NtoN2O*kgtoGg)</f>
        <v>6.6316424701870311E-2</v>
      </c>
      <c r="BL43" s="27">
        <f>IF(('Activity data'!BL12*EF!$H43*EF!AK61)*NtoN2O*kgtoGg=0,"NO",('Activity data'!BL12*EF!$H43*EF!AK61)*NtoN2O*kgtoGg)</f>
        <v>6.6351442256024754E-2</v>
      </c>
      <c r="BM43" s="27">
        <f>IF(('Activity data'!BM12*EF!$H43*EF!AL61)*NtoN2O*kgtoGg=0,"NO",('Activity data'!BM12*EF!$H43*EF!AL61)*NtoN2O*kgtoGg)</f>
        <v>6.6371245875722865E-2</v>
      </c>
      <c r="BN43" s="27">
        <f>IF(('Activity data'!BN12*EF!$H43*EF!AM61)*NtoN2O*kgtoGg=0,"NO",('Activity data'!BN12*EF!$H43*EF!AM61)*NtoN2O*kgtoGg)</f>
        <v>6.6383408971533428E-2</v>
      </c>
      <c r="BO43" s="27">
        <f>IF(('Activity data'!BO12*EF!$H43*EF!AN61)*NtoN2O*kgtoGg=0,"NO",('Activity data'!BO12*EF!$H43*EF!AN61)*NtoN2O*kgtoGg)</f>
        <v>6.63893759266663E-2</v>
      </c>
      <c r="BP43" s="27">
        <f>IF(('Activity data'!BP12*EF!$H43*EF!AO61)*NtoN2O*kgtoGg=0,"NO",('Activity data'!BP12*EF!$H43*EF!AO61)*NtoN2O*kgtoGg)</f>
        <v>6.6388404121638087E-2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1.5078704166608926E-2</v>
      </c>
      <c r="AM44" s="27">
        <f>IF(('Activity data'!AM13*EF!$H44*EF!L62)*NtoN2O*kgtoGg=0,"NO",('Activity data'!AM13*EF!$H44*EF!L62)*NtoN2O*kgtoGg)</f>
        <v>1.5164109953453546E-2</v>
      </c>
      <c r="AN44" s="27">
        <f>IF(('Activity data'!AN13*EF!$H44*EF!M62)*NtoN2O*kgtoGg=0,"NO",('Activity data'!AN13*EF!$H44*EF!M62)*NtoN2O*kgtoGg)</f>
        <v>1.5239284242247776E-2</v>
      </c>
      <c r="AO44" s="27">
        <f>IF(('Activity data'!AO13*EF!$H44*EF!N62)*NtoN2O*kgtoGg=0,"NO",('Activity data'!AO13*EF!$H44*EF!N62)*NtoN2O*kgtoGg)</f>
        <v>1.5304545719747074E-2</v>
      </c>
      <c r="AP44" s="27">
        <f>IF(('Activity data'!AP13*EF!$H44*EF!O62)*NtoN2O*kgtoGg=0,"NO",('Activity data'!AP13*EF!$H44*EF!O62)*NtoN2O*kgtoGg)</f>
        <v>1.5360135442252837E-2</v>
      </c>
      <c r="AQ44" s="27">
        <f>IF(('Activity data'!AQ13*EF!$H44*EF!P62)*NtoN2O*kgtoGg=0,"NO",('Activity data'!AQ13*EF!$H44*EF!P62)*NtoN2O*kgtoGg)</f>
        <v>1.5405142607941085E-2</v>
      </c>
      <c r="AR44" s="27">
        <f>IF(('Activity data'!AR13*EF!$H44*EF!Q62)*NtoN2O*kgtoGg=0,"NO",('Activity data'!AR13*EF!$H44*EF!Q62)*NtoN2O*kgtoGg)</f>
        <v>1.5447962927564311E-2</v>
      </c>
      <c r="AS44" s="27">
        <f>IF(('Activity data'!AS13*EF!$H44*EF!R62)*NtoN2O*kgtoGg=0,"NO",('Activity data'!AS13*EF!$H44*EF!R62)*NtoN2O*kgtoGg)</f>
        <v>1.548889455308677E-2</v>
      </c>
      <c r="AT44" s="27">
        <f>IF(('Activity data'!AT13*EF!$H44*EF!S62)*NtoN2O*kgtoGg=0,"NO",('Activity data'!AT13*EF!$H44*EF!S62)*NtoN2O*kgtoGg)</f>
        <v>1.5527836770406296E-2</v>
      </c>
      <c r="AU44" s="27">
        <f>IF(('Activity data'!AU13*EF!$H44*EF!T62)*NtoN2O*kgtoGg=0,"NO",('Activity data'!AU13*EF!$H44*EF!T62)*NtoN2O*kgtoGg)</f>
        <v>1.5565688416231002E-2</v>
      </c>
      <c r="AV44" s="27">
        <f>IF(('Activity data'!AV13*EF!$H44*EF!U62)*NtoN2O*kgtoGg=0,"NO",('Activity data'!AV13*EF!$H44*EF!U62)*NtoN2O*kgtoGg)</f>
        <v>1.5600564011685292E-2</v>
      </c>
      <c r="AW44" s="27">
        <f>IF(('Activity data'!AW13*EF!$H44*EF!V62)*NtoN2O*kgtoGg=0,"NO",('Activity data'!AW13*EF!$H44*EF!V62)*NtoN2O*kgtoGg)</f>
        <v>1.5634746102029969E-2</v>
      </c>
      <c r="AX44" s="27">
        <f>IF(('Activity data'!AX13*EF!$H44*EF!W62)*NtoN2O*kgtoGg=0,"NO",('Activity data'!AX13*EF!$H44*EF!W62)*NtoN2O*kgtoGg)</f>
        <v>1.5667487530601924E-2</v>
      </c>
      <c r="AY44" s="27">
        <f>IF(('Activity data'!AY13*EF!$H44*EF!X62)*NtoN2O*kgtoGg=0,"NO",('Activity data'!AY13*EF!$H44*EF!X62)*NtoN2O*kgtoGg)</f>
        <v>1.5699367642390216E-2</v>
      </c>
      <c r="AZ44" s="27">
        <f>IF(('Activity data'!AZ13*EF!$H44*EF!Y62)*NtoN2O*kgtoGg=0,"NO",('Activity data'!AZ13*EF!$H44*EF!Y62)*NtoN2O*kgtoGg)</f>
        <v>1.5729814700629455E-2</v>
      </c>
      <c r="BA44" s="27">
        <f>IF(('Activity data'!BA13*EF!$H44*EF!Z62)*NtoN2O*kgtoGg=0,"NO",('Activity data'!BA13*EF!$H44*EF!Z62)*NtoN2O*kgtoGg)</f>
        <v>1.5756916496943066E-2</v>
      </c>
      <c r="BB44" s="27">
        <f>IF(('Activity data'!BB13*EF!$H44*EF!AA62)*NtoN2O*kgtoGg=0,"NO",('Activity data'!BB13*EF!$H44*EF!AA62)*NtoN2O*kgtoGg)</f>
        <v>1.5782216785041197E-2</v>
      </c>
      <c r="BC44" s="27">
        <f>IF(('Activity data'!BC13*EF!$H44*EF!AB62)*NtoN2O*kgtoGg=0,"NO",('Activity data'!BC13*EF!$H44*EF!AB62)*NtoN2O*kgtoGg)</f>
        <v>1.5806102465013513E-2</v>
      </c>
      <c r="BD44" s="27">
        <f>IF(('Activity data'!BD13*EF!$H44*EF!AC62)*NtoN2O*kgtoGg=0,"NO",('Activity data'!BD13*EF!$H44*EF!AC62)*NtoN2O*kgtoGg)</f>
        <v>1.5827962795554217E-2</v>
      </c>
      <c r="BE44" s="27">
        <f>IF(('Activity data'!BE13*EF!$H44*EF!AD62)*NtoN2O*kgtoGg=0,"NO",('Activity data'!BE13*EF!$H44*EF!AD62)*NtoN2O*kgtoGg)</f>
        <v>1.5848275086327315E-2</v>
      </c>
      <c r="BF44" s="27">
        <f>IF(('Activity data'!BF13*EF!$H44*EF!AE62)*NtoN2O*kgtoGg=0,"NO",('Activity data'!BF13*EF!$H44*EF!AE62)*NtoN2O*kgtoGg)</f>
        <v>1.5866269910266493E-2</v>
      </c>
      <c r="BG44" s="27">
        <f>IF(('Activity data'!BG13*EF!$H44*EF!AF62)*NtoN2O*kgtoGg=0,"NO",('Activity data'!BG13*EF!$H44*EF!AF62)*NtoN2O*kgtoGg)</f>
        <v>1.5883203226406024E-2</v>
      </c>
      <c r="BH44" s="27">
        <f>IF(('Activity data'!BH13*EF!$H44*EF!AG62)*NtoN2O*kgtoGg=0,"NO",('Activity data'!BH13*EF!$H44*EF!AG62)*NtoN2O*kgtoGg)</f>
        <v>1.5898222376567517E-2</v>
      </c>
      <c r="BI44" s="27">
        <f>IF(('Activity data'!BI13*EF!$H44*EF!AH62)*NtoN2O*kgtoGg=0,"NO",('Activity data'!BI13*EF!$H44*EF!AH62)*NtoN2O*kgtoGg)</f>
        <v>1.5911366343801824E-2</v>
      </c>
      <c r="BJ44" s="27">
        <f>IF(('Activity data'!BJ13*EF!$H44*EF!AI62)*NtoN2O*kgtoGg=0,"NO",('Activity data'!BJ13*EF!$H44*EF!AI62)*NtoN2O*kgtoGg)</f>
        <v>1.592260886015575E-2</v>
      </c>
      <c r="BK44" s="27">
        <f>IF(('Activity data'!BK13*EF!$H44*EF!AJ62)*NtoN2O*kgtoGg=0,"NO",('Activity data'!BK13*EF!$H44*EF!AJ62)*NtoN2O*kgtoGg)</f>
        <v>1.5931957873364856E-2</v>
      </c>
      <c r="BL44" s="27">
        <f>IF(('Activity data'!BL13*EF!$H44*EF!AK62)*NtoN2O*kgtoGg=0,"NO",('Activity data'!BL13*EF!$H44*EF!AK62)*NtoN2O*kgtoGg)</f>
        <v>1.5939698752267903E-2</v>
      </c>
      <c r="BM44" s="27">
        <f>IF(('Activity data'!BM13*EF!$H44*EF!AL62)*NtoN2O*kgtoGg=0,"NO",('Activity data'!BM13*EF!$H44*EF!AL62)*NtoN2O*kgtoGg)</f>
        <v>1.5942078145401422E-2</v>
      </c>
      <c r="BN44" s="27">
        <f>IF(('Activity data'!BN13*EF!$H44*EF!AM62)*NtoN2O*kgtoGg=0,"NO",('Activity data'!BN13*EF!$H44*EF!AM62)*NtoN2O*kgtoGg)</f>
        <v>1.5941696471724866E-2</v>
      </c>
      <c r="BO44" s="27">
        <f>IF(('Activity data'!BO13*EF!$H44*EF!AN62)*NtoN2O*kgtoGg=0,"NO",('Activity data'!BO13*EF!$H44*EF!AN62)*NtoN2O*kgtoGg)</f>
        <v>1.5939063311034396E-2</v>
      </c>
      <c r="BP44" s="27">
        <f>IF(('Activity data'!BP13*EF!$H44*EF!AO62)*NtoN2O*kgtoGg=0,"NO",('Activity data'!BP13*EF!$H44*EF!AO62)*NtoN2O*kgtoGg)</f>
        <v>1.5933945683382855E-2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0.11732381389682568</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0.11954225620944353</v>
      </c>
      <c r="AM45" s="27">
        <f>IF(('Activity data'!AM14*EF!$H45*EF!L63)*NtoN2O*kgtoGg=0,"NO",('Activity data'!AM14*EF!$H45*EF!L63)*NtoN2O*kgtoGg)</f>
        <v>0.12021934359970862</v>
      </c>
      <c r="AN45" s="27">
        <f>IF(('Activity data'!AN14*EF!$H45*EF!M63)*NtoN2O*kgtoGg=0,"NO",('Activity data'!AN14*EF!$H45*EF!M63)*NtoN2O*kgtoGg)</f>
        <v>0.12081531683402028</v>
      </c>
      <c r="AO45" s="27">
        <f>IF(('Activity data'!AO14*EF!$H45*EF!N63)*NtoN2O*kgtoGg=0,"NO",('Activity data'!AO14*EF!$H45*EF!N63)*NtoN2O*kgtoGg)</f>
        <v>0.12133270242482619</v>
      </c>
      <c r="AP45" s="27">
        <f>IF(('Activity data'!AP14*EF!$H45*EF!O63)*NtoN2O*kgtoGg=0,"NO",('Activity data'!AP14*EF!$H45*EF!O63)*NtoN2O*kgtoGg)</f>
        <v>0.12177341143914</v>
      </c>
      <c r="AQ45" s="27">
        <f>IF(('Activity data'!AQ14*EF!$H45*EF!P63)*NtoN2O*kgtoGg=0,"NO",('Activity data'!AQ14*EF!$H45*EF!P63)*NtoN2O*kgtoGg)</f>
        <v>0.12213022314341626</v>
      </c>
      <c r="AR45" s="27">
        <f>IF(('Activity data'!AR14*EF!$H45*EF!Q63)*NtoN2O*kgtoGg=0,"NO",('Activity data'!AR14*EF!$H45*EF!Q63)*NtoN2O*kgtoGg)</f>
        <v>0.1224696977801497</v>
      </c>
      <c r="AS45" s="27">
        <f>IF(('Activity data'!AS14*EF!$H45*EF!R63)*NtoN2O*kgtoGg=0,"NO",('Activity data'!AS14*EF!$H45*EF!R63)*NtoN2O*kgtoGg)</f>
        <v>0.12279419906429255</v>
      </c>
      <c r="AT45" s="27">
        <f>IF(('Activity data'!AT14*EF!$H45*EF!S63)*NtoN2O*kgtoGg=0,"NO",('Activity data'!AT14*EF!$H45*EF!S63)*NtoN2O*kgtoGg)</f>
        <v>0.12310292854586717</v>
      </c>
      <c r="AU45" s="27">
        <f>IF(('Activity data'!AU14*EF!$H45*EF!T63)*NtoN2O*kgtoGg=0,"NO",('Activity data'!AU14*EF!$H45*EF!T63)*NtoN2O*kgtoGg)</f>
        <v>0.12340301210033768</v>
      </c>
      <c r="AV45" s="27">
        <f>IF(('Activity data'!AV14*EF!$H45*EF!U63)*NtoN2O*kgtoGg=0,"NO",('Activity data'!AV14*EF!$H45*EF!U63)*NtoN2O*kgtoGg)</f>
        <v>0.1236795018650541</v>
      </c>
      <c r="AW45" s="27">
        <f>IF(('Activity data'!AW14*EF!$H45*EF!V63)*NtoN2O*kgtoGg=0,"NO",('Activity data'!AW14*EF!$H45*EF!V63)*NtoN2O*kgtoGg)</f>
        <v>0.12395049359992785</v>
      </c>
      <c r="AX45" s="27">
        <f>IF(('Activity data'!AX14*EF!$H45*EF!W63)*NtoN2O*kgtoGg=0,"NO",('Activity data'!AX14*EF!$H45*EF!W63)*NtoN2O*kgtoGg)</f>
        <v>0.12421006393168614</v>
      </c>
      <c r="AY45" s="27">
        <f>IF(('Activity data'!AY14*EF!$H45*EF!X63)*NtoN2O*kgtoGg=0,"NO",('Activity data'!AY14*EF!$H45*EF!X63)*NtoN2O*kgtoGg)</f>
        <v>0.12446280584168536</v>
      </c>
      <c r="AZ45" s="27">
        <f>IF(('Activity data'!AZ14*EF!$H45*EF!Y63)*NtoN2O*kgtoGg=0,"NO",('Activity data'!AZ14*EF!$H45*EF!Y63)*NtoN2O*kgtoGg)</f>
        <v>0.12470418666570332</v>
      </c>
      <c r="BA45" s="27">
        <f>IF(('Activity data'!BA14*EF!$H45*EF!Z63)*NtoN2O*kgtoGg=0,"NO",('Activity data'!BA14*EF!$H45*EF!Z63)*NtoN2O*kgtoGg)</f>
        <v>0.1249190466326382</v>
      </c>
      <c r="BB45" s="27">
        <f>IF(('Activity data'!BB14*EF!$H45*EF!AA63)*NtoN2O*kgtoGg=0,"NO",('Activity data'!BB14*EF!$H45*EF!AA63)*NtoN2O*kgtoGg)</f>
        <v>0.12511962444679128</v>
      </c>
      <c r="BC45" s="27">
        <f>IF(('Activity data'!BC14*EF!$H45*EF!AB63)*NtoN2O*kgtoGg=0,"NO",('Activity data'!BC14*EF!$H45*EF!AB63)*NtoN2O*kgtoGg)</f>
        <v>0.12530898740818619</v>
      </c>
      <c r="BD45" s="27">
        <f>IF(('Activity data'!BD14*EF!$H45*EF!AC63)*NtoN2O*kgtoGg=0,"NO",('Activity data'!BD14*EF!$H45*EF!AC63)*NtoN2O*kgtoGg)</f>
        <v>0.12548229362902888</v>
      </c>
      <c r="BE45" s="27">
        <f>IF(('Activity data'!BE14*EF!$H45*EF!AD63)*NtoN2O*kgtoGg=0,"NO",('Activity data'!BE14*EF!$H45*EF!AD63)*NtoN2O*kgtoGg)</f>
        <v>0.12564332716619286</v>
      </c>
      <c r="BF45" s="27">
        <f>IF(('Activity data'!BF14*EF!$H45*EF!AE63)*NtoN2O*kgtoGg=0,"NO",('Activity data'!BF14*EF!$H45*EF!AE63)*NtoN2O*kgtoGg)</f>
        <v>0.12578598808917488</v>
      </c>
      <c r="BG45" s="27">
        <f>IF(('Activity data'!BG14*EF!$H45*EF!AF63)*NtoN2O*kgtoGg=0,"NO",('Activity data'!BG14*EF!$H45*EF!AF63)*NtoN2O*kgtoGg)</f>
        <v>0.12592023349873135</v>
      </c>
      <c r="BH45" s="27">
        <f>IF(('Activity data'!BH14*EF!$H45*EF!AG63)*NtoN2O*kgtoGg=0,"NO",('Activity data'!BH14*EF!$H45*EF!AG63)*NtoN2O*kgtoGg)</f>
        <v>0.12603930361754359</v>
      </c>
      <c r="BI45" s="27">
        <f>IF(('Activity data'!BI14*EF!$H45*EF!AH63)*NtoN2O*kgtoGg=0,"NO",('Activity data'!BI14*EF!$H45*EF!AH63)*NtoN2O*kgtoGg)</f>
        <v>0.12614350749881689</v>
      </c>
      <c r="BJ45" s="27">
        <f>IF(('Activity data'!BJ14*EF!$H45*EF!AI63)*NtoN2O*kgtoGg=0,"NO",('Activity data'!BJ14*EF!$H45*EF!AI63)*NtoN2O*kgtoGg)</f>
        <v>0.12623263689319791</v>
      </c>
      <c r="BK45" s="27">
        <f>IF(('Activity data'!BK14*EF!$H45*EF!AJ63)*NtoN2O*kgtoGg=0,"NO",('Activity data'!BK14*EF!$H45*EF!AJ63)*NtoN2O*kgtoGg)</f>
        <v>0.1263067548094326</v>
      </c>
      <c r="BL45" s="27">
        <f>IF(('Activity data'!BL14*EF!$H45*EF!AK63)*NtoN2O*kgtoGg=0,"NO",('Activity data'!BL14*EF!$H45*EF!AK63)*NtoN2O*kgtoGg)</f>
        <v>0.12636812361930447</v>
      </c>
      <c r="BM45" s="27">
        <f>IF(('Activity data'!BM14*EF!$H45*EF!AL63)*NtoN2O*kgtoGg=0,"NO",('Activity data'!BM14*EF!$H45*EF!AL63)*NtoN2O*kgtoGg)</f>
        <v>0.12638698717816513</v>
      </c>
      <c r="BN45" s="27">
        <f>IF(('Activity data'!BN14*EF!$H45*EF!AM63)*NtoN2O*kgtoGg=0,"NO",('Activity data'!BN14*EF!$H45*EF!AM63)*NtoN2O*kgtoGg)</f>
        <v>0.12638396131255181</v>
      </c>
      <c r="BO45" s="27">
        <f>IF(('Activity data'!BO14*EF!$H45*EF!AN63)*NtoN2O*kgtoGg=0,"NO",('Activity data'!BO14*EF!$H45*EF!AN63)*NtoN2O*kgtoGg)</f>
        <v>0.12636308591328521</v>
      </c>
      <c r="BP45" s="27">
        <f>IF(('Activity data'!BP14*EF!$H45*EF!AO63)*NtoN2O*kgtoGg=0,"NO",('Activity data'!BP14*EF!$H45*EF!AO63)*NtoN2O*kgtoGg)</f>
        <v>0.12632251394177191</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9.7466979224281783E-2</v>
      </c>
      <c r="AE48" s="27">
        <f>IF(('Activity data'!AE17*EF!$H48*EF!$H66)*NtoN2O*kgtoGg=0,"NO",('Activity data'!AE17*EF!$H48*EF!$H66)*NtoN2O*kgtoGg)</f>
        <v>9.6937181363551492E-2</v>
      </c>
      <c r="AF48" s="27">
        <f>IF(('Activity data'!AF17*EF!$H48*EF!$H66)*NtoN2O*kgtoGg=0,"NO",('Activity data'!AF17*EF!$H48*EF!$H66)*NtoN2O*kgtoGg)</f>
        <v>9.6980665528366566E-2</v>
      </c>
      <c r="AG48" s="27">
        <f>IF(('Activity data'!AG17*EF!$H48*EF!$H66)*NtoN2O*kgtoGg=0,"NO",('Activity data'!AG17*EF!$H48*EF!$H66)*NtoN2O*kgtoGg)</f>
        <v>9.6090308702663552E-2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8.9872834352323586E-2</v>
      </c>
      <c r="AL48" s="27">
        <f>IF(('Activity data'!AL17*EF!$H48*EF!K66)*NtoN2O*kgtoGg=0,"NO",('Activity data'!AL17*EF!$H48*EF!K66)*NtoN2O*kgtoGg)</f>
        <v>8.0091466237422651E-2</v>
      </c>
      <c r="AM48" s="27">
        <f>IF(('Activity data'!AM17*EF!$H48*EF!L66)*NtoN2O*kgtoGg=0,"NO",('Activity data'!AM17*EF!$H48*EF!L66)*NtoN2O*kgtoGg)</f>
        <v>8.1326487415573939E-2</v>
      </c>
      <c r="AN48" s="27">
        <f>IF(('Activity data'!AN17*EF!$H48*EF!M66)*NtoN2O*kgtoGg=0,"NO",('Activity data'!AN17*EF!$H48*EF!M66)*NtoN2O*kgtoGg)</f>
        <v>8.1846585619549966E-2</v>
      </c>
      <c r="AO48" s="27">
        <f>IF(('Activity data'!AO17*EF!$H48*EF!N66)*NtoN2O*kgtoGg=0,"NO",('Activity data'!AO17*EF!$H48*EF!N66)*NtoN2O*kgtoGg)</f>
        <v>8.2148368826373136E-2</v>
      </c>
      <c r="AP48" s="27">
        <f>IF(('Activity data'!AP17*EF!$H48*EF!O66)*NtoN2O*kgtoGg=0,"NO",('Activity data'!AP17*EF!$H48*EF!O66)*NtoN2O*kgtoGg)</f>
        <v>8.262812914320615E-2</v>
      </c>
      <c r="AQ48" s="27">
        <f>IF(('Activity data'!AQ17*EF!$H48*EF!P66)*NtoN2O*kgtoGg=0,"NO",('Activity data'!AQ17*EF!$H48*EF!P66)*NtoN2O*kgtoGg)</f>
        <v>8.2963795143198224E-2</v>
      </c>
      <c r="AR48" s="27">
        <f>IF(('Activity data'!AR17*EF!$H48*EF!Q66)*NtoN2O*kgtoGg=0,"NO",('Activity data'!AR17*EF!$H48*EF!Q66)*NtoN2O*kgtoGg)</f>
        <v>8.2970948623515811E-2</v>
      </c>
      <c r="AS48" s="27">
        <f>IF(('Activity data'!AS17*EF!$H48*EF!R66)*NtoN2O*kgtoGg=0,"NO",('Activity data'!AS17*EF!$H48*EF!R66)*NtoN2O*kgtoGg)</f>
        <v>8.2956811359759727E-2</v>
      </c>
      <c r="AT48" s="27">
        <f>IF(('Activity data'!AT17*EF!$H48*EF!S66)*NtoN2O*kgtoGg=0,"NO",('Activity data'!AT17*EF!$H48*EF!S66)*NtoN2O*kgtoGg)</f>
        <v>8.2979293083164388E-2</v>
      </c>
      <c r="AU48" s="27">
        <f>IF(('Activity data'!AU17*EF!$H48*EF!T66)*NtoN2O*kgtoGg=0,"NO",('Activity data'!AU17*EF!$H48*EF!T66)*NtoN2O*kgtoGg)</f>
        <v>8.3635771017202473E-2</v>
      </c>
      <c r="AV48" s="27">
        <f>IF(('Activity data'!AV17*EF!$H48*EF!U66)*NtoN2O*kgtoGg=0,"NO",('Activity data'!AV17*EF!$H48*EF!U66)*NtoN2O*kgtoGg)</f>
        <v>8.3968458310358277E-2</v>
      </c>
      <c r="AW48" s="27">
        <f>IF(('Activity data'!AW17*EF!$H48*EF!V66)*NtoN2O*kgtoGg=0,"NO",('Activity data'!AW17*EF!$H48*EF!V66)*NtoN2O*kgtoGg)</f>
        <v>8.4715618803122741E-2</v>
      </c>
      <c r="AX48" s="27">
        <f>IF(('Activity data'!AX17*EF!$H48*EF!W66)*NtoN2O*kgtoGg=0,"NO",('Activity data'!AX17*EF!$H48*EF!W66)*NtoN2O*kgtoGg)</f>
        <v>8.5539220068095612E-2</v>
      </c>
      <c r="AY48" s="27">
        <f>IF(('Activity data'!AY17*EF!$H48*EF!X66)*NtoN2O*kgtoGg=0,"NO",('Activity data'!AY17*EF!$H48*EF!X66)*NtoN2O*kgtoGg)</f>
        <v>8.6807140177873512E-2</v>
      </c>
      <c r="AZ48" s="27">
        <f>IF(('Activity data'!AZ17*EF!$H48*EF!Y66)*NtoN2O*kgtoGg=0,"NO",('Activity data'!AZ17*EF!$H48*EF!Y66)*NtoN2O*kgtoGg)</f>
        <v>8.8268977810850163E-2</v>
      </c>
      <c r="BA48" s="27">
        <f>IF(('Activity data'!BA17*EF!$H48*EF!Z66)*NtoN2O*kgtoGg=0,"NO",('Activity data'!BA17*EF!$H48*EF!Z66)*NtoN2O*kgtoGg)</f>
        <v>8.9000070499233891E-2</v>
      </c>
      <c r="BB48" s="27">
        <f>IF(('Activity data'!BB17*EF!$H48*EF!AA66)*NtoN2O*kgtoGg=0,"NO",('Activity data'!BB17*EF!$H48*EF!AA66)*NtoN2O*kgtoGg)</f>
        <v>8.9702992514848146E-2</v>
      </c>
      <c r="BC48" s="27">
        <f>IF(('Activity data'!BC17*EF!$H48*EF!AB66)*NtoN2O*kgtoGg=0,"NO",('Activity data'!BC17*EF!$H48*EF!AB66)*NtoN2O*kgtoGg)</f>
        <v>9.0618194506708952E-2</v>
      </c>
      <c r="BD48" s="27">
        <f>IF(('Activity data'!BD17*EF!$H48*EF!AC66)*NtoN2O*kgtoGg=0,"NO",('Activity data'!BD17*EF!$H48*EF!AC66)*NtoN2O*kgtoGg)</f>
        <v>9.148197984125922E-2</v>
      </c>
      <c r="BE48" s="27">
        <f>IF(('Activity data'!BE17*EF!$H48*EF!AD66)*NtoN2O*kgtoGg=0,"NO",('Activity data'!BE17*EF!$H48*EF!AD66)*NtoN2O*kgtoGg)</f>
        <v>9.2566905902376331E-2</v>
      </c>
      <c r="BF48" s="27">
        <f>IF(('Activity data'!BF17*EF!$H48*EF!AE66)*NtoN2O*kgtoGg=0,"NO",('Activity data'!BF17*EF!$H48*EF!AE66)*NtoN2O*kgtoGg)</f>
        <v>9.353417514760351E-2</v>
      </c>
      <c r="BG48" s="27">
        <f>IF(('Activity data'!BG17*EF!$H48*EF!AF66)*NtoN2O*kgtoGg=0,"NO",('Activity data'!BG17*EF!$H48*EF!AF66)*NtoN2O*kgtoGg)</f>
        <v>9.4862028923488564E-2</v>
      </c>
      <c r="BH48" s="27">
        <f>IF(('Activity data'!BH17*EF!$H48*EF!AG66)*NtoN2O*kgtoGg=0,"NO",('Activity data'!BH17*EF!$H48*EF!AG66)*NtoN2O*kgtoGg)</f>
        <v>9.6170819863117651E-2</v>
      </c>
      <c r="BI48" s="27">
        <f>IF(('Activity data'!BI17*EF!$H48*EF!AH66)*NtoN2O*kgtoGg=0,"NO",('Activity data'!BI17*EF!$H48*EF!AH66)*NtoN2O*kgtoGg)</f>
        <v>9.7506861618746568E-2</v>
      </c>
      <c r="BJ48" s="27">
        <f>IF(('Activity data'!BJ17*EF!$H48*EF!AI66)*NtoN2O*kgtoGg=0,"NO",('Activity data'!BJ17*EF!$H48*EF!AI66)*NtoN2O*kgtoGg)</f>
        <v>9.8882539012865048E-2</v>
      </c>
      <c r="BK48" s="27">
        <f>IF(('Activity data'!BK17*EF!$H48*EF!AJ66)*NtoN2O*kgtoGg=0,"NO",('Activity data'!BK17*EF!$H48*EF!AJ66)*NtoN2O*kgtoGg)</f>
        <v>0.10032292250058811</v>
      </c>
      <c r="BL48" s="27">
        <f>IF(('Activity data'!BL17*EF!$H48*EF!AK66)*NtoN2O*kgtoGg=0,"NO",('Activity data'!BL17*EF!$H48*EF!AK66)*NtoN2O*kgtoGg)</f>
        <v>0.10196633524372066</v>
      </c>
      <c r="BM48" s="27">
        <f>IF(('Activity data'!BM17*EF!$H48*EF!AL66)*NtoN2O*kgtoGg=0,"NO",('Activity data'!BM17*EF!$H48*EF!AL66)*NtoN2O*kgtoGg)</f>
        <v>0.10219358337474922</v>
      </c>
      <c r="BN48" s="27">
        <f>IF(('Activity data'!BN17*EF!$H48*EF!AM66)*NtoN2O*kgtoGg=0,"NO",('Activity data'!BN17*EF!$H48*EF!AM66)*NtoN2O*kgtoGg)</f>
        <v>0.10219265974889229</v>
      </c>
      <c r="BO48" s="27">
        <f>IF(('Activity data'!BO17*EF!$H48*EF!AN66)*NtoN2O*kgtoGg=0,"NO",('Activity data'!BO17*EF!$H48*EF!AN66)*NtoN2O*kgtoGg)</f>
        <v>0.10220433044931966</v>
      </c>
      <c r="BP48" s="27">
        <f>IF(('Activity data'!BP17*EF!$H48*EF!AO66)*NtoN2O*kgtoGg=0,"NO",('Activity data'!BP17*EF!$H48*EF!AO66)*NtoN2O*kgtoGg)</f>
        <v>0.10214560273268752</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3.8131055665722162E-2</v>
      </c>
      <c r="AE49" s="27">
        <f>IF(('Activity data'!AE18*EF!$H49*EF!$H67)*NtoN2O*kgtoGg=0,"NO",('Activity data'!AE18*EF!$H49*EF!$H67)*NtoN2O*kgtoGg)</f>
        <v>3.7923788015899955E-2</v>
      </c>
      <c r="AF49" s="27">
        <f>IF(('Activity data'!AF18*EF!$H49*EF!$H67)*NtoN2O*kgtoGg=0,"NO",('Activity data'!AF18*EF!$H49*EF!$H67)*NtoN2O*kgtoGg)</f>
        <v>3.794079990159023E-2</v>
      </c>
      <c r="AG49" s="27">
        <f>IF(('Activity data'!AG18*EF!$H49*EF!$H67)*NtoN2O*kgtoGg=0,"NO",('Activity data'!AG18*EF!$H49*EF!$H67)*NtoN2O*kgtoGg)</f>
        <v>3.7592474284510076E-2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3.1333403186949688E-2</v>
      </c>
      <c r="AM49" s="27">
        <f>IF(('Activity data'!AM18*EF!$H49*EF!L67)*NtoN2O*kgtoGg=0,"NO",('Activity data'!AM18*EF!$H49*EF!L67)*NtoN2O*kgtoGg)</f>
        <v>3.1816568477053393E-2</v>
      </c>
      <c r="AN49" s="27">
        <f>IF(('Activity data'!AN18*EF!$H49*EF!M67)*NtoN2O*kgtoGg=0,"NO",('Activity data'!AN18*EF!$H49*EF!M67)*NtoN2O*kgtoGg)</f>
        <v>3.2020041424766457E-2</v>
      </c>
      <c r="AO49" s="27">
        <f>IF(('Activity data'!AO18*EF!$H49*EF!N67)*NtoN2O*kgtoGg=0,"NO",('Activity data'!AO18*EF!$H49*EF!N67)*NtoN2O*kgtoGg)</f>
        <v>3.2138105125416046E-2</v>
      </c>
      <c r="AP49" s="27">
        <f>IF(('Activity data'!AP18*EF!$H49*EF!O67)*NtoN2O*kgtoGg=0,"NO",('Activity data'!AP18*EF!$H49*EF!O67)*NtoN2O*kgtoGg)</f>
        <v>3.2325797074966141E-2</v>
      </c>
      <c r="AQ49" s="27">
        <f>IF(('Activity data'!AQ18*EF!$H49*EF!P67)*NtoN2O*kgtoGg=0,"NO",('Activity data'!AQ18*EF!$H49*EF!P67)*NtoN2O*kgtoGg)</f>
        <v>3.2457116410321084E-2</v>
      </c>
      <c r="AR49" s="27">
        <f>IF(('Activity data'!AR18*EF!$H49*EF!Q67)*NtoN2O*kgtoGg=0,"NO",('Activity data'!AR18*EF!$H49*EF!Q67)*NtoN2O*kgtoGg)</f>
        <v>3.2459914996656319E-2</v>
      </c>
      <c r="AS49" s="27">
        <f>IF(('Activity data'!AS18*EF!$H49*EF!R67)*NtoN2O*kgtoGg=0,"NO",('Activity data'!AS18*EF!$H49*EF!R67)*NtoN2O*kgtoGg)</f>
        <v>3.2454384212840769E-2</v>
      </c>
      <c r="AT49" s="27">
        <f>IF(('Activity data'!AT18*EF!$H49*EF!S67)*NtoN2O*kgtoGg=0,"NO",('Activity data'!AT18*EF!$H49*EF!S67)*NtoN2O*kgtoGg)</f>
        <v>3.2463179518219344E-2</v>
      </c>
      <c r="AU49" s="27">
        <f>IF(('Activity data'!AU18*EF!$H49*EF!T67)*NtoN2O*kgtoGg=0,"NO",('Activity data'!AU18*EF!$H49*EF!T67)*NtoN2O*kgtoGg)</f>
        <v>3.2720006977584051E-2</v>
      </c>
      <c r="AV49" s="27">
        <f>IF(('Activity data'!AV18*EF!$H49*EF!U67)*NtoN2O*kgtoGg=0,"NO",('Activity data'!AV18*EF!$H49*EF!U67)*NtoN2O*kgtoGg)</f>
        <v>3.2850160982515413E-2</v>
      </c>
      <c r="AW49" s="27">
        <f>IF(('Activity data'!AW18*EF!$H49*EF!V67)*NtoN2O*kgtoGg=0,"NO",('Activity data'!AW18*EF!$H49*EF!V67)*NtoN2O*kgtoGg)</f>
        <v>3.3142465294884342E-2</v>
      </c>
      <c r="AX49" s="27">
        <f>IF(('Activity data'!AX18*EF!$H49*EF!W67)*NtoN2O*kgtoGg=0,"NO",('Activity data'!AX18*EF!$H49*EF!W67)*NtoN2O*kgtoGg)</f>
        <v>3.3464674785021235E-2</v>
      </c>
      <c r="AY49" s="27">
        <f>IF(('Activity data'!AY18*EF!$H49*EF!X67)*NtoN2O*kgtoGg=0,"NO",('Activity data'!AY18*EF!$H49*EF!X67)*NtoN2O*kgtoGg)</f>
        <v>3.3960710803274952E-2</v>
      </c>
      <c r="AZ49" s="27">
        <f>IF(('Activity data'!AZ18*EF!$H49*EF!Y67)*NtoN2O*kgtoGg=0,"NO",('Activity data'!AZ18*EF!$H49*EF!Y67)*NtoN2O*kgtoGg)</f>
        <v>3.4532611282810821E-2</v>
      </c>
      <c r="BA49" s="27">
        <f>IF(('Activity data'!BA18*EF!$H49*EF!Z67)*NtoN2O*kgtoGg=0,"NO",('Activity data'!BA18*EF!$H49*EF!Z67)*NtoN2O*kgtoGg)</f>
        <v>3.4818629544784596E-2</v>
      </c>
      <c r="BB49" s="27">
        <f>IF(('Activity data'!BB18*EF!$H49*EF!AA67)*NtoN2O*kgtoGg=0,"NO",('Activity data'!BB18*EF!$H49*EF!AA67)*NtoN2O*kgtoGg)</f>
        <v>3.5093626869205342E-2</v>
      </c>
      <c r="BC49" s="27">
        <f>IF(('Activity data'!BC18*EF!$H49*EF!AB67)*NtoN2O*kgtoGg=0,"NO",('Activity data'!BC18*EF!$H49*EF!AB67)*NtoN2O*kgtoGg)</f>
        <v>3.5451672418321215E-2</v>
      </c>
      <c r="BD49" s="27">
        <f>IF(('Activity data'!BD18*EF!$H49*EF!AC67)*NtoN2O*kgtoGg=0,"NO",('Activity data'!BD18*EF!$H49*EF!AC67)*NtoN2O*kgtoGg)</f>
        <v>3.5789602730075094E-2</v>
      </c>
      <c r="BE49" s="27">
        <f>IF(('Activity data'!BE18*EF!$H49*EF!AD67)*NtoN2O*kgtoGg=0,"NO",('Activity data'!BE18*EF!$H49*EF!AD67)*NtoN2O*kgtoGg)</f>
        <v>3.6214047771451145E-2</v>
      </c>
      <c r="BF49" s="27">
        <f>IF(('Activity data'!BF18*EF!$H49*EF!AE67)*NtoN2O*kgtoGg=0,"NO",('Activity data'!BF18*EF!$H49*EF!AE67)*NtoN2O*kgtoGg)</f>
        <v>3.6592463084278548E-2</v>
      </c>
      <c r="BG49" s="27">
        <f>IF(('Activity data'!BG18*EF!$H49*EF!AF67)*NtoN2O*kgtoGg=0,"NO",('Activity data'!BG18*EF!$H49*EF!AF67)*NtoN2O*kgtoGg)</f>
        <v>3.7111946366177567E-2</v>
      </c>
      <c r="BH49" s="27">
        <f>IF(('Activity data'!BH18*EF!$H49*EF!AG67)*NtoN2O*kgtoGg=0,"NO",('Activity data'!BH18*EF!$H49*EF!AG67)*NtoN2O*kgtoGg)</f>
        <v>3.7623971880572038E-2</v>
      </c>
      <c r="BI49" s="27">
        <f>IF(('Activity data'!BI18*EF!$H49*EF!AH67)*NtoN2O*kgtoGg=0,"NO",('Activity data'!BI18*EF!$H49*EF!AH67)*NtoN2O*kgtoGg)</f>
        <v>3.814665846592713E-2</v>
      </c>
      <c r="BJ49" s="27">
        <f>IF(('Activity data'!BJ18*EF!$H49*EF!AI67)*NtoN2O*kgtoGg=0,"NO",('Activity data'!BJ18*EF!$H49*EF!AI67)*NtoN2O*kgtoGg)</f>
        <v>3.8684851315553673E-2</v>
      </c>
      <c r="BK49" s="27">
        <f>IF(('Activity data'!BK18*EF!$H49*EF!AJ67)*NtoN2O*kgtoGg=0,"NO",('Activity data'!BK18*EF!$H49*EF!AJ67)*NtoN2O*kgtoGg)</f>
        <v>3.9248358499088837E-2</v>
      </c>
      <c r="BL49" s="27">
        <f>IF(('Activity data'!BL18*EF!$H49*EF!AK67)*NtoN2O*kgtoGg=0,"NO",('Activity data'!BL18*EF!$H49*EF!AK67)*NtoN2O*kgtoGg)</f>
        <v>3.9891294838030313E-2</v>
      </c>
      <c r="BM49" s="27">
        <f>IF(('Activity data'!BM18*EF!$H49*EF!AL67)*NtoN2O*kgtoGg=0,"NO",('Activity data'!BM18*EF!$H49*EF!AL67)*NtoN2O*kgtoGg)</f>
        <v>3.9980198907933223E-2</v>
      </c>
      <c r="BN49" s="27">
        <f>IF(('Activity data'!BN18*EF!$H49*EF!AM67)*NtoN2O*kgtoGg=0,"NO",('Activity data'!BN18*EF!$H49*EF!AM67)*NtoN2O*kgtoGg)</f>
        <v>3.997983756679753E-2</v>
      </c>
      <c r="BO49" s="27">
        <f>IF(('Activity data'!BO18*EF!$H49*EF!AN67)*NtoN2O*kgtoGg=0,"NO",('Activity data'!BO18*EF!$H49*EF!AN67)*NtoN2O*kgtoGg)</f>
        <v>3.9984403381098918E-2</v>
      </c>
      <c r="BP49" s="27">
        <f>IF(('Activity data'!BP18*EF!$H49*EF!AO67)*NtoN2O*kgtoGg=0,"NO",('Activity data'!BP18*EF!$H49*EF!AO67)*NtoN2O*kgtoGg)</f>
        <v>3.9961427909304854E-2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0.32784224726088979</v>
      </c>
      <c r="AE50" s="27">
        <f>IF(('Activity data'!AE19*EF!$H50*EF!$H68)*NtoN2O*kgtoGg=0,"NO",('Activity data'!AE19*EF!$H50*EF!$H68)*NtoN2O*kgtoGg)</f>
        <v>0.33450793008613727</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0.36607496135357975</v>
      </c>
      <c r="AL50" s="27">
        <f>IF(('Activity data'!AL19*EF!$H50*EF!K68)*NtoN2O*kgtoGg=0,"NO",('Activity data'!AL19*EF!$H50*EF!K68)*NtoN2O*kgtoGg)</f>
        <v>0.35146679960329763</v>
      </c>
      <c r="AM50" s="27">
        <f>IF(('Activity data'!AM19*EF!$H50*EF!L68)*NtoN2O*kgtoGg=0,"NO",('Activity data'!AM19*EF!$H50*EF!L68)*NtoN2O*kgtoGg)</f>
        <v>0.36127188227022533</v>
      </c>
      <c r="AN50" s="27">
        <f>IF(('Activity data'!AN19*EF!$H50*EF!M68)*NtoN2O*kgtoGg=0,"NO",('Activity data'!AN19*EF!$H50*EF!M68)*NtoN2O*kgtoGg)</f>
        <v>0.36938106524088465</v>
      </c>
      <c r="AO50" s="27">
        <f>IF(('Activity data'!AO19*EF!$H50*EF!N68)*NtoN2O*kgtoGg=0,"NO",('Activity data'!AO19*EF!$H50*EF!N68)*NtoN2O*kgtoGg)</f>
        <v>0.37689047688718919</v>
      </c>
      <c r="AP50" s="27">
        <f>IF(('Activity data'!AP19*EF!$H50*EF!O68)*NtoN2O*kgtoGg=0,"NO",('Activity data'!AP19*EF!$H50*EF!O68)*NtoN2O*kgtoGg)</f>
        <v>0.38475211301826423</v>
      </c>
      <c r="AQ50" s="27">
        <f>IF(('Activity data'!AQ19*EF!$H50*EF!P68)*NtoN2O*kgtoGg=0,"NO",('Activity data'!AQ19*EF!$H50*EF!P68)*NtoN2O*kgtoGg)</f>
        <v>0.39217085110108957</v>
      </c>
      <c r="AR50" s="27">
        <f>IF(('Activity data'!AR19*EF!$H50*EF!Q68)*NtoN2O*kgtoGg=0,"NO",('Activity data'!AR19*EF!$H50*EF!Q68)*NtoN2O*kgtoGg)</f>
        <v>0.39875797259965884</v>
      </c>
      <c r="AS50" s="27">
        <f>IF(('Activity data'!AS19*EF!$H50*EF!R68)*NtoN2O*kgtoGg=0,"NO",('Activity data'!AS19*EF!$H50*EF!R68)*NtoN2O*kgtoGg)</f>
        <v>0.40527861570080786</v>
      </c>
      <c r="AT50" s="27">
        <f>IF(('Activity data'!AT19*EF!$H50*EF!S68)*NtoN2O*kgtoGg=0,"NO",('Activity data'!AT19*EF!$H50*EF!S68)*NtoN2O*kgtoGg)</f>
        <v>0.41188789419680788</v>
      </c>
      <c r="AU50" s="27">
        <f>IF(('Activity data'!AU19*EF!$H50*EF!T68)*NtoN2O*kgtoGg=0,"NO",('Activity data'!AU19*EF!$H50*EF!T68)*NtoN2O*kgtoGg)</f>
        <v>0.42025011550229818</v>
      </c>
      <c r="AV50" s="27">
        <f>IF(('Activity data'!AV19*EF!$H50*EF!U68)*NtoN2O*kgtoGg=0,"NO",('Activity data'!AV19*EF!$H50*EF!U68)*NtoN2O*kgtoGg)</f>
        <v>0.42776348020101262</v>
      </c>
      <c r="AW50" s="27">
        <f>IF(('Activity data'!AW19*EF!$H50*EF!V68)*NtoN2O*kgtoGg=0,"NO",('Activity data'!AW19*EF!$H50*EF!V68)*NtoN2O*kgtoGg)</f>
        <v>0.43652115244252149</v>
      </c>
      <c r="AX50" s="27">
        <f>IF(('Activity data'!AX19*EF!$H50*EF!W68)*NtoN2O*kgtoGg=0,"NO",('Activity data'!AX19*EF!$H50*EF!W68)*NtoN2O*kgtoGg)</f>
        <v>0.44560160903905688</v>
      </c>
      <c r="AY50" s="27">
        <f>IF(('Activity data'!AY19*EF!$H50*EF!X68)*NtoN2O*kgtoGg=0,"NO",('Activity data'!AY19*EF!$H50*EF!X68)*NtoN2O*kgtoGg)</f>
        <v>0.45612637561051617</v>
      </c>
      <c r="AZ50" s="27">
        <f>IF(('Activity data'!AZ19*EF!$H50*EF!Y68)*NtoN2O*kgtoGg=0,"NO",('Activity data'!AZ19*EF!$H50*EF!Y68)*NtoN2O*kgtoGg)</f>
        <v>0.4674105970190387</v>
      </c>
      <c r="BA50" s="27">
        <f>IF(('Activity data'!BA19*EF!$H50*EF!Z68)*NtoN2O*kgtoGg=0,"NO",('Activity data'!BA19*EF!$H50*EF!Z68)*NtoN2O*kgtoGg)</f>
        <v>0.47660579643256989</v>
      </c>
      <c r="BB50" s="27">
        <f>IF(('Activity data'!BB19*EF!$H50*EF!AA68)*NtoN2O*kgtoGg=0,"NO",('Activity data'!BB19*EF!$H50*EF!AA68)*NtoN2O*kgtoGg)</f>
        <v>0.48582507538292796</v>
      </c>
      <c r="BC50" s="27">
        <f>IF(('Activity data'!BC19*EF!$H50*EF!AB68)*NtoN2O*kgtoGg=0,"NO",('Activity data'!BC19*EF!$H50*EF!AB68)*NtoN2O*kgtoGg)</f>
        <v>0.49584714415907366</v>
      </c>
      <c r="BD50" s="27">
        <f>IF(('Activity data'!BD19*EF!$H50*EF!AC68)*NtoN2O*kgtoGg=0,"NO",('Activity data'!BD19*EF!$H50*EF!AC68)*NtoN2O*kgtoGg)</f>
        <v>0.50584327891958292</v>
      </c>
      <c r="BE50" s="27">
        <f>IF(('Activity data'!BE19*EF!$H50*EF!AD68)*NtoN2O*kgtoGg=0,"NO",('Activity data'!BE19*EF!$H50*EF!AD68)*NtoN2O*kgtoGg)</f>
        <v>0.51672673790947277</v>
      </c>
      <c r="BF50" s="27">
        <f>IF(('Activity data'!BF19*EF!$H50*EF!AE68)*NtoN2O*kgtoGg=0,"NO",('Activity data'!BF19*EF!$H50*EF!AE68)*NtoN2O*kgtoGg)</f>
        <v>0.52738100324368553</v>
      </c>
      <c r="BG50" s="27">
        <f>IF(('Activity data'!BG19*EF!$H50*EF!AF68)*NtoN2O*kgtoGg=0,"NO",('Activity data'!BG19*EF!$H50*EF!AF68)*NtoN2O*kgtoGg)</f>
        <v>0.53946633869507565</v>
      </c>
      <c r="BH50" s="27">
        <f>IF(('Activity data'!BH19*EF!$H50*EF!AG68)*NtoN2O*kgtoGg=0,"NO",('Activity data'!BH19*EF!$H50*EF!AG68)*NtoN2O*kgtoGg)</f>
        <v>0.55170594750895274</v>
      </c>
      <c r="BI50" s="27">
        <f>IF(('Activity data'!BI19*EF!$H50*EF!AH68)*NtoN2O*kgtoGg=0,"NO",('Activity data'!BI19*EF!$H50*EF!AH68)*NtoN2O*kgtoGg)</f>
        <v>0.5642708280414559</v>
      </c>
      <c r="BJ50" s="27">
        <f>IF(('Activity data'!BJ19*EF!$H50*EF!AI68)*NtoN2O*kgtoGg=0,"NO",('Activity data'!BJ19*EF!$H50*EF!AI68)*NtoN2O*kgtoGg)</f>
        <v>0.57721922613179033</v>
      </c>
      <c r="BK50" s="27">
        <f>IF(('Activity data'!BK19*EF!$H50*EF!AJ68)*NtoN2O*kgtoGg=0,"NO",('Activity data'!BK19*EF!$H50*EF!AJ68)*NtoN2O*kgtoGg)</f>
        <v>0.5906610946936528</v>
      </c>
      <c r="BL50" s="27">
        <f>IF(('Activity data'!BL19*EF!$H50*EF!AK68)*NtoN2O*kgtoGg=0,"NO",('Activity data'!BL19*EF!$H50*EF!AK68)*NtoN2O*kgtoGg)</f>
        <v>0.60514882901449418</v>
      </c>
      <c r="BM50" s="27">
        <f>IF(('Activity data'!BM19*EF!$H50*EF!AL68)*NtoN2O*kgtoGg=0,"NO",('Activity data'!BM19*EF!$H50*EF!AL68)*NtoN2O*kgtoGg)</f>
        <v>0.6144050490980183</v>
      </c>
      <c r="BN50" s="27">
        <f>IF(('Activity data'!BN19*EF!$H50*EF!AM68)*NtoN2O*kgtoGg=0,"NO",('Activity data'!BN19*EF!$H50*EF!AM68)*NtoN2O*kgtoGg)</f>
        <v>0.62286168363001027</v>
      </c>
      <c r="BO50" s="27">
        <f>IF(('Activity data'!BO19*EF!$H50*EF!AN68)*NtoN2O*kgtoGg=0,"NO",('Activity data'!BO19*EF!$H50*EF!AN68)*NtoN2O*kgtoGg)</f>
        <v>0.63144933115204016</v>
      </c>
      <c r="BP50" s="27">
        <f>IF(('Activity data'!BP19*EF!$H50*EF!AO68)*NtoN2O*kgtoGg=0,"NO",('Activity data'!BP19*EF!$H50*EF!AO68)*NtoN2O*kgtoGg)</f>
        <v>0.63983217043600726</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1.7017151675634949</v>
      </c>
      <c r="AE51" s="27">
        <f>IF(('Activity data'!AE20*EF!$H51*EF!$H69)*NtoN2O*kgtoGg=0,"NO",('Activity data'!AE20*EF!$H51*EF!$H69)*NtoN2O*kgtoGg)</f>
        <v>1.7241237147327637</v>
      </c>
      <c r="AF51" s="27">
        <f>IF(('Activity data'!AF20*EF!$H51*EF!$H69)*NtoN2O*kgtoGg=0,"NO",('Activity data'!AF20*EF!$H51*EF!$H69)*NtoN2O*kgtoGg)</f>
        <v>1.7601182693498105</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1.7315152516158581</v>
      </c>
      <c r="AK51" s="27">
        <f>IF(('Activity data'!AK20*EF!$H51*EF!J69)*NtoN2O*kgtoGg=0,"NO",('Activity data'!AK20*EF!$H51*EF!J69)*NtoN2O*kgtoGg)</f>
        <v>1.7240481490859689</v>
      </c>
      <c r="AL51" s="27">
        <f>IF(('Activity data'!AL20*EF!$H51*EF!K69)*NtoN2O*kgtoGg=0,"NO",('Activity data'!AL20*EF!$H51*EF!K69)*NtoN2O*kgtoGg)</f>
        <v>1.4743120135991061</v>
      </c>
      <c r="AM51" s="27">
        <f>IF(('Activity data'!AM20*EF!$H51*EF!L69)*NtoN2O*kgtoGg=0,"NO",('Activity data'!AM20*EF!$H51*EF!L69)*NtoN2O*kgtoGg)</f>
        <v>1.536452317565681</v>
      </c>
      <c r="AN51" s="27">
        <f>IF(('Activity data'!AN20*EF!$H51*EF!M69)*NtoN2O*kgtoGg=0,"NO",('Activity data'!AN20*EF!$H51*EF!M69)*NtoN2O*kgtoGg)</f>
        <v>1.5792908987907681</v>
      </c>
      <c r="AO51" s="27">
        <f>IF(('Activity data'!AO20*EF!$H51*EF!N69)*NtoN2O*kgtoGg=0,"NO",('Activity data'!AO20*EF!$H51*EF!N69)*NtoN2O*kgtoGg)</f>
        <v>1.6167735829368195</v>
      </c>
      <c r="AP51" s="27">
        <f>IF(('Activity data'!AP20*EF!$H51*EF!O69)*NtoN2O*kgtoGg=0,"NO",('Activity data'!AP20*EF!$H51*EF!O69)*NtoN2O*kgtoGg)</f>
        <v>1.6606003193392869</v>
      </c>
      <c r="AQ51" s="27">
        <f>IF(('Activity data'!AQ20*EF!$H51*EF!P69)*NtoN2O*kgtoGg=0,"NO",('Activity data'!AQ20*EF!$H51*EF!P69)*NtoN2O*kgtoGg)</f>
        <v>1.7012252204907063</v>
      </c>
      <c r="AR51" s="27">
        <f>IF(('Activity data'!AR20*EF!$H51*EF!Q69)*NtoN2O*kgtoGg=0,"NO",('Activity data'!AR20*EF!$H51*EF!Q69)*NtoN2O*kgtoGg)</f>
        <v>1.7323167361999336</v>
      </c>
      <c r="AS51" s="27">
        <f>IF(('Activity data'!AS20*EF!$H51*EF!R69)*NtoN2O*kgtoGg=0,"NO",('Activity data'!AS20*EF!$H51*EF!R69)*NtoN2O*kgtoGg)</f>
        <v>1.7631145610914698</v>
      </c>
      <c r="AT51" s="27">
        <f>IF(('Activity data'!AT20*EF!$H51*EF!S69)*NtoN2O*kgtoGg=0,"NO",('Activity data'!AT20*EF!$H51*EF!S69)*NtoN2O*kgtoGg)</f>
        <v>1.7954587051908844</v>
      </c>
      <c r="AU51" s="27">
        <f>IF(('Activity data'!AU20*EF!$H51*EF!T69)*NtoN2O*kgtoGg=0,"NO",('Activity data'!AU20*EF!$H51*EF!T69)*NtoN2O*kgtoGg)</f>
        <v>1.8485712281796063</v>
      </c>
      <c r="AV51" s="27">
        <f>IF(('Activity data'!AV20*EF!$H51*EF!U69)*NtoN2O*kgtoGg=0,"NO",('Activity data'!AV20*EF!$H51*EF!U69)*NtoN2O*kgtoGg)</f>
        <v>1.8921755128100026</v>
      </c>
      <c r="AW51" s="27">
        <f>IF(('Activity data'!AW20*EF!$H51*EF!V69)*NtoN2O*kgtoGg=0,"NO",('Activity data'!AW20*EF!$H51*EF!V69)*NtoN2O*kgtoGg)</f>
        <v>1.9501148859756294</v>
      </c>
      <c r="AX51" s="27">
        <f>IF(('Activity data'!AX20*EF!$H51*EF!W69)*NtoN2O*kgtoGg=0,"NO",('Activity data'!AX20*EF!$H51*EF!W69)*NtoN2O*kgtoGg)</f>
        <v>2.0116893145161887</v>
      </c>
      <c r="AY51" s="27">
        <f>IF(('Activity data'!AY20*EF!$H51*EF!X69)*NtoN2O*kgtoGg=0,"NO",('Activity data'!AY20*EF!$H51*EF!X69)*NtoN2O*kgtoGg)</f>
        <v>2.089439935076352</v>
      </c>
      <c r="AZ51" s="27">
        <f>IF(('Activity data'!AZ20*EF!$H51*EF!Y69)*NtoN2O*kgtoGg=0,"NO",('Activity data'!AZ20*EF!$H51*EF!Y69)*NtoN2O*kgtoGg)</f>
        <v>2.1754274297051839</v>
      </c>
      <c r="BA51" s="27">
        <f>IF(('Activity data'!BA20*EF!$H51*EF!Z69)*NtoN2O*kgtoGg=0,"NO",('Activity data'!BA20*EF!$H51*EF!Z69)*NtoN2O*kgtoGg)</f>
        <v>2.237971090505094</v>
      </c>
      <c r="BB51" s="27">
        <f>IF(('Activity data'!BB20*EF!$H51*EF!AA69)*NtoN2O*kgtoGg=0,"NO",('Activity data'!BB20*EF!$H51*EF!AA69)*NtoN2O*kgtoGg)</f>
        <v>2.3007478708551781</v>
      </c>
      <c r="BC51" s="27">
        <f>IF(('Activity data'!BC20*EF!$H51*EF!AB69)*NtoN2O*kgtoGg=0,"NO",('Activity data'!BC20*EF!$H51*EF!AB69)*NtoN2O*kgtoGg)</f>
        <v>2.3722888900672703</v>
      </c>
      <c r="BD51" s="27">
        <f>IF(('Activity data'!BD20*EF!$H51*EF!AC69)*NtoN2O*kgtoGg=0,"NO",('Activity data'!BD20*EF!$H51*EF!AC69)*NtoN2O*kgtoGg)</f>
        <v>2.4434486047712323</v>
      </c>
      <c r="BE51" s="27">
        <f>IF(('Activity data'!BE20*EF!$H51*EF!AD69)*NtoN2O*kgtoGg=0,"NO",('Activity data'!BE20*EF!$H51*EF!AD69)*NtoN2O*kgtoGg)</f>
        <v>2.5241165096238025</v>
      </c>
      <c r="BF51" s="27">
        <f>IF(('Activity data'!BF20*EF!$H51*EF!AE69)*NtoN2O*kgtoGg=0,"NO",('Activity data'!BF20*EF!$H51*EF!AE69)*NtoN2O*kgtoGg)</f>
        <v>2.6021618361195604</v>
      </c>
      <c r="BG51" s="27">
        <f>IF(('Activity data'!BG20*EF!$H51*EF!AF69)*NtoN2O*kgtoGg=0,"NO",('Activity data'!BG20*EF!$H51*EF!AF69)*NtoN2O*kgtoGg)</f>
        <v>2.6952956459106865</v>
      </c>
      <c r="BH51" s="27">
        <f>IF(('Activity data'!BH20*EF!$H51*EF!AG69)*NtoN2O*kgtoGg=0,"NO",('Activity data'!BH20*EF!$H51*EF!AG69)*NtoN2O*kgtoGg)</f>
        <v>2.7897352261942565</v>
      </c>
      <c r="BI51" s="27">
        <f>IF(('Activity data'!BI20*EF!$H51*EF!AH69)*NtoN2O*kgtoGg=0,"NO",('Activity data'!BI20*EF!$H51*EF!AH69)*NtoN2O*kgtoGg)</f>
        <v>2.8872833669908089</v>
      </c>
      <c r="BJ51" s="27">
        <f>IF(('Activity data'!BJ20*EF!$H51*EF!AI69)*NtoN2O*kgtoGg=0,"NO",('Activity data'!BJ20*EF!$H51*EF!AI69)*NtoN2O*kgtoGg)</f>
        <v>2.9885196444050632</v>
      </c>
      <c r="BK51" s="27">
        <f>IF(('Activity data'!BK20*EF!$H51*EF!AJ69)*NtoN2O*kgtoGg=0,"NO",('Activity data'!BK20*EF!$H51*EF!AJ69)*NtoN2O*kgtoGg)</f>
        <v>3.0945497857941069</v>
      </c>
      <c r="BL51" s="27">
        <f>IF(('Activity data'!BL20*EF!$H51*EF!AK69)*NtoN2O*kgtoGg=0,"NO",('Activity data'!BL20*EF!$H51*EF!AK69)*NtoN2O*kgtoGg)</f>
        <v>3.2110385953169591</v>
      </c>
      <c r="BM51" s="27">
        <f>IF(('Activity data'!BM20*EF!$H51*EF!AL69)*NtoN2O*kgtoGg=0,"NO",('Activity data'!BM20*EF!$H51*EF!AL69)*NtoN2O*kgtoGg)</f>
        <v>3.2731270426284702</v>
      </c>
      <c r="BN51" s="27">
        <f>IF(('Activity data'!BN20*EF!$H51*EF!AM69)*NtoN2O*kgtoGg=0,"NO",('Activity data'!BN20*EF!$H51*EF!AM69)*NtoN2O*kgtoGg)</f>
        <v>3.3271532732714491</v>
      </c>
      <c r="BO51" s="27">
        <f>IF(('Activity data'!BO20*EF!$H51*EF!AN69)*NtoN2O*kgtoGg=0,"NO",('Activity data'!BO20*EF!$H51*EF!AN69)*NtoN2O*kgtoGg)</f>
        <v>3.382749351001304</v>
      </c>
      <c r="BP51" s="27">
        <f>IF(('Activity data'!BP20*EF!$H51*EF!AO69)*NtoN2O*kgtoGg=0,"NO",('Activity data'!BP20*EF!$H51*EF!AO69)*NtoN2O*kgtoGg)</f>
        <v>3.4364950392803757</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1.366009363587042E-2</v>
      </c>
      <c r="AE52" s="27">
        <f>IF(('Activity data'!AE21*EF!$H52*EF!$H70)*NtoN2O*kgtoGg=0,"NO",('Activity data'!AE21*EF!$H52*EF!$H70)*NtoN2O*kgtoGg)</f>
        <v>1.3937830420255733E-2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1.5253123389732505E-2</v>
      </c>
      <c r="AL52" s="27">
        <f>IF(('Activity data'!AL21*EF!$H52*EF!K70)*NtoN2O*kgtoGg=0,"NO",('Activity data'!AL21*EF!$H52*EF!K70)*NtoN2O*kgtoGg)</f>
        <v>1.4644449983470746E-2</v>
      </c>
      <c r="AM52" s="27">
        <f>IF(('Activity data'!AM21*EF!$H52*EF!L70)*NtoN2O*kgtoGg=0,"NO",('Activity data'!AM21*EF!$H52*EF!L70)*NtoN2O*kgtoGg)</f>
        <v>1.5052995094592738E-2</v>
      </c>
      <c r="AN52" s="27">
        <f>IF(('Activity data'!AN21*EF!$H52*EF!M70)*NtoN2O*kgtoGg=0,"NO",('Activity data'!AN21*EF!$H52*EF!M70)*NtoN2O*kgtoGg)</f>
        <v>1.5390877718370211E-2</v>
      </c>
      <c r="AO52" s="27">
        <f>IF(('Activity data'!AO21*EF!$H52*EF!N70)*NtoN2O*kgtoGg=0,"NO",('Activity data'!AO21*EF!$H52*EF!N70)*NtoN2O*kgtoGg)</f>
        <v>1.5703769870299564E-2</v>
      </c>
      <c r="AP52" s="27">
        <f>IF(('Activity data'!AP21*EF!$H52*EF!O70)*NtoN2O*kgtoGg=0,"NO",('Activity data'!AP21*EF!$H52*EF!O70)*NtoN2O*kgtoGg)</f>
        <v>1.6031338042427692E-2</v>
      </c>
      <c r="AQ52" s="27">
        <f>IF(('Activity data'!AQ21*EF!$H52*EF!P70)*NtoN2O*kgtoGg=0,"NO",('Activity data'!AQ21*EF!$H52*EF!P70)*NtoN2O*kgtoGg)</f>
        <v>1.634045212921208E-2</v>
      </c>
      <c r="AR52" s="27">
        <f>IF(('Activity data'!AR21*EF!$H52*EF!Q70)*NtoN2O*kgtoGg=0,"NO",('Activity data'!AR21*EF!$H52*EF!Q70)*NtoN2O*kgtoGg)</f>
        <v>1.6614915524985806E-2</v>
      </c>
      <c r="AS52" s="27">
        <f>IF(('Activity data'!AS21*EF!$H52*EF!R70)*NtoN2O*kgtoGg=0,"NO",('Activity data'!AS21*EF!$H52*EF!R70)*NtoN2O*kgtoGg)</f>
        <v>1.6886608987533674E-2</v>
      </c>
      <c r="AT52" s="27">
        <f>IF(('Activity data'!AT21*EF!$H52*EF!S70)*NtoN2O*kgtoGg=0,"NO",('Activity data'!AT21*EF!$H52*EF!S70)*NtoN2O*kgtoGg)</f>
        <v>1.7161995591533679E-2</v>
      </c>
      <c r="AU52" s="27">
        <f>IF(('Activity data'!AU21*EF!$H52*EF!T70)*NtoN2O*kgtoGg=0,"NO",('Activity data'!AU21*EF!$H52*EF!T70)*NtoN2O*kgtoGg)</f>
        <v>1.7510421479262444E-2</v>
      </c>
      <c r="AV52" s="27">
        <f>IF(('Activity data'!AV21*EF!$H52*EF!U70)*NtoN2O*kgtoGg=0,"NO",('Activity data'!AV21*EF!$H52*EF!U70)*NtoN2O*kgtoGg)</f>
        <v>1.7823478341708877E-2</v>
      </c>
      <c r="AW52" s="27">
        <f>IF(('Activity data'!AW21*EF!$H52*EF!V70)*NtoN2O*kgtoGg=0,"NO",('Activity data'!AW21*EF!$H52*EF!V70)*NtoN2O*kgtoGg)</f>
        <v>1.8188381351771747E-2</v>
      </c>
      <c r="AX52" s="27">
        <f>IF(('Activity data'!AX21*EF!$H52*EF!W70)*NtoN2O*kgtoGg=0,"NO",('Activity data'!AX21*EF!$H52*EF!W70)*NtoN2O*kgtoGg)</f>
        <v>1.8566733709960721E-2</v>
      </c>
      <c r="AY52" s="27">
        <f>IF(('Activity data'!AY21*EF!$H52*EF!X70)*NtoN2O*kgtoGg=0,"NO",('Activity data'!AY21*EF!$H52*EF!X70)*NtoN2O*kgtoGg)</f>
        <v>1.900526565043819E-2</v>
      </c>
      <c r="AZ52" s="27">
        <f>IF(('Activity data'!AZ21*EF!$H52*EF!Y70)*NtoN2O*kgtoGg=0,"NO",('Activity data'!AZ21*EF!$H52*EF!Y70)*NtoN2O*kgtoGg)</f>
        <v>1.9475441542459958E-2</v>
      </c>
      <c r="BA52" s="27">
        <f>IF(('Activity data'!BA21*EF!$H52*EF!Z70)*NtoN2O*kgtoGg=0,"NO",('Activity data'!BA21*EF!$H52*EF!Z70)*NtoN2O*kgtoGg)</f>
        <v>1.9858574851357096E-2</v>
      </c>
      <c r="BB52" s="27">
        <f>IF(('Activity data'!BB21*EF!$H52*EF!AA70)*NtoN2O*kgtoGg=0,"NO",('Activity data'!BB21*EF!$H52*EF!AA70)*NtoN2O*kgtoGg)</f>
        <v>2.0242711474288681E-2</v>
      </c>
      <c r="BC52" s="27">
        <f>IF(('Activity data'!BC21*EF!$H52*EF!AB70)*NtoN2O*kgtoGg=0,"NO",('Activity data'!BC21*EF!$H52*EF!AB70)*NtoN2O*kgtoGg)</f>
        <v>2.0660297673294758E-2</v>
      </c>
      <c r="BD52" s="27">
        <f>IF(('Activity data'!BD21*EF!$H52*EF!AC70)*NtoN2O*kgtoGg=0,"NO",('Activity data'!BD21*EF!$H52*EF!AC70)*NtoN2O*kgtoGg)</f>
        <v>2.1076803288315977E-2</v>
      </c>
      <c r="BE52" s="27">
        <f>IF(('Activity data'!BE21*EF!$H52*EF!AD70)*NtoN2O*kgtoGg=0,"NO",('Activity data'!BE21*EF!$H52*EF!AD70)*NtoN2O*kgtoGg)</f>
        <v>2.1530280746228057E-2</v>
      </c>
      <c r="BF52" s="27">
        <f>IF(('Activity data'!BF21*EF!$H52*EF!AE70)*NtoN2O*kgtoGg=0,"NO",('Activity data'!BF21*EF!$H52*EF!AE70)*NtoN2O*kgtoGg)</f>
        <v>2.1974208468486925E-2</v>
      </c>
      <c r="BG52" s="27">
        <f>IF(('Activity data'!BG21*EF!$H52*EF!AF70)*NtoN2O*kgtoGg=0,"NO",('Activity data'!BG21*EF!$H52*EF!AF70)*NtoN2O*kgtoGg)</f>
        <v>2.2477764112294844E-2</v>
      </c>
      <c r="BH52" s="27">
        <f>IF(('Activity data'!BH21*EF!$H52*EF!AG70)*NtoN2O*kgtoGg=0,"NO",('Activity data'!BH21*EF!$H52*EF!AG70)*NtoN2O*kgtoGg)</f>
        <v>2.2987747812873056E-2</v>
      </c>
      <c r="BI52" s="27">
        <f>IF(('Activity data'!BI21*EF!$H52*EF!AH70)*NtoN2O*kgtoGg=0,"NO",('Activity data'!BI21*EF!$H52*EF!AH70)*NtoN2O*kgtoGg)</f>
        <v>2.3511284501727358E-2</v>
      </c>
      <c r="BJ52" s="27">
        <f>IF(('Activity data'!BJ21*EF!$H52*EF!AI70)*NtoN2O*kgtoGg=0,"NO",('Activity data'!BJ21*EF!$H52*EF!AI70)*NtoN2O*kgtoGg)</f>
        <v>2.4050801088824621E-2</v>
      </c>
      <c r="BK52" s="27">
        <f>IF(('Activity data'!BK21*EF!$H52*EF!AJ70)*NtoN2O*kgtoGg=0,"NO",('Activity data'!BK21*EF!$H52*EF!AJ70)*NtoN2O*kgtoGg)</f>
        <v>2.4610878945568893E-2</v>
      </c>
      <c r="BL52" s="27">
        <f>IF(('Activity data'!BL21*EF!$H52*EF!AK70)*NtoN2O*kgtoGg=0,"NO",('Activity data'!BL21*EF!$H52*EF!AK70)*NtoN2O*kgtoGg)</f>
        <v>2.5214534542270614E-2</v>
      </c>
      <c r="BM52" s="27">
        <f>IF(('Activity data'!BM21*EF!$H52*EF!AL70)*NtoN2O*kgtoGg=0,"NO",('Activity data'!BM21*EF!$H52*EF!AL70)*NtoN2O*kgtoGg)</f>
        <v>2.560021037908412E-2</v>
      </c>
      <c r="BN52" s="27">
        <f>IF(('Activity data'!BN21*EF!$H52*EF!AM70)*NtoN2O*kgtoGg=0,"NO",('Activity data'!BN21*EF!$H52*EF!AM70)*NtoN2O*kgtoGg)</f>
        <v>2.5952570151250447E-2</v>
      </c>
      <c r="BO52" s="27">
        <f>IF(('Activity data'!BO21*EF!$H52*EF!AN70)*NtoN2O*kgtoGg=0,"NO",('Activity data'!BO21*EF!$H52*EF!AN70)*NtoN2O*kgtoGg)</f>
        <v>2.6310388798001696E-2</v>
      </c>
      <c r="BP52" s="27">
        <f>IF(('Activity data'!BP21*EF!$H52*EF!AO70)*NtoN2O*kgtoGg=0,"NO",('Activity data'!BP21*EF!$H52*EF!AO70)*NtoN2O*kgtoGg)</f>
        <v>2.6659673768166997E-2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7.0904798648479025E-2</v>
      </c>
      <c r="AE53" s="27">
        <f>IF(('Activity data'!AE22*EF!$H53*EF!$H71)*NtoN2O*kgtoGg=0,"NO",('Activity data'!AE22*EF!$H53*EF!$H71)*NtoN2O*kgtoGg)</f>
        <v>7.1838488113865229E-2</v>
      </c>
      <c r="AF53" s="27">
        <f>IF(('Activity data'!AF22*EF!$H53*EF!$H71)*NtoN2O*kgtoGg=0,"NO",('Activity data'!AF22*EF!$H53*EF!$H71)*NtoN2O*kgtoGg)</f>
        <v>7.3338261222908846E-2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7.2146468817327475E-2</v>
      </c>
      <c r="AK53" s="27">
        <f>IF(('Activity data'!AK22*EF!$H53*EF!J71)*NtoN2O*kgtoGg=0,"NO",('Activity data'!AK22*EF!$H53*EF!J71)*NtoN2O*kgtoGg)</f>
        <v>7.1835339545248775E-2</v>
      </c>
      <c r="AL53" s="27">
        <f>IF(('Activity data'!AL22*EF!$H53*EF!K71)*NtoN2O*kgtoGg=0,"NO",('Activity data'!AL22*EF!$H53*EF!K71)*NtoN2O*kgtoGg)</f>
        <v>6.1429667233296133E-2</v>
      </c>
      <c r="AM53" s="27">
        <f>IF(('Activity data'!AM22*EF!$H53*EF!L71)*NtoN2O*kgtoGg=0,"NO",('Activity data'!AM22*EF!$H53*EF!L71)*NtoN2O*kgtoGg)</f>
        <v>6.4018846565236764E-2</v>
      </c>
      <c r="AN53" s="27">
        <f>IF(('Activity data'!AN22*EF!$H53*EF!M71)*NtoN2O*kgtoGg=0,"NO",('Activity data'!AN22*EF!$H53*EF!M71)*NtoN2O*kgtoGg)</f>
        <v>6.5803787449615389E-2</v>
      </c>
      <c r="AO53" s="27">
        <f>IF(('Activity data'!AO22*EF!$H53*EF!N71)*NtoN2O*kgtoGg=0,"NO",('Activity data'!AO22*EF!$H53*EF!N71)*NtoN2O*kgtoGg)</f>
        <v>6.7365565955700882E-2</v>
      </c>
      <c r="AP53" s="27">
        <f>IF(('Activity data'!AP22*EF!$H53*EF!O71)*NtoN2O*kgtoGg=0,"NO",('Activity data'!AP22*EF!$H53*EF!O71)*NtoN2O*kgtoGg)</f>
        <v>6.919167997247036E-2</v>
      </c>
      <c r="AQ53" s="27">
        <f>IF(('Activity data'!AQ22*EF!$H53*EF!P71)*NtoN2O*kgtoGg=0,"NO",('Activity data'!AQ22*EF!$H53*EF!P71)*NtoN2O*kgtoGg)</f>
        <v>7.0884384187112848E-2</v>
      </c>
      <c r="AR53" s="27">
        <f>IF(('Activity data'!AR22*EF!$H53*EF!Q71)*NtoN2O*kgtoGg=0,"NO",('Activity data'!AR22*EF!$H53*EF!Q71)*NtoN2O*kgtoGg)</f>
        <v>7.2179864008330638E-2</v>
      </c>
      <c r="AS53" s="27">
        <f>IF(('Activity data'!AS22*EF!$H53*EF!R71)*NtoN2O*kgtoGg=0,"NO",('Activity data'!AS22*EF!$H53*EF!R71)*NtoN2O*kgtoGg)</f>
        <v>7.3463106712144635E-2</v>
      </c>
      <c r="AT53" s="27">
        <f>IF(('Activity data'!AT22*EF!$H53*EF!S71)*NtoN2O*kgtoGg=0,"NO",('Activity data'!AT22*EF!$H53*EF!S71)*NtoN2O*kgtoGg)</f>
        <v>7.4810779382953566E-2</v>
      </c>
      <c r="AU53" s="27">
        <f>IF(('Activity data'!AU22*EF!$H53*EF!T71)*NtoN2O*kgtoGg=0,"NO",('Activity data'!AU22*EF!$H53*EF!T71)*NtoN2O*kgtoGg)</f>
        <v>7.7023801174150308E-2</v>
      </c>
      <c r="AV53" s="27">
        <f>IF(('Activity data'!AV22*EF!$H53*EF!U71)*NtoN2O*kgtoGg=0,"NO",('Activity data'!AV22*EF!$H53*EF!U71)*NtoN2O*kgtoGg)</f>
        <v>7.8840646367083517E-2</v>
      </c>
      <c r="AW53" s="27">
        <f>IF(('Activity data'!AW22*EF!$H53*EF!V71)*NtoN2O*kgtoGg=0,"NO",('Activity data'!AW22*EF!$H53*EF!V71)*NtoN2O*kgtoGg)</f>
        <v>8.12547869156513E-2</v>
      </c>
      <c r="AX53" s="27">
        <f>IF(('Activity data'!AX22*EF!$H53*EF!W71)*NtoN2O*kgtoGg=0,"NO",('Activity data'!AX22*EF!$H53*EF!W71)*NtoN2O*kgtoGg)</f>
        <v>8.3820388104841284E-2</v>
      </c>
      <c r="AY53" s="27">
        <f>IF(('Activity data'!AY22*EF!$H53*EF!X71)*NtoN2O*kgtoGg=0,"NO",('Activity data'!AY22*EF!$H53*EF!X71)*NtoN2O*kgtoGg)</f>
        <v>8.7059997294848077E-2</v>
      </c>
      <c r="AZ53" s="27">
        <f>IF(('Activity data'!AZ22*EF!$H53*EF!Y71)*NtoN2O*kgtoGg=0,"NO",('Activity data'!AZ22*EF!$H53*EF!Y71)*NtoN2O*kgtoGg)</f>
        <v>9.0642809571049407E-2</v>
      </c>
      <c r="BA53" s="27">
        <f>IF(('Activity data'!BA22*EF!$H53*EF!Z71)*NtoN2O*kgtoGg=0,"NO",('Activity data'!BA22*EF!$H53*EF!Z71)*NtoN2O*kgtoGg)</f>
        <v>9.3248795437712334E-2</v>
      </c>
      <c r="BB53" s="27">
        <f>IF(('Activity data'!BB22*EF!$H53*EF!AA71)*NtoN2O*kgtoGg=0,"NO",('Activity data'!BB22*EF!$H53*EF!AA71)*NtoN2O*kgtoGg)</f>
        <v>9.5864494618965859E-2</v>
      </c>
      <c r="BC53" s="27">
        <f>IF(('Activity data'!BC22*EF!$H53*EF!AB71)*NtoN2O*kgtoGg=0,"NO",('Activity data'!BC22*EF!$H53*EF!AB71)*NtoN2O*kgtoGg)</f>
        <v>9.8845370419469683E-2</v>
      </c>
      <c r="BD53" s="27">
        <f>IF(('Activity data'!BD22*EF!$H53*EF!AC71)*NtoN2O*kgtoGg=0,"NO",('Activity data'!BD22*EF!$H53*EF!AC71)*NtoN2O*kgtoGg)</f>
        <v>0.10181035853213477</v>
      </c>
      <c r="BE53" s="27">
        <f>IF(('Activity data'!BE22*EF!$H53*EF!AD71)*NtoN2O*kgtoGg=0,"NO",('Activity data'!BE22*EF!$H53*EF!AD71)*NtoN2O*kgtoGg)</f>
        <v>0.10517152123432523</v>
      </c>
      <c r="BF53" s="27">
        <f>IF(('Activity data'!BF22*EF!$H53*EF!AE71)*NtoN2O*kgtoGg=0,"NO",('Activity data'!BF22*EF!$H53*EF!AE71)*NtoN2O*kgtoGg)</f>
        <v>0.10842340983831511</v>
      </c>
      <c r="BG53" s="27">
        <f>IF(('Activity data'!BG22*EF!$H53*EF!AF71)*NtoN2O*kgtoGg=0,"NO",('Activity data'!BG22*EF!$H53*EF!AF71)*NtoN2O*kgtoGg)</f>
        <v>0.11230398524627873</v>
      </c>
      <c r="BH53" s="27">
        <f>IF(('Activity data'!BH22*EF!$H53*EF!AG71)*NtoN2O*kgtoGg=0,"NO",('Activity data'!BH22*EF!$H53*EF!AG71)*NtoN2O*kgtoGg)</f>
        <v>0.1162389677580941</v>
      </c>
      <c r="BI53" s="27">
        <f>IF(('Activity data'!BI22*EF!$H53*EF!AH71)*NtoN2O*kgtoGg=0,"NO",('Activity data'!BI22*EF!$H53*EF!AH71)*NtoN2O*kgtoGg)</f>
        <v>0.12030347362461713</v>
      </c>
      <c r="BJ53" s="27">
        <f>IF(('Activity data'!BJ22*EF!$H53*EF!AI71)*NtoN2O*kgtoGg=0,"NO",('Activity data'!BJ22*EF!$H53*EF!AI71)*NtoN2O*kgtoGg)</f>
        <v>0.12452165185021109</v>
      </c>
      <c r="BK53" s="27">
        <f>IF(('Activity data'!BK22*EF!$H53*EF!AJ71)*NtoN2O*kgtoGg=0,"NO",('Activity data'!BK22*EF!$H53*EF!AJ71)*NtoN2O*kgtoGg)</f>
        <v>0.12893957440808793</v>
      </c>
      <c r="BL53" s="27">
        <f>IF(('Activity data'!BL22*EF!$H53*EF!AK71)*NtoN2O*kgtoGg=0,"NO",('Activity data'!BL22*EF!$H53*EF!AK71)*NtoN2O*kgtoGg)</f>
        <v>0.13379327480487344</v>
      </c>
      <c r="BM53" s="27">
        <f>IF(('Activity data'!BM22*EF!$H53*EF!AL71)*NtoN2O*kgtoGg=0,"NO",('Activity data'!BM22*EF!$H53*EF!AL71)*NtoN2O*kgtoGg)</f>
        <v>0.13638029344285305</v>
      </c>
      <c r="BN53" s="27">
        <f>IF(('Activity data'!BN22*EF!$H53*EF!AM71)*NtoN2O*kgtoGg=0,"NO",('Activity data'!BN22*EF!$H53*EF!AM71)*NtoN2O*kgtoGg)</f>
        <v>0.13863138638631053</v>
      </c>
      <c r="BO53" s="27">
        <f>IF(('Activity data'!BO22*EF!$H53*EF!AN71)*NtoN2O*kgtoGg=0,"NO",('Activity data'!BO22*EF!$H53*EF!AN71)*NtoN2O*kgtoGg)</f>
        <v>0.14094788962505447</v>
      </c>
      <c r="BP53" s="27">
        <f>IF(('Activity data'!BP22*EF!$H53*EF!AO71)*NtoN2O*kgtoGg=0,"NO",('Activity data'!BP22*EF!$H53*EF!AO71)*NtoN2O*kgtoGg)</f>
        <v>0.14318729330334914</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893.02080283100577</v>
      </c>
      <c r="AN86" s="22">
        <f>'Activity data'!AN45*EF!$H$149*CtoCO2*ttoGg</f>
        <v>897.75285452078901</v>
      </c>
      <c r="AO86" s="22">
        <f>'Activity data'!AO45*EF!$H$149*CtoCO2*ttoGg</f>
        <v>901.44720150656667</v>
      </c>
      <c r="AP86" s="22">
        <f>'Activity data'!AP45*EF!$H$149*CtoCO2*ttoGg</f>
        <v>904.78917334091534</v>
      </c>
      <c r="AQ86" s="22">
        <f>'Activity data'!AQ45*EF!$H$149*CtoCO2*ttoGg</f>
        <v>908.3320585963171</v>
      </c>
      <c r="AR86" s="22">
        <f>'Activity data'!AR45*EF!$H$149*CtoCO2*ttoGg</f>
        <v>911.62897626634526</v>
      </c>
      <c r="AS86" s="22">
        <f>'Activity data'!AS45*EF!$H$149*CtoCO2*ttoGg</f>
        <v>914.43698674296445</v>
      </c>
      <c r="AT86" s="22">
        <f>'Activity data'!AT45*EF!$H$149*CtoCO2*ttoGg</f>
        <v>917.18690409894339</v>
      </c>
      <c r="AU86" s="22">
        <f>'Activity data'!AU45*EF!$H$149*CtoCO2*ttoGg</f>
        <v>919.96313175781677</v>
      </c>
      <c r="AV86" s="22">
        <f>'Activity data'!AV45*EF!$H$149*CtoCO2*ttoGg</f>
        <v>923.62831618408711</v>
      </c>
      <c r="AW86" s="22">
        <f>'Activity data'!AW45*EF!$H$149*CtoCO2*ttoGg</f>
        <v>926.81227740548343</v>
      </c>
      <c r="AX86" s="22">
        <f>'Activity data'!AX45*EF!$H$149*CtoCO2*ttoGg</f>
        <v>930.58117433402219</v>
      </c>
      <c r="AY86" s="22">
        <f>'Activity data'!AY45*EF!$H$149*CtoCO2*ttoGg</f>
        <v>934.4502977841239</v>
      </c>
      <c r="AZ86" s="22">
        <f>'Activity data'!AZ45*EF!$H$149*CtoCO2*ttoGg</f>
        <v>938.95025436510252</v>
      </c>
      <c r="BA86" s="22">
        <f>'Activity data'!BA45*EF!$H$149*CtoCO2*ttoGg</f>
        <v>943.71736655395034</v>
      </c>
      <c r="BB86" s="22">
        <f>'Activity data'!BB45*EF!$H$149*CtoCO2*ttoGg</f>
        <v>947.42965655318744</v>
      </c>
      <c r="BC86" s="22">
        <f>'Activity data'!BC45*EF!$H$149*CtoCO2*ttoGg</f>
        <v>951.09603654448711</v>
      </c>
      <c r="BD86" s="22">
        <f>'Activity data'!BD45*EF!$H$149*CtoCO2*ttoGg</f>
        <v>955.06145476903919</v>
      </c>
      <c r="BE86" s="22">
        <f>'Activity data'!BE45*EF!$H$149*CtoCO2*ttoGg</f>
        <v>958.94938542959153</v>
      </c>
      <c r="BF86" s="22">
        <f>'Activity data'!BF45*EF!$H$149*CtoCO2*ttoGg</f>
        <v>963.14946904373596</v>
      </c>
      <c r="BG86" s="22">
        <f>'Activity data'!BG45*EF!$H$149*CtoCO2*ttoGg</f>
        <v>967.17892913427841</v>
      </c>
      <c r="BH86" s="22">
        <f>'Activity data'!BH45*EF!$H$149*CtoCO2*ttoGg</f>
        <v>971.71789752028167</v>
      </c>
      <c r="BI86" s="22">
        <f>'Activity data'!BI45*EF!$H$149*CtoCO2*ttoGg</f>
        <v>976.2259927100805</v>
      </c>
      <c r="BJ86" s="22">
        <f>'Activity data'!BJ45*EF!$H$149*CtoCO2*ttoGg</f>
        <v>980.76920521611396</v>
      </c>
      <c r="BK86" s="22">
        <f>'Activity data'!BK45*EF!$H$149*CtoCO2*ttoGg</f>
        <v>985.36495316758908</v>
      </c>
      <c r="BL86" s="22">
        <f>'Activity data'!BL45*EF!$H$149*CtoCO2*ttoGg</f>
        <v>990.04785507182669</v>
      </c>
      <c r="BM86" s="22">
        <f>'Activity data'!BM45*EF!$H$149*CtoCO2*ttoGg</f>
        <v>995.00767590091596</v>
      </c>
      <c r="BN86" s="22">
        <f>'Activity data'!BN45*EF!$H$149*CtoCO2*ttoGg</f>
        <v>998.01595730450163</v>
      </c>
      <c r="BO86" s="22">
        <f>'Activity data'!BO45*EF!$H$149*CtoCO2*ttoGg</f>
        <v>1000.7113984956475</v>
      </c>
      <c r="BP86" s="22">
        <f>'Activity data'!BP45*EF!$H$149*CtoCO2*ttoGg</f>
        <v>1003.4264229774296</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469.93037862526131</v>
      </c>
      <c r="AN87" s="22">
        <f>'Activity data'!AN46*EF!$H$150*CtoCO2*ttoGg</f>
        <v>469.81115063848193</v>
      </c>
      <c r="AO87" s="22">
        <f>'Activity data'!AO46*EF!$H$150*CtoCO2*ttoGg</f>
        <v>469.71806848671042</v>
      </c>
      <c r="AP87" s="22">
        <f>'Activity data'!AP46*EF!$H$150*CtoCO2*ttoGg</f>
        <v>469.63386472060563</v>
      </c>
      <c r="AQ87" s="22">
        <f>'Activity data'!AQ46*EF!$H$150*CtoCO2*ttoGg</f>
        <v>469.54459877338365</v>
      </c>
      <c r="AR87" s="22">
        <f>'Activity data'!AR46*EF!$H$150*CtoCO2*ttoGg</f>
        <v>469.46153018450423</v>
      </c>
      <c r="AS87" s="22">
        <f>'Activity data'!AS46*EF!$H$150*CtoCO2*ttoGg</f>
        <v>469.39078001989691</v>
      </c>
      <c r="AT87" s="22">
        <f>'Activity data'!AT46*EF!$H$150*CtoCO2*ttoGg</f>
        <v>469.32149355988821</v>
      </c>
      <c r="AU87" s="22">
        <f>'Activity data'!AU46*EF!$H$150*CtoCO2*ttoGg</f>
        <v>469.25154418986693</v>
      </c>
      <c r="AV87" s="22">
        <f>'Activity data'!AV46*EF!$H$150*CtoCO2*ttoGg</f>
        <v>469.15919681309106</v>
      </c>
      <c r="AW87" s="22">
        <f>'Activity data'!AW46*EF!$H$150*CtoCO2*ttoGg</f>
        <v>469.07897425609099</v>
      </c>
      <c r="AX87" s="22">
        <f>'Activity data'!AX46*EF!$H$150*CtoCO2*ttoGg</f>
        <v>468.98401375636973</v>
      </c>
      <c r="AY87" s="22">
        <f>'Activity data'!AY46*EF!$H$150*CtoCO2*ttoGg</f>
        <v>468.88652796589281</v>
      </c>
      <c r="AZ87" s="22">
        <f>'Activity data'!AZ46*EF!$H$150*CtoCO2*ttoGg</f>
        <v>468.77314780884535</v>
      </c>
      <c r="BA87" s="22">
        <f>'Activity data'!BA46*EF!$H$150*CtoCO2*ttoGg</f>
        <v>468.65303644356692</v>
      </c>
      <c r="BB87" s="22">
        <f>'Activity data'!BB46*EF!$H$150*CtoCO2*ttoGg</f>
        <v>468.55950220261474</v>
      </c>
      <c r="BC87" s="22">
        <f>'Activity data'!BC46*EF!$H$150*CtoCO2*ttoGg</f>
        <v>468.46712470258132</v>
      </c>
      <c r="BD87" s="22">
        <f>'Activity data'!BD46*EF!$H$150*CtoCO2*ttoGg</f>
        <v>468.36721268499451</v>
      </c>
      <c r="BE87" s="22">
        <f>'Activity data'!BE46*EF!$H$150*CtoCO2*ttoGg</f>
        <v>468.26925303117338</v>
      </c>
      <c r="BF87" s="22">
        <f>'Activity data'!BF46*EF!$H$150*CtoCO2*ttoGg</f>
        <v>468.16342842348769</v>
      </c>
      <c r="BG87" s="22">
        <f>'Activity data'!BG46*EF!$H$150*CtoCO2*ttoGg</f>
        <v>468.06190281770444</v>
      </c>
      <c r="BH87" s="22">
        <f>'Activity data'!BH46*EF!$H$150*CtoCO2*ttoGg</f>
        <v>467.94753972571056</v>
      </c>
      <c r="BI87" s="22">
        <f>'Activity data'!BI46*EF!$H$150*CtoCO2*ttoGg</f>
        <v>467.83395450962973</v>
      </c>
      <c r="BJ87" s="22">
        <f>'Activity data'!BJ46*EF!$H$150*CtoCO2*ttoGg</f>
        <v>467.719484483494</v>
      </c>
      <c r="BK87" s="22">
        <f>'Activity data'!BK46*EF!$H$150*CtoCO2*ttoGg</f>
        <v>467.60369078301881</v>
      </c>
      <c r="BL87" s="22">
        <f>'Activity data'!BL46*EF!$H$150*CtoCO2*ttoGg</f>
        <v>467.48570116605572</v>
      </c>
      <c r="BM87" s="22">
        <f>'Activity data'!BM46*EF!$H$150*CtoCO2*ttoGg</f>
        <v>467.36073434595187</v>
      </c>
      <c r="BN87" s="22">
        <f>'Activity data'!BN46*EF!$H$150*CtoCO2*ttoGg</f>
        <v>467.28493818840155</v>
      </c>
      <c r="BO87" s="22">
        <f>'Activity data'!BO46*EF!$H$150*CtoCO2*ttoGg</f>
        <v>467.21702430077511</v>
      </c>
      <c r="BP87" s="22">
        <f>'Activity data'!BP46*EF!$H$150*CtoCO2*ttoGg</f>
        <v>467.14861699581724</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6.6038785467281169</v>
      </c>
      <c r="AN88" s="22">
        <f>'Activity data'!AN47*ttokg*SNEF*NtoN2O*kgtoGg</f>
        <v>6.601999368084118</v>
      </c>
      <c r="AO88" s="22">
        <f>'Activity data'!AO47*ttokg*SNEF*NtoN2O*kgtoGg</f>
        <v>6.600532279722807</v>
      </c>
      <c r="AP88" s="22">
        <f>'Activity data'!AP47*ttokg*SNEF*NtoN2O*kgtoGg</f>
        <v>6.5992051255597355</v>
      </c>
      <c r="AQ88" s="22">
        <f>'Activity data'!AQ47*ttokg*SNEF*NtoN2O*kgtoGg</f>
        <v>6.5977981852415502</v>
      </c>
      <c r="AR88" s="22">
        <f>'Activity data'!AR47*ttokg*SNEF*NtoN2O*kgtoGg</f>
        <v>6.5964889228575565</v>
      </c>
      <c r="AS88" s="22">
        <f>'Activity data'!AS47*ttokg*SNEF*NtoN2O*kgtoGg</f>
        <v>6.5953738138803679</v>
      </c>
      <c r="AT88" s="22">
        <f>'Activity data'!AT47*ttokg*SNEF*NtoN2O*kgtoGg</f>
        <v>6.5942817746747782</v>
      </c>
      <c r="AU88" s="22">
        <f>'Activity data'!AU47*ttokg*SNEF*NtoN2O*kgtoGg</f>
        <v>6.5931792871980042</v>
      </c>
      <c r="AV88" s="22">
        <f>'Activity data'!AV47*ttokg*SNEF*NtoN2O*kgtoGg</f>
        <v>6.5917237797877517</v>
      </c>
      <c r="AW88" s="22">
        <f>'Activity data'!AW47*ttokg*SNEF*NtoN2O*kgtoGg</f>
        <v>6.5904593743410622</v>
      </c>
      <c r="AX88" s="22">
        <f>'Activity data'!AX47*ttokg*SNEF*NtoN2O*kgtoGg</f>
        <v>6.5889626809226787</v>
      </c>
      <c r="AY88" s="22">
        <f>'Activity data'!AY47*ttokg*SNEF*NtoN2O*kgtoGg</f>
        <v>6.5874261858387104</v>
      </c>
      <c r="AZ88" s="22">
        <f>'Activity data'!AZ47*ttokg*SNEF*NtoN2O*kgtoGg</f>
        <v>6.5856391761312372</v>
      </c>
      <c r="BA88" s="22">
        <f>'Activity data'!BA47*ttokg*SNEF*NtoN2O*kgtoGg</f>
        <v>6.5837460743635239</v>
      </c>
      <c r="BB88" s="22">
        <f>'Activity data'!BB47*ttokg*SNEF*NtoN2O*kgtoGg</f>
        <v>6.5822718605247434</v>
      </c>
      <c r="BC88" s="22">
        <f>'Activity data'!BC47*ttokg*SNEF*NtoN2O*kgtoGg</f>
        <v>6.5808158783351747</v>
      </c>
      <c r="BD88" s="22">
        <f>'Activity data'!BD47*ttokg*SNEF*NtoN2O*kgtoGg</f>
        <v>6.5792411429496331</v>
      </c>
      <c r="BE88" s="22">
        <f>'Activity data'!BE47*ttokg*SNEF*NtoN2O*kgtoGg</f>
        <v>6.5776971792007926</v>
      </c>
      <c r="BF88" s="22">
        <f>'Activity data'!BF47*ttokg*SNEF*NtoN2O*kgtoGg</f>
        <v>6.5760292541762722</v>
      </c>
      <c r="BG88" s="22">
        <f>'Activity data'!BG47*ttokg*SNEF*NtoN2O*kgtoGg</f>
        <v>6.5744290866706301</v>
      </c>
      <c r="BH88" s="22">
        <f>'Activity data'!BH47*ttokg*SNEF*NtoN2O*kgtoGg</f>
        <v>6.5726265847082814</v>
      </c>
      <c r="BI88" s="22">
        <f>'Activity data'!BI47*ttokg*SNEF*NtoN2O*kgtoGg</f>
        <v>6.5708363430200762</v>
      </c>
      <c r="BJ88" s="22">
        <f>'Activity data'!BJ47*ttokg*SNEF*NtoN2O*kgtoGg</f>
        <v>6.5690321556450879</v>
      </c>
      <c r="BK88" s="22">
        <f>'Activity data'!BK47*ttokg*SNEF*NtoN2O*kgtoGg</f>
        <v>6.5672071055463608</v>
      </c>
      <c r="BL88" s="22">
        <f>'Activity data'!BL47*ttokg*SNEF*NtoN2O*kgtoGg</f>
        <v>6.5653474451226606</v>
      </c>
      <c r="BM88" s="22">
        <f>'Activity data'!BM47*ttokg*SNEF*NtoN2O*kgtoGg</f>
        <v>6.5633778154585922</v>
      </c>
      <c r="BN88" s="22">
        <f>'Activity data'!BN47*ttokg*SNEF*NtoN2O*kgtoGg</f>
        <v>6.5621831754716791</v>
      </c>
      <c r="BO88" s="22">
        <f>'Activity data'!BO47*ttokg*SNEF*NtoN2O*kgtoGg</f>
        <v>6.5611127696826843</v>
      </c>
      <c r="BP88" s="22">
        <f>'Activity data'!BP47*ttokg*SNEF*NtoN2O*kgtoGg</f>
        <v>6.5600345870341048</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4.358559840840559E-2</v>
      </c>
      <c r="AN89" s="22">
        <f>'Activity data'!AN48*ttokg*ONEF*NtoN2O*kgtoGg</f>
        <v>4.3573195829355184E-2</v>
      </c>
      <c r="AO89" s="22">
        <f>'Activity data'!AO48*ttokg*ONEF*NtoN2O*kgtoGg</f>
        <v>4.3563513046170524E-2</v>
      </c>
      <c r="AP89" s="22">
        <f>'Activity data'!AP48*ttokg*ONEF*NtoN2O*kgtoGg</f>
        <v>4.3554753828694261E-2</v>
      </c>
      <c r="AQ89" s="22">
        <f>'Activity data'!AQ48*ttokg*ONEF*NtoN2O*kgtoGg</f>
        <v>4.3545468022594236E-2</v>
      </c>
      <c r="AR89" s="22">
        <f>'Activity data'!AR48*ttokg*ONEF*NtoN2O*kgtoGg</f>
        <v>4.3536826890859873E-2</v>
      </c>
      <c r="AS89" s="22">
        <f>'Activity data'!AS48*ttokg*ONEF*NtoN2O*kgtoGg</f>
        <v>4.3529467171610443E-2</v>
      </c>
      <c r="AT89" s="22">
        <f>'Activity data'!AT48*ttokg*ONEF*NtoN2O*kgtoGg</f>
        <v>4.3522259712853541E-2</v>
      </c>
      <c r="AU89" s="22">
        <f>'Activity data'!AU48*ttokg*ONEF*NtoN2O*kgtoGg</f>
        <v>4.3514983295506834E-2</v>
      </c>
      <c r="AV89" s="22">
        <f>'Activity data'!AV48*ttokg*ONEF*NtoN2O*kgtoGg</f>
        <v>4.3505376946599172E-2</v>
      </c>
      <c r="AW89" s="22">
        <f>'Activity data'!AW48*ttokg*ONEF*NtoN2O*kgtoGg</f>
        <v>4.3497031870651022E-2</v>
      </c>
      <c r="AX89" s="22">
        <f>'Activity data'!AX48*ttokg*ONEF*NtoN2O*kgtoGg</f>
        <v>4.3487153694089682E-2</v>
      </c>
      <c r="AY89" s="22">
        <f>'Activity data'!AY48*ttokg*ONEF*NtoN2O*kgtoGg</f>
        <v>4.3477012826535502E-2</v>
      </c>
      <c r="AZ89" s="22">
        <f>'Activity data'!AZ48*ttokg*ONEF*NtoN2O*kgtoGg</f>
        <v>4.3465218562466178E-2</v>
      </c>
      <c r="BA89" s="22">
        <f>'Activity data'!BA48*ttokg*ONEF*NtoN2O*kgtoGg</f>
        <v>4.3452724090799276E-2</v>
      </c>
      <c r="BB89" s="22">
        <f>'Activity data'!BB48*ttokg*ONEF*NtoN2O*kgtoGg</f>
        <v>4.3442994279463305E-2</v>
      </c>
      <c r="BC89" s="22">
        <f>'Activity data'!BC48*ttokg*ONEF*NtoN2O*kgtoGg</f>
        <v>4.3433384797012156E-2</v>
      </c>
      <c r="BD89" s="22">
        <f>'Activity data'!BD48*ttokg*ONEF*NtoN2O*kgtoGg</f>
        <v>4.3422991543467591E-2</v>
      </c>
      <c r="BE89" s="22">
        <f>'Activity data'!BE48*ttokg*ONEF*NtoN2O*kgtoGg</f>
        <v>4.3412801382725234E-2</v>
      </c>
      <c r="BF89" s="22">
        <f>'Activity data'!BF48*ttokg*ONEF*NtoN2O*kgtoGg</f>
        <v>4.3401793077563394E-2</v>
      </c>
      <c r="BG89" s="22">
        <f>'Activity data'!BG48*ttokg*ONEF*NtoN2O*kgtoGg</f>
        <v>4.339123197202617E-2</v>
      </c>
      <c r="BH89" s="22">
        <f>'Activity data'!BH48*ttokg*ONEF*NtoN2O*kgtoGg</f>
        <v>4.3379335459074658E-2</v>
      </c>
      <c r="BI89" s="22">
        <f>'Activity data'!BI48*ttokg*ONEF*NtoN2O*kgtoGg</f>
        <v>4.3367519863932509E-2</v>
      </c>
      <c r="BJ89" s="22">
        <f>'Activity data'!BJ48*ttokg*ONEF*NtoN2O*kgtoGg</f>
        <v>4.3355612227257596E-2</v>
      </c>
      <c r="BK89" s="22">
        <f>'Activity data'!BK48*ttokg*ONEF*NtoN2O*kgtoGg</f>
        <v>4.3343566896605984E-2</v>
      </c>
      <c r="BL89" s="22">
        <f>'Activity data'!BL48*ttokg*ONEF*NtoN2O*kgtoGg</f>
        <v>4.3331293137809562E-2</v>
      </c>
      <c r="BM89" s="22">
        <f>'Activity data'!BM48*ttokg*ONEF*NtoN2O*kgtoGg</f>
        <v>4.3318293582026726E-2</v>
      </c>
      <c r="BN89" s="22">
        <f>'Activity data'!BN48*ttokg*ONEF*NtoN2O*kgtoGg</f>
        <v>4.331040895811309E-2</v>
      </c>
      <c r="BO89" s="22">
        <f>'Activity data'!BO48*ttokg*ONEF*NtoN2O*kgtoGg</f>
        <v>4.3303344279905724E-2</v>
      </c>
      <c r="BP89" s="22">
        <f>'Activity data'!BP48*ttokg*ONEF*NtoN2O*kgtoGg</f>
        <v>4.3296228274425107E-2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2.9687394774721576</v>
      </c>
      <c r="AN90" s="22">
        <f>'Activity data'!AN85*CREF*NtoN2O*kgtoGg</f>
        <v>2.9827686495833849</v>
      </c>
      <c r="AO90" s="22">
        <f>'Activity data'!AO85*CREF*NtoN2O*kgtoGg</f>
        <v>2.9937213257373601</v>
      </c>
      <c r="AP90" s="22">
        <f>'Activity data'!AP85*CREF*NtoN2O*kgtoGg</f>
        <v>3.0036293109261485</v>
      </c>
      <c r="AQ90" s="22">
        <f>'Activity data'!AQ85*CREF*NtoN2O*kgtoGg</f>
        <v>3.0141329466167042</v>
      </c>
      <c r="AR90" s="22">
        <f>'Activity data'!AR85*CREF*NtoN2O*kgtoGg</f>
        <v>3.0239073591678669</v>
      </c>
      <c r="AS90" s="22">
        <f>'Activity data'!AS85*CREF*NtoN2O*kgtoGg</f>
        <v>3.0322323025220732</v>
      </c>
      <c r="AT90" s="22">
        <f>'Activity data'!AT85*CREF*NtoN2O*kgtoGg</f>
        <v>3.0403850164837514</v>
      </c>
      <c r="AU90" s="22">
        <f>'Activity data'!AU85*CREF*NtoN2O*kgtoGg</f>
        <v>3.0486157329254966</v>
      </c>
      <c r="AV90" s="22">
        <f>'Activity data'!AV85*CREF*NtoN2O*kgtoGg</f>
        <v>3.0594819504789843</v>
      </c>
      <c r="AW90" s="22">
        <f>'Activity data'!AW85*CREF*NtoN2O*kgtoGg</f>
        <v>3.0689214796512632</v>
      </c>
      <c r="AX90" s="22">
        <f>'Activity data'!AX85*CREF*NtoN2O*kgtoGg</f>
        <v>3.080095174941639</v>
      </c>
      <c r="AY90" s="22">
        <f>'Activity data'!AY85*CREF*NtoN2O*kgtoGg</f>
        <v>3.0915660130388343</v>
      </c>
      <c r="AZ90" s="22">
        <f>'Activity data'!AZ85*CREF*NtoN2O*kgtoGg</f>
        <v>3.104907089913354</v>
      </c>
      <c r="BA90" s="22">
        <f>'Activity data'!BA85*CREF*NtoN2O*kgtoGg</f>
        <v>3.1190402063193456</v>
      </c>
      <c r="BB90" s="22">
        <f>'Activity data'!BB85*CREF*NtoN2O*kgtoGg</f>
        <v>3.1300460783470179</v>
      </c>
      <c r="BC90" s="22">
        <f>'Activity data'!BC85*CREF*NtoN2O*kgtoGg</f>
        <v>3.1409158404069202</v>
      </c>
      <c r="BD90" s="22">
        <f>'Activity data'!BD85*CREF*NtoN2O*kgtoGg</f>
        <v>3.1526721648116918</v>
      </c>
      <c r="BE90" s="22">
        <f>'Activity data'!BE85*CREF*NtoN2O*kgtoGg</f>
        <v>3.1641987608780804</v>
      </c>
      <c r="BF90" s="22">
        <f>'Activity data'!BF85*CREF*NtoN2O*kgtoGg</f>
        <v>3.1766508006627681</v>
      </c>
      <c r="BG90" s="22">
        <f>'Activity data'!BG85*CREF*NtoN2O*kgtoGg</f>
        <v>3.1885969907789069</v>
      </c>
      <c r="BH90" s="22">
        <f>'Activity data'!BH85*CREF*NtoN2O*kgtoGg</f>
        <v>3.2020537264337889</v>
      </c>
      <c r="BI90" s="22">
        <f>'Activity data'!BI85*CREF*NtoN2O*kgtoGg</f>
        <v>3.2154189319424336</v>
      </c>
      <c r="BJ90" s="22">
        <f>'Activity data'!BJ85*CREF*NtoN2O*kgtoGg</f>
        <v>3.2288882501924094</v>
      </c>
      <c r="BK90" s="22">
        <f>'Activity data'!BK85*CREF*NtoN2O*kgtoGg</f>
        <v>3.2425133209265837</v>
      </c>
      <c r="BL90" s="22">
        <f>'Activity data'!BL85*CREF*NtoN2O*kgtoGg</f>
        <v>3.2563967780613363</v>
      </c>
      <c r="BM90" s="22">
        <f>'Activity data'!BM85*CREF*NtoN2O*kgtoGg</f>
        <v>3.271101220154049</v>
      </c>
      <c r="BN90" s="22">
        <f>'Activity data'!BN85*CREF*NtoN2O*kgtoGg</f>
        <v>3.280019909199865</v>
      </c>
      <c r="BO90" s="22">
        <f>'Activity data'!BO85*CREF*NtoN2O*kgtoGg</f>
        <v>3.2880111170025872</v>
      </c>
      <c r="BP90" s="22">
        <f>'Activity data'!BP85*CREF*NtoN2O*kgtoGg</f>
        <v>3.2960603836290185</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0.32309177745176454</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0.32880601635823309</v>
      </c>
      <c r="AL91" s="22">
        <f>'Activity data'!AL50*ManureNEF*NtoN2O*kgtoGg</f>
        <v>0.31982358123626181</v>
      </c>
      <c r="AM91" s="22">
        <f>'Activity data'!AM50*ManureNEF*NtoN2O*kgtoGg</f>
        <v>0.32390464490157206</v>
      </c>
      <c r="AN91" s="22">
        <f>'Activity data'!AN50*ManureNEF*NtoN2O*kgtoGg</f>
        <v>0.32705937839966276</v>
      </c>
      <c r="AO91" s="22">
        <f>'Activity data'!AO50*ManureNEF*NtoN2O*kgtoGg</f>
        <v>0.32987557904715975</v>
      </c>
      <c r="AP91" s="22">
        <f>'Activity data'!AP50*ManureNEF*NtoN2O*kgtoGg</f>
        <v>0.33285260575189063</v>
      </c>
      <c r="AQ91" s="22">
        <f>'Activity data'!AQ50*ManureNEF*NtoN2O*kgtoGg</f>
        <v>0.33557069910200715</v>
      </c>
      <c r="AR91" s="22">
        <f>'Activity data'!AR50*ManureNEF*NtoN2O*kgtoGg</f>
        <v>0.33786206173959821</v>
      </c>
      <c r="AS91" s="22">
        <f>'Activity data'!AS50*ManureNEF*NtoN2O*kgtoGg</f>
        <v>0.34012491723008853</v>
      </c>
      <c r="AT91" s="22">
        <f>'Activity data'!AT50*ManureNEF*NtoN2O*kgtoGg</f>
        <v>0.34243711425349854</v>
      </c>
      <c r="AU91" s="22">
        <f>'Activity data'!AU50*ManureNEF*NtoN2O*kgtoGg</f>
        <v>0.34564527696459957</v>
      </c>
      <c r="AV91" s="22">
        <f>'Activity data'!AV50*ManureNEF*NtoN2O*kgtoGg</f>
        <v>0.3484139798779034</v>
      </c>
      <c r="AW91" s="22">
        <f>'Activity data'!AW50*ManureNEF*NtoN2O*kgtoGg</f>
        <v>0.3518102226345291</v>
      </c>
      <c r="AX91" s="22">
        <f>'Activity data'!AX50*ManureNEF*NtoN2O*kgtoGg</f>
        <v>0.35536063399598516</v>
      </c>
      <c r="AY91" s="22">
        <f>'Activity data'!AY50*ManureNEF*NtoN2O*kgtoGg</f>
        <v>0.35962470166439875</v>
      </c>
      <c r="AZ91" s="22">
        <f>'Activity data'!AZ50*ManureNEF*NtoN2O*kgtoGg</f>
        <v>0.36425075525194911</v>
      </c>
      <c r="BA91" s="22">
        <f>'Activity data'!BA50*ManureNEF*NtoN2O*kgtoGg</f>
        <v>0.36781675106452982</v>
      </c>
      <c r="BB91" s="22">
        <f>'Activity data'!BB50*ManureNEF*NtoN2O*kgtoGg</f>
        <v>0.37138273483008932</v>
      </c>
      <c r="BC91" s="22">
        <f>'Activity data'!BC50*ManureNEF*NtoN2O*kgtoGg</f>
        <v>0.37533240026192566</v>
      </c>
      <c r="BD91" s="22">
        <f>'Activity data'!BD50*ManureNEF*NtoN2O*kgtoGg</f>
        <v>0.37925320312723176</v>
      </c>
      <c r="BE91" s="22">
        <f>'Activity data'!BE50*ManureNEF*NtoN2O*kgtoGg</f>
        <v>0.38359242092429363</v>
      </c>
      <c r="BF91" s="22">
        <f>'Activity data'!BF50*ManureNEF*NtoN2O*kgtoGg</f>
        <v>0.38779986274738648</v>
      </c>
      <c r="BG91" s="22">
        <f>'Activity data'!BG50*ManureNEF*NtoN2O*kgtoGg</f>
        <v>0.39268552088951802</v>
      </c>
      <c r="BH91" s="22">
        <f>'Activity data'!BH50*ManureNEF*NtoN2O*kgtoGg</f>
        <v>0.39762288425691511</v>
      </c>
      <c r="BI91" s="22">
        <f>'Activity data'!BI50*ManureNEF*NtoN2O*kgtoGg</f>
        <v>0.40269379600677496</v>
      </c>
      <c r="BJ91" s="22">
        <f>'Activity data'!BJ50*ManureNEF*NtoN2O*kgtoGg</f>
        <v>0.40792473838796722</v>
      </c>
      <c r="BK91" s="22">
        <f>'Activity data'!BK50*ManureNEF*NtoN2O*kgtoGg</f>
        <v>0.41336672764709043</v>
      </c>
      <c r="BL91" s="22">
        <f>'Activity data'!BL50*ManureNEF*NtoN2O*kgtoGg</f>
        <v>0.41928197545201717</v>
      </c>
      <c r="BM91" s="22">
        <f>'Activity data'!BM50*ManureNEF*NtoN2O*kgtoGg</f>
        <v>0.42267113857225275</v>
      </c>
      <c r="BN91" s="22">
        <f>'Activity data'!BN50*ManureNEF*NtoN2O*kgtoGg</f>
        <v>0.42566535190819099</v>
      </c>
      <c r="BO91" s="22">
        <f>'Activity data'!BO50*ManureNEF*NtoN2O*kgtoGg</f>
        <v>0.42870908829094007</v>
      </c>
      <c r="BP91" s="22">
        <f>'Activity data'!BP50*ManureNEF*NtoN2O*kgtoGg</f>
        <v>0.43164275175553596</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0.94471091139331709</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0.96141917889497153</v>
      </c>
      <c r="AL92" s="22">
        <f>'Activity data'!AL51*ManureNEF*NtoN2O*kgtoGg</f>
        <v>0.93515480120781203</v>
      </c>
      <c r="AM92" s="22">
        <f>'Activity data'!AM51*ManureNEF*NtoN2O*kgtoGg</f>
        <v>0.94708771205165099</v>
      </c>
      <c r="AN92" s="22">
        <f>'Activity data'!AN51*ManureNEF*NtoN2O*kgtoGg</f>
        <v>0.95631206056862683</v>
      </c>
      <c r="AO92" s="22">
        <f>'Activity data'!AO51*ManureNEF*NtoN2O*kgtoGg</f>
        <v>0.96454654892777603</v>
      </c>
      <c r="AP92" s="22">
        <f>'Activity data'!AP51*ManureNEF*NtoN2O*kgtoGg</f>
        <v>0.97325128797638427</v>
      </c>
      <c r="AQ92" s="22">
        <f>'Activity data'!AQ51*ManureNEF*NtoN2O*kgtoGg</f>
        <v>0.98119891346624655</v>
      </c>
      <c r="AR92" s="22">
        <f>'Activity data'!AR51*ManureNEF*NtoN2O*kgtoGg</f>
        <v>0.98789879082853727</v>
      </c>
      <c r="AS92" s="22">
        <f>'Activity data'!AS51*ManureNEF*NtoN2O*kgtoGg</f>
        <v>0.99451531412613681</v>
      </c>
      <c r="AT92" s="22">
        <f>'Activity data'!AT51*ManureNEF*NtoN2O*kgtoGg</f>
        <v>1.00127611062345</v>
      </c>
      <c r="AU92" s="22">
        <f>'Activity data'!AU51*ManureNEF*NtoN2O*kgtoGg</f>
        <v>1.0106566845972174</v>
      </c>
      <c r="AV92" s="22">
        <f>'Activity data'!AV51*ManureNEF*NtoN2O*kgtoGg</f>
        <v>1.0187522909702245</v>
      </c>
      <c r="AW92" s="22">
        <f>'Activity data'!AW51*ManureNEF*NtoN2O*kgtoGg</f>
        <v>1.0286828054984183</v>
      </c>
      <c r="AX92" s="22">
        <f>'Activity data'!AX51*ManureNEF*NtoN2O*kgtoGg</f>
        <v>1.0390641045198805</v>
      </c>
      <c r="AY92" s="22">
        <f>'Activity data'!AY51*ManureNEF*NtoN2O*kgtoGg</f>
        <v>1.0515321137185085</v>
      </c>
      <c r="AZ92" s="22">
        <f>'Activity data'!AZ51*ManureNEF*NtoN2O*kgtoGg</f>
        <v>1.0650585591617119</v>
      </c>
      <c r="BA92" s="22">
        <f>'Activity data'!BA51*ManureNEF*NtoN2O*kgtoGg</f>
        <v>1.0754854266626372</v>
      </c>
      <c r="BB92" s="22">
        <f>'Activity data'!BB51*ManureNEF*NtoN2O*kgtoGg</f>
        <v>1.0859122589384242</v>
      </c>
      <c r="BC92" s="22">
        <f>'Activity data'!BC51*ManureNEF*NtoN2O*kgtoGg</f>
        <v>1.0974609651891298</v>
      </c>
      <c r="BD92" s="22">
        <f>'Activity data'!BD51*ManureNEF*NtoN2O*kgtoGg</f>
        <v>1.1089252781391241</v>
      </c>
      <c r="BE92" s="22">
        <f>'Activity data'!BE51*ManureNEF*NtoN2O*kgtoGg</f>
        <v>1.1216130241168389</v>
      </c>
      <c r="BF92" s="22">
        <f>'Activity data'!BF51*ManureNEF*NtoN2O*kgtoGg</f>
        <v>1.1339154609992568</v>
      </c>
      <c r="BG92" s="22">
        <f>'Activity data'!BG51*ManureNEF*NtoN2O*kgtoGg</f>
        <v>1.1482009825702859</v>
      </c>
      <c r="BH92" s="22">
        <f>'Activity data'!BH51*ManureNEF*NtoN2O*kgtoGg</f>
        <v>1.1626376887083427</v>
      </c>
      <c r="BI92" s="22">
        <f>'Activity data'!BI51*ManureNEF*NtoN2O*kgtoGg</f>
        <v>1.1774648864123149</v>
      </c>
      <c r="BJ92" s="22">
        <f>'Activity data'!BJ51*ManureNEF*NtoN2O*kgtoGg</f>
        <v>1.1927600090036652</v>
      </c>
      <c r="BK92" s="22">
        <f>'Activity data'!BK51*ManureNEF*NtoN2O*kgtoGg</f>
        <v>1.2086722264959426</v>
      </c>
      <c r="BL92" s="22">
        <f>'Activity data'!BL51*ManureNEF*NtoN2O*kgtoGg</f>
        <v>1.2259682381400152</v>
      </c>
      <c r="BM92" s="22">
        <f>'Activity data'!BM51*ManureNEF*NtoN2O*kgtoGg</f>
        <v>1.2358780520183839</v>
      </c>
      <c r="BN92" s="22">
        <f>'Activity data'!BN51*ManureNEF*NtoN2O*kgtoGg</f>
        <v>1.2446330442741758</v>
      </c>
      <c r="BO92" s="22">
        <f>'Activity data'!BO51*ManureNEF*NtoN2O*kgtoGg</f>
        <v>1.2535328404709924</v>
      </c>
      <c r="BP92" s="22">
        <f>'Activity data'!BP51*ManureNEF*NtoN2O*kgtoGg</f>
        <v>1.2621107866732084</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5.0536707115294871E-2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5.1430505218981189E-2</v>
      </c>
      <c r="AL93" s="22">
        <f>'Activity data'!AL52*ManureNEF*NtoN2O*kgtoGg</f>
        <v>5.0025509101402868E-2</v>
      </c>
      <c r="AM93" s="22">
        <f>'Activity data'!AM52*ManureNEF*NtoN2O*kgtoGg</f>
        <v>5.0663852549197509E-2</v>
      </c>
      <c r="AN93" s="22">
        <f>'Activity data'!AN52*ManureNEF*NtoN2O*kgtoGg</f>
        <v>5.1157303184423346E-2</v>
      </c>
      <c r="AO93" s="22">
        <f>'Activity data'!AO52*ManureNEF*NtoN2O*kgtoGg</f>
        <v>5.1597801882418554E-2</v>
      </c>
      <c r="AP93" s="22">
        <f>'Activity data'!AP52*ManureNEF*NtoN2O*kgtoGg</f>
        <v>5.2063456340845179E-2</v>
      </c>
      <c r="AQ93" s="22">
        <f>'Activity data'!AQ52*ManureNEF*NtoN2O*kgtoGg</f>
        <v>5.2488609492776998E-2</v>
      </c>
      <c r="AR93" s="22">
        <f>'Activity data'!AR52*ManureNEF*NtoN2O*kgtoGg</f>
        <v>5.2847015155168577E-2</v>
      </c>
      <c r="AS93" s="22">
        <f>'Activity data'!AS52*ManureNEF*NtoN2O*kgtoGg</f>
        <v>5.320096184508151E-2</v>
      </c>
      <c r="AT93" s="22">
        <f>'Activity data'!AT52*ManureNEF*NtoN2O*kgtoGg</f>
        <v>5.356262633771125E-2</v>
      </c>
      <c r="AU93" s="22">
        <f>'Activity data'!AU52*ManureNEF*NtoN2O*kgtoGg</f>
        <v>5.4064434154016093E-2</v>
      </c>
      <c r="AV93" s="22">
        <f>'Activity data'!AV52*ManureNEF*NtoN2O*kgtoGg</f>
        <v>5.449750344882287E-2</v>
      </c>
      <c r="AW93" s="22">
        <f>'Activity data'!AW52*ManureNEF*NtoN2O*kgtoGg</f>
        <v>5.5028729984012724E-2</v>
      </c>
      <c r="AX93" s="22">
        <f>'Activity data'!AX52*ManureNEF*NtoN2O*kgtoGg</f>
        <v>5.5584070947895699E-2</v>
      </c>
      <c r="AY93" s="22">
        <f>'Activity data'!AY52*ManureNEF*NtoN2O*kgtoGg</f>
        <v>5.6251039140580765E-2</v>
      </c>
      <c r="AZ93" s="22">
        <f>'Activity data'!AZ52*ManureNEF*NtoN2O*kgtoGg</f>
        <v>5.6974627704479121E-2</v>
      </c>
      <c r="BA93" s="22">
        <f>'Activity data'!BA52*ManureNEF*NtoN2O*kgtoGg</f>
        <v>5.7532406325080714E-2</v>
      </c>
      <c r="BB93" s="22">
        <f>'Activity data'!BB52*ManureNEF*NtoN2O*kgtoGg</f>
        <v>5.8090183061336044E-2</v>
      </c>
      <c r="BC93" s="22">
        <f>'Activity data'!BC52*ManureNEF*NtoN2O*kgtoGg</f>
        <v>5.8707973729691609E-2</v>
      </c>
      <c r="BD93" s="22">
        <f>'Activity data'!BD52*ManureNEF*NtoN2O*kgtoGg</f>
        <v>5.9321249832301103E-2</v>
      </c>
      <c r="BE93" s="22">
        <f>'Activity data'!BE52*ManureNEF*NtoN2O*kgtoGg</f>
        <v>5.9999972703706668E-2</v>
      </c>
      <c r="BF93" s="22">
        <f>'Activity data'!BF52*ManureNEF*NtoN2O*kgtoGg</f>
        <v>6.0658083711035003E-2</v>
      </c>
      <c r="BG93" s="22">
        <f>'Activity data'!BG52*ManureNEF*NtoN2O*kgtoGg</f>
        <v>6.1422278567808221E-2</v>
      </c>
      <c r="BH93" s="22">
        <f>'Activity data'!BH52*ManureNEF*NtoN2O*kgtoGg</f>
        <v>6.2194560946480591E-2</v>
      </c>
      <c r="BI93" s="22">
        <f>'Activity data'!BI52*ManureNEF*NtoN2O*kgtoGg</f>
        <v>6.2987732422187484E-2</v>
      </c>
      <c r="BJ93" s="22">
        <f>'Activity data'!BJ52*ManureNEF*NtoN2O*kgtoGg</f>
        <v>6.3805935241028192E-2</v>
      </c>
      <c r="BK93" s="22">
        <f>'Activity data'!BK52*ManureNEF*NtoN2O*kgtoGg</f>
        <v>6.4657149157649599E-2</v>
      </c>
      <c r="BL93" s="22">
        <f>'Activity data'!BL52*ManureNEF*NtoN2O*kgtoGg</f>
        <v>6.5582388259027249E-2</v>
      </c>
      <c r="BM93" s="22">
        <f>'Activity data'!BM52*ManureNEF*NtoN2O*kgtoGg</f>
        <v>6.6112507426169712E-2</v>
      </c>
      <c r="BN93" s="22">
        <f>'Activity data'!BN52*ManureNEF*NtoN2O*kgtoGg</f>
        <v>6.6580850147833714E-2</v>
      </c>
      <c r="BO93" s="22">
        <f>'Activity data'!BO52*ManureNEF*NtoN2O*kgtoGg</f>
        <v>6.7056939063882104E-2</v>
      </c>
      <c r="BP93" s="22">
        <f>'Activity data'!BP52*ManureNEF*NtoN2O*kgtoGg</f>
        <v>6.75158108199337E-2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0.39999978998352292</v>
      </c>
      <c r="AE94" s="22">
        <f>'Activity data'!AE53*ManureNEF*NtoN2O*kgtoGg</f>
        <v>0.39653071954810187</v>
      </c>
      <c r="AF94" s="22">
        <f>'Activity data'!AF53*ManureNEF*NtoN2O*kgtoGg</f>
        <v>0.39521014945095007</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0.31709459412816648</v>
      </c>
      <c r="AM94" s="22">
        <f>'Activity data'!AM53*ManureNEF*NtoN2O*kgtoGg</f>
        <v>0.32329343554510509</v>
      </c>
      <c r="AN94" s="22">
        <f>'Activity data'!AN53*ManureNEF*NtoN2O*kgtoGg</f>
        <v>0.32662015212625256</v>
      </c>
      <c r="AO94" s="22">
        <f>'Activity data'!AO53*ManureNEF*NtoN2O*kgtoGg</f>
        <v>0.32899134628580157</v>
      </c>
      <c r="AP94" s="22">
        <f>'Activity data'!AP53*ManureNEF*NtoN2O*kgtoGg</f>
        <v>0.33194751319186178</v>
      </c>
      <c r="AQ94" s="22">
        <f>'Activity data'!AQ53*ManureNEF*NtoN2O*kgtoGg</f>
        <v>0.33424144352260182</v>
      </c>
      <c r="AR94" s="22">
        <f>'Activity data'!AR53*ManureNEF*NtoN2O*kgtoGg</f>
        <v>0.33519459543035862</v>
      </c>
      <c r="AS94" s="22">
        <f>'Activity data'!AS53*ManureNEF*NtoN2O*kgtoGg</f>
        <v>0.33600381383609706</v>
      </c>
      <c r="AT94" s="22">
        <f>'Activity data'!AT53*ManureNEF*NtoN2O*kgtoGg</f>
        <v>0.33689768504065609</v>
      </c>
      <c r="AU94" s="22">
        <f>'Activity data'!AU53*ManureNEF*NtoN2O*kgtoGg</f>
        <v>0.34021760504440757</v>
      </c>
      <c r="AV94" s="22">
        <f>'Activity data'!AV53*ManureNEF*NtoN2O*kgtoGg</f>
        <v>0.34222049361841178</v>
      </c>
      <c r="AW94" s="22">
        <f>'Activity data'!AW53*ManureNEF*NtoN2O*kgtoGg</f>
        <v>0.34289884710524765</v>
      </c>
      <c r="AX94" s="22">
        <f>'Activity data'!AX53*ManureNEF*NtoN2O*kgtoGg</f>
        <v>0.34372311738230427</v>
      </c>
      <c r="AY94" s="22">
        <f>'Activity data'!AY53*ManureNEF*NtoN2O*kgtoGg</f>
        <v>0.34609476282323964</v>
      </c>
      <c r="AZ94" s="22">
        <f>'Activity data'!AZ53*ManureNEF*NtoN2O*kgtoGg</f>
        <v>0.349019782273292</v>
      </c>
      <c r="BA94" s="22">
        <f>'Activity data'!BA53*ManureNEF*NtoN2O*kgtoGg</f>
        <v>0.34899429452470448</v>
      </c>
      <c r="BB94" s="22">
        <f>'Activity data'!BB53*ManureNEF*NtoN2O*kgtoGg</f>
        <v>0.34871213349306363</v>
      </c>
      <c r="BC94" s="22">
        <f>'Activity data'!BC53*ManureNEF*NtoN2O*kgtoGg</f>
        <v>0.34906449042030341</v>
      </c>
      <c r="BD94" s="22">
        <f>'Activity data'!BD53*ManureNEF*NtoN2O*kgtoGg</f>
        <v>0.34906147321073921</v>
      </c>
      <c r="BE94" s="22">
        <f>'Activity data'!BE53*ManureNEF*NtoN2O*kgtoGg</f>
        <v>0.34969568198826922</v>
      </c>
      <c r="BF94" s="22">
        <f>'Activity data'!BF53*ManureNEF*NtoN2O*kgtoGg</f>
        <v>0.34972367096328388</v>
      </c>
      <c r="BG94" s="22">
        <f>'Activity data'!BG53*ManureNEF*NtoN2O*kgtoGg</f>
        <v>0.35264712882161486</v>
      </c>
      <c r="BH94" s="22">
        <f>'Activity data'!BH53*ManureNEF*NtoN2O*kgtoGg</f>
        <v>0.35538019339675181</v>
      </c>
      <c r="BI94" s="22">
        <f>'Activity data'!BI53*ManureNEF*NtoN2O*kgtoGg</f>
        <v>0.35808577689628091</v>
      </c>
      <c r="BJ94" s="22">
        <f>'Activity data'!BJ53*ManureNEF*NtoN2O*kgtoGg</f>
        <v>0.360803708852519</v>
      </c>
      <c r="BK94" s="22">
        <f>'Activity data'!BK53*ManureNEF*NtoN2O*kgtoGg</f>
        <v>0.36361682270594786</v>
      </c>
      <c r="BL94" s="22">
        <f>'Activity data'!BL53*ManureNEF*NtoN2O*kgtoGg</f>
        <v>0.3669982656192593</v>
      </c>
      <c r="BM94" s="22">
        <f>'Activity data'!BM53*ManureNEF*NtoN2O*kgtoGg</f>
        <v>0.36535334943592962</v>
      </c>
      <c r="BN94" s="22">
        <f>'Activity data'!BN53*ManureNEF*NtoN2O*kgtoGg</f>
        <v>0.36284329490270817</v>
      </c>
      <c r="BO94" s="22">
        <f>'Activity data'!BO53*ManureNEF*NtoN2O*kgtoGg</f>
        <v>0.36030197040043493</v>
      </c>
      <c r="BP94" s="22">
        <f>'Activity data'!BP53*ManureNEF*NtoN2O*kgtoGg</f>
        <v>0.35744820544326111</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2.6602988559851233</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2.1089170722639059</v>
      </c>
      <c r="AM95" s="22">
        <f>'Activity data'!AM54*ManureNEF*NtoN2O*kgtoGg</f>
        <v>2.1501440207345399</v>
      </c>
      <c r="AN95" s="22">
        <f>'Activity data'!AN54*ManureNEF*NtoN2O*kgtoGg</f>
        <v>2.1722691831386944</v>
      </c>
      <c r="AO95" s="22">
        <f>'Activity data'!AO54*ManureNEF*NtoN2O*kgtoGg</f>
        <v>2.1880394041936264</v>
      </c>
      <c r="AP95" s="22">
        <f>'Activity data'!AP54*ManureNEF*NtoN2O*kgtoGg</f>
        <v>2.2077001331120529</v>
      </c>
      <c r="AQ95" s="22">
        <f>'Activity data'!AQ54*ManureNEF*NtoN2O*kgtoGg</f>
        <v>2.2229564917087132</v>
      </c>
      <c r="AR95" s="22">
        <f>'Activity data'!AR54*ManureNEF*NtoN2O*kgtoGg</f>
        <v>2.2292956673615048</v>
      </c>
      <c r="AS95" s="22">
        <f>'Activity data'!AS54*ManureNEF*NtoN2O*kgtoGg</f>
        <v>2.2346775771847991</v>
      </c>
      <c r="AT95" s="22">
        <f>'Activity data'!AT54*ManureNEF*NtoN2O*kgtoGg</f>
        <v>2.2406224916633408</v>
      </c>
      <c r="AU95" s="22">
        <f>'Activity data'!AU54*ManureNEF*NtoN2O*kgtoGg</f>
        <v>2.2627024517260845</v>
      </c>
      <c r="AV95" s="22">
        <f>'Activity data'!AV54*ManureNEF*NtoN2O*kgtoGg</f>
        <v>2.2760231641752293</v>
      </c>
      <c r="AW95" s="22">
        <f>'Activity data'!AW54*ManureNEF*NtoN2O*kgtoGg</f>
        <v>2.2805347240564422</v>
      </c>
      <c r="AX95" s="22">
        <f>'Activity data'!AX54*ManureNEF*NtoN2O*kgtoGg</f>
        <v>2.2860167401224167</v>
      </c>
      <c r="AY95" s="22">
        <f>'Activity data'!AY54*ManureNEF*NtoN2O*kgtoGg</f>
        <v>2.3017899625373146</v>
      </c>
      <c r="AZ95" s="22">
        <f>'Activity data'!AZ54*ManureNEF*NtoN2O*kgtoGg</f>
        <v>2.3212435374930149</v>
      </c>
      <c r="BA95" s="22">
        <f>'Activity data'!BA54*ManureNEF*NtoN2O*kgtoGg</f>
        <v>2.3210740248329906</v>
      </c>
      <c r="BB95" s="22">
        <f>'Activity data'!BB54*ManureNEF*NtoN2O*kgtoGg</f>
        <v>2.3191974421735124</v>
      </c>
      <c r="BC95" s="22">
        <f>'Activity data'!BC54*ManureNEF*NtoN2O*kgtoGg</f>
        <v>2.3215408802300002</v>
      </c>
      <c r="BD95" s="22">
        <f>'Activity data'!BD54*ManureNEF*NtoN2O*kgtoGg</f>
        <v>2.3215208135215848</v>
      </c>
      <c r="BE95" s="22">
        <f>'Activity data'!BE54*ManureNEF*NtoN2O*kgtoGg</f>
        <v>2.3257387779494887</v>
      </c>
      <c r="BF95" s="22">
        <f>'Activity data'!BF54*ManureNEF*NtoN2O*kgtoGg</f>
        <v>2.3259249256427523</v>
      </c>
      <c r="BG95" s="22">
        <f>'Activity data'!BG54*ManureNEF*NtoN2O*kgtoGg</f>
        <v>2.3453681148413228</v>
      </c>
      <c r="BH95" s="22">
        <f>'Activity data'!BH54*ManureNEF*NtoN2O*kgtoGg</f>
        <v>2.3635450457913865</v>
      </c>
      <c r="BI95" s="22">
        <f>'Activity data'!BI54*ManureNEF*NtoN2O*kgtoGg</f>
        <v>2.3815392069604866</v>
      </c>
      <c r="BJ95" s="22">
        <f>'Activity data'!BJ54*ManureNEF*NtoN2O*kgtoGg</f>
        <v>2.3996154946358459</v>
      </c>
      <c r="BK95" s="22">
        <f>'Activity data'!BK54*ManureNEF*NtoN2O*kgtoGg</f>
        <v>2.4183248133740904</v>
      </c>
      <c r="BL95" s="22">
        <f>'Activity data'!BL54*ManureNEF*NtoN2O*kgtoGg</f>
        <v>2.4408139469664651</v>
      </c>
      <c r="BM95" s="22">
        <f>'Activity data'!BM54*ManureNEF*NtoN2O*kgtoGg</f>
        <v>2.4298740196207946</v>
      </c>
      <c r="BN95" s="22">
        <f>'Activity data'!BN54*ManureNEF*NtoN2O*kgtoGg</f>
        <v>2.4131802728479177</v>
      </c>
      <c r="BO95" s="22">
        <f>'Activity data'!BO54*ManureNEF*NtoN2O*kgtoGg</f>
        <v>2.3962785573086092</v>
      </c>
      <c r="BP95" s="22">
        <f>'Activity data'!BP54*ManureNEF*NtoN2O*kgtoGg</f>
        <v>2.3772988782164455</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0.34358078636628725</v>
      </c>
      <c r="AE96" s="22">
        <f>'Activity data'!AE55*ManureNEF*NtoN2O*kgtoGg</f>
        <v>0.35516571939691488</v>
      </c>
      <c r="AF96" s="22">
        <f>'Activity data'!AF55*ManureNEF*NtoN2O*kgtoGg</f>
        <v>0.36891582276573964</v>
      </c>
      <c r="AG96" s="22">
        <f>'Activity data'!AG55*ManureNEF*NtoN2O*kgtoGg</f>
        <v>0.37917034791782095</v>
      </c>
      <c r="AH96" s="22">
        <f>'Activity data'!AH55*ManureNEF*NtoN2O*kgtoGg</f>
        <v>0.38707850955818845</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0.37659818159279607</v>
      </c>
      <c r="AM96" s="22">
        <f>'Activity data'!AM55*ManureNEF*NtoN2O*kgtoGg</f>
        <v>0.39321088771048274</v>
      </c>
      <c r="AN96" s="22">
        <f>'Activity data'!AN55*ManureNEF*NtoN2O*kgtoGg</f>
        <v>0.40669662526329453</v>
      </c>
      <c r="AO96" s="22">
        <f>'Activity data'!AO55*ManureNEF*NtoN2O*kgtoGg</f>
        <v>0.41925946524212343</v>
      </c>
      <c r="AP96" s="22">
        <f>'Activity data'!AP55*ManureNEF*NtoN2O*kgtoGg</f>
        <v>0.43283407028296639</v>
      </c>
      <c r="AQ96" s="22">
        <f>'Activity data'!AQ55*ManureNEF*NtoN2O*kgtoGg</f>
        <v>0.44581904139111239</v>
      </c>
      <c r="AR96" s="22">
        <f>'Activity data'!AR55*ManureNEF*NtoN2O*kgtoGg</f>
        <v>0.4572389751285254</v>
      </c>
      <c r="AS96" s="22">
        <f>'Activity data'!AS55*ManureNEF*NtoN2O*kgtoGg</f>
        <v>0.46864946604896868</v>
      </c>
      <c r="AT96" s="22">
        <f>'Activity data'!AT55*ManureNEF*NtoN2O*kgtoGg</f>
        <v>0.48037106184702144</v>
      </c>
      <c r="AU96" s="22">
        <f>'Activity data'!AU55*ManureNEF*NtoN2O*kgtoGg</f>
        <v>0.49583196103346944</v>
      </c>
      <c r="AV96" s="22">
        <f>'Activity data'!AV55*ManureNEF*NtoN2O*kgtoGg</f>
        <v>0.50969807630161768</v>
      </c>
      <c r="AW96" s="22">
        <f>'Activity data'!AW55*ManureNEF*NtoN2O*kgtoGg</f>
        <v>0.52764488021470779</v>
      </c>
      <c r="AX96" s="22">
        <f>'Activity data'!AX55*ManureNEF*NtoN2O*kgtoGg</f>
        <v>0.54648707022724974</v>
      </c>
      <c r="AY96" s="22">
        <f>'Activity data'!AY55*ManureNEF*NtoN2O*kgtoGg</f>
        <v>0.56858747598581738</v>
      </c>
      <c r="AZ96" s="22">
        <f>'Activity data'!AZ55*ManureNEF*NtoN2O*kgtoGg</f>
        <v>0.59255396962113349</v>
      </c>
      <c r="BA96" s="22">
        <f>'Activity data'!BA55*ManureNEF*NtoN2O*kgtoGg</f>
        <v>0.61238572332256203</v>
      </c>
      <c r="BB96" s="22">
        <f>'Activity data'!BB55*ManureNEF*NtoN2O*kgtoGg</f>
        <v>0.63250600171232407</v>
      </c>
      <c r="BC96" s="22">
        <f>'Activity data'!BC55*ManureNEF*NtoN2O*kgtoGg</f>
        <v>0.65458326762854946</v>
      </c>
      <c r="BD96" s="22">
        <f>'Activity data'!BD55*ManureNEF*NtoN2O*kgtoGg</f>
        <v>0.67686554813993804</v>
      </c>
      <c r="BE96" s="22">
        <f>'Activity data'!BE55*ManureNEF*NtoN2O*kgtoGg</f>
        <v>0.70132710752479099</v>
      </c>
      <c r="BF96" s="22">
        <f>'Activity data'!BF55*ManureNEF*NtoN2O*kgtoGg</f>
        <v>0.7255761301223228</v>
      </c>
      <c r="BG96" s="22">
        <f>'Activity data'!BG55*ManureNEF*NtoN2O*kgtoGg</f>
        <v>0.75228490125345104</v>
      </c>
      <c r="BH96" s="22">
        <f>'Activity data'!BH55*ManureNEF*NtoN2O*kgtoGg</f>
        <v>0.7795795585815366</v>
      </c>
      <c r="BI96" s="22">
        <f>'Activity data'!BI55*ManureNEF*NtoN2O*kgtoGg</f>
        <v>0.80784138398371086</v>
      </c>
      <c r="BJ96" s="22">
        <f>'Activity data'!BJ55*ManureNEF*NtoN2O*kgtoGg</f>
        <v>0.83720880389512953</v>
      </c>
      <c r="BK96" s="22">
        <f>'Activity data'!BK55*ManureNEF*NtoN2O*kgtoGg</f>
        <v>0.86793643968793199</v>
      </c>
      <c r="BL96" s="22">
        <f>'Activity data'!BL55*ManureNEF*NtoN2O*kgtoGg</f>
        <v>0.90126396548339527</v>
      </c>
      <c r="BM96" s="22">
        <f>'Activity data'!BM55*ManureNEF*NtoN2O*kgtoGg</f>
        <v>0.92323778695651582</v>
      </c>
      <c r="BN96" s="22">
        <f>'Activity data'!BN55*ManureNEF*NtoN2O*kgtoGg</f>
        <v>0.94363961162109378</v>
      </c>
      <c r="BO96" s="22">
        <f>'Activity data'!BO55*ManureNEF*NtoN2O*kgtoGg</f>
        <v>0.96453981005283229</v>
      </c>
      <c r="BP96" s="22">
        <f>'Activity data'!BP55*ManureNEF*NtoN2O*kgtoGg</f>
        <v>0.98518749139131134</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5.8466784388382181E-2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5.9536124869389993E-2</v>
      </c>
      <c r="AM97" s="22">
        <f>'Activity data'!AM56*ManureNEF*NtoN2O*kgtoGg</f>
        <v>5.9735159508924454E-2</v>
      </c>
      <c r="AN97" s="22">
        <f>'Activity data'!AN56*ManureNEF*NtoN2O*kgtoGg</f>
        <v>5.9911260751716718E-2</v>
      </c>
      <c r="AO97" s="22">
        <f>'Activity data'!AO56*ManureNEF*NtoN2O*kgtoGg</f>
        <v>6.0064792145132169E-2</v>
      </c>
      <c r="AP97" s="22">
        <f>'Activity data'!AP56*ManureNEF*NtoN2O*kgtoGg</f>
        <v>6.0195961741197811E-2</v>
      </c>
      <c r="AQ97" s="22">
        <f>'Activity data'!AQ56*ManureNEF*NtoN2O*kgtoGg</f>
        <v>6.0301987284053699E-2</v>
      </c>
      <c r="AR97" s="22">
        <f>'Activity data'!AR56*ManureNEF*NtoN2O*kgtoGg</f>
        <v>6.0404636780314803E-2</v>
      </c>
      <c r="AS97" s="22">
        <f>'Activity data'!AS56*ManureNEF*NtoN2O*kgtoGg</f>
        <v>6.0504501381629855E-2</v>
      </c>
      <c r="AT97" s="22">
        <f>'Activity data'!AT56*ManureNEF*NtoN2O*kgtoGg</f>
        <v>6.0601140224058242E-2</v>
      </c>
      <c r="AU97" s="22">
        <f>'Activity data'!AU56*ManureNEF*NtoN2O*kgtoGg</f>
        <v>6.0696778742641164E-2</v>
      </c>
      <c r="AV97" s="22">
        <f>'Activity data'!AV56*ManureNEF*NtoN2O*kgtoGg</f>
        <v>6.0786268969690582E-2</v>
      </c>
      <c r="AW97" s="22">
        <f>'Activity data'!AW56*ManureNEF*NtoN2O*kgtoGg</f>
        <v>6.0875543501258844E-2</v>
      </c>
      <c r="AX97" s="22">
        <f>'Activity data'!AX56*ManureNEF*NtoN2O*kgtoGg</f>
        <v>6.0962502544019311E-2</v>
      </c>
      <c r="AY97" s="22">
        <f>'Activity data'!AY56*ManureNEF*NtoN2O*kgtoGg</f>
        <v>6.1048589321399588E-2</v>
      </c>
      <c r="AZ97" s="22">
        <f>'Activity data'!AZ56*ManureNEF*NtoN2O*kgtoGg</f>
        <v>6.1132180232229487E-2</v>
      </c>
      <c r="BA97" s="22">
        <f>'Activity data'!BA56*ManureNEF*NtoN2O*kgtoGg</f>
        <v>6.1208044769568551E-2</v>
      </c>
      <c r="BB97" s="22">
        <f>'Activity data'!BB56*ManureNEF*NtoN2O*kgtoGg</f>
        <v>6.1280223554167013E-2</v>
      </c>
      <c r="BC97" s="22">
        <f>'Activity data'!BC56*ManureNEF*NtoN2O*kgtoGg</f>
        <v>6.1349674663975208E-2</v>
      </c>
      <c r="BD97" s="22">
        <f>'Activity data'!BD56*ManureNEF*NtoN2O*kgtoGg</f>
        <v>6.1414673373077315E-2</v>
      </c>
      <c r="BE97" s="22">
        <f>'Activity data'!BE56*ManureNEF*NtoN2O*kgtoGg</f>
        <v>6.1476433009992407E-2</v>
      </c>
      <c r="BF97" s="22">
        <f>'Activity data'!BF56*ManureNEF*NtoN2O*kgtoGg</f>
        <v>6.1532799513045147E-2</v>
      </c>
      <c r="BG97" s="22">
        <f>'Activity data'!BG56*ManureNEF*NtoN2O*kgtoGg</f>
        <v>6.1587110339340626E-2</v>
      </c>
      <c r="BH97" s="22">
        <f>'Activity data'!BH56*ManureNEF*NtoN2O*kgtoGg</f>
        <v>6.1636991968896812E-2</v>
      </c>
      <c r="BI97" s="22">
        <f>'Activity data'!BI56*ManureNEF*NtoN2O*kgtoGg</f>
        <v>6.1682488685774167E-2</v>
      </c>
      <c r="BJ97" s="22">
        <f>'Activity data'!BJ56*ManureNEF*NtoN2O*kgtoGg</f>
        <v>6.1723470342164501E-2</v>
      </c>
      <c r="BK97" s="22">
        <f>'Activity data'!BK56*ManureNEF*NtoN2O*kgtoGg</f>
        <v>6.1759902671414825E-2</v>
      </c>
      <c r="BL97" s="22">
        <f>'Activity data'!BL56*ManureNEF*NtoN2O*kgtoGg</f>
        <v>6.1792514211408002E-2</v>
      </c>
      <c r="BM97" s="22">
        <f>'Activity data'!BM56*ManureNEF*NtoN2O*kgtoGg</f>
        <v>6.1810957148140416E-2</v>
      </c>
      <c r="BN97" s="22">
        <f>'Activity data'!BN56*ManureNEF*NtoN2O*kgtoGg</f>
        <v>6.1822284532220925E-2</v>
      </c>
      <c r="BO97" s="22">
        <f>'Activity data'!BO56*ManureNEF*NtoN2O*kgtoGg</f>
        <v>6.1827841505020763E-2</v>
      </c>
      <c r="BP97" s="22">
        <f>'Activity data'!BP56*ManureNEF*NtoN2O*kgtoGg</f>
        <v>6.1826936471550874E-2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4.749693023694599E-2</v>
      </c>
      <c r="AE98" s="22">
        <f>'Activity data'!AE57*ManureNEF*NtoN2O*kgtoGg</f>
        <v>4.7522611675988952E-2</v>
      </c>
      <c r="AF98" s="22">
        <f>'Activity data'!AF57*ManureNEF*NtoN2O*kgtoGg</f>
        <v>4.7584015033260256E-2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4.8454312828089242E-2</v>
      </c>
      <c r="AM98" s="22">
        <f>'Activity data'!AM57*ManureNEF*NtoN2O*kgtoGg</f>
        <v>4.8616299969657245E-2</v>
      </c>
      <c r="AN98" s="22">
        <f>'Activity data'!AN57*ManureNEF*NtoN2O*kgtoGg</f>
        <v>4.8759622443640745E-2</v>
      </c>
      <c r="AO98" s="22">
        <f>'Activity data'!AO57*ManureNEF*NtoN2O*kgtoGg</f>
        <v>4.8884576128177731E-2</v>
      </c>
      <c r="AP98" s="22">
        <f>'Activity data'!AP57*ManureNEF*NtoN2O*kgtoGg</f>
        <v>4.8991330349337434E-2</v>
      </c>
      <c r="AQ98" s="22">
        <f>'Activity data'!AQ57*ManureNEF*NtoN2O*kgtoGg</f>
        <v>4.907762072904516E-2</v>
      </c>
      <c r="AR98" s="22">
        <f>'Activity data'!AR57*ManureNEF*NtoN2O*kgtoGg</f>
        <v>4.9161163465734757E-2</v>
      </c>
      <c r="AS98" s="22">
        <f>'Activity data'!AS57*ManureNEF*NtoN2O*kgtoGg</f>
        <v>4.9242439676492299E-2</v>
      </c>
      <c r="AT98" s="22">
        <f>'Activity data'!AT57*ManureNEF*NtoN2O*kgtoGg</f>
        <v>4.9321090557997313E-2</v>
      </c>
      <c r="AU98" s="22">
        <f>'Activity data'!AU57*ManureNEF*NtoN2O*kgtoGg</f>
        <v>4.9398927311867298E-2</v>
      </c>
      <c r="AV98" s="22">
        <f>'Activity data'!AV57*ManureNEF*NtoN2O*kgtoGg</f>
        <v>4.9471760192173531E-2</v>
      </c>
      <c r="AW98" s="22">
        <f>'Activity data'!AW57*ManureNEF*NtoN2O*kgtoGg</f>
        <v>4.954441752567787E-2</v>
      </c>
      <c r="AX98" s="22">
        <f>'Activity data'!AX57*ManureNEF*NtoN2O*kgtoGg</f>
        <v>4.9615190366039737E-2</v>
      </c>
      <c r="AY98" s="22">
        <f>'Activity data'!AY57*ManureNEF*NtoN2O*kgtoGg</f>
        <v>4.9685253300950222E-2</v>
      </c>
      <c r="AZ98" s="22">
        <f>'Activity data'!AZ57*ManureNEF*NtoN2O*kgtoGg</f>
        <v>4.9753284939754762E-2</v>
      </c>
      <c r="BA98" s="22">
        <f>'Activity data'!BA57*ManureNEF*NtoN2O*kgtoGg</f>
        <v>4.981502836079281E-2</v>
      </c>
      <c r="BB98" s="22">
        <f>'Activity data'!BB57*ManureNEF*NtoN2O*kgtoGg</f>
        <v>4.987377208010875E-2</v>
      </c>
      <c r="BC98" s="22">
        <f>'Activity data'!BC57*ManureNEF*NtoN2O*kgtoGg</f>
        <v>4.9930295842921441E-2</v>
      </c>
      <c r="BD98" s="22">
        <f>'Activity data'!BD57*ManureNEF*NtoN2O*kgtoGg</f>
        <v>4.9983195956779448E-2</v>
      </c>
      <c r="BE98" s="22">
        <f>'Activity data'!BE57*ManureNEF*NtoN2O*kgtoGg</f>
        <v>5.0033459906168122E-2</v>
      </c>
      <c r="BF98" s="22">
        <f>'Activity data'!BF57*ManureNEF*NtoN2O*kgtoGg</f>
        <v>5.0079334577687901E-2</v>
      </c>
      <c r="BG98" s="22">
        <f>'Activity data'!BG57*ManureNEF*NtoN2O*kgtoGg</f>
        <v>5.0123536207757821E-2</v>
      </c>
      <c r="BH98" s="22">
        <f>'Activity data'!BH57*ManureNEF*NtoN2O*kgtoGg</f>
        <v>5.0164133073747882E-2</v>
      </c>
      <c r="BI98" s="22">
        <f>'Activity data'!BI57*ManureNEF*NtoN2O*kgtoGg</f>
        <v>5.0201161216863729E-2</v>
      </c>
      <c r="BJ98" s="22">
        <f>'Activity data'!BJ57*ManureNEF*NtoN2O*kgtoGg</f>
        <v>5.0234514714480608E-2</v>
      </c>
      <c r="BK98" s="22">
        <f>'Activity data'!BK57*ManureNEF*NtoN2O*kgtoGg</f>
        <v>5.0264165678200926E-2</v>
      </c>
      <c r="BL98" s="22">
        <f>'Activity data'!BL57*ManureNEF*NtoN2O*kgtoGg</f>
        <v>5.0290707038830339E-2</v>
      </c>
      <c r="BM98" s="22">
        <f>'Activity data'!BM57*ManureNEF*NtoN2O*kgtoGg</f>
        <v>5.030571708236041E-2</v>
      </c>
      <c r="BN98" s="22">
        <f>'Activity data'!BN57*ManureNEF*NtoN2O*kgtoGg</f>
        <v>5.0314936033257276E-2</v>
      </c>
      <c r="BO98" s="22">
        <f>'Activity data'!BO57*ManureNEF*NtoN2O*kgtoGg</f>
        <v>5.0319458653750461E-2</v>
      </c>
      <c r="BP98" s="22">
        <f>'Activity data'!BP57*ManureNEF*NtoN2O*kgtoGg</f>
        <v>5.0318722079528255E-2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7.509194674971245E-3</v>
      </c>
      <c r="AM99" s="22">
        <f>'Activity data'!AM58*ManureNEF*NtoN2O*kgtoGg</f>
        <v>7.5517267568198645E-3</v>
      </c>
      <c r="AN99" s="22">
        <f>'Activity data'!AN58*ManureNEF*NtoN2O*kgtoGg</f>
        <v>7.5891635526393929E-3</v>
      </c>
      <c r="AO99" s="22">
        <f>'Activity data'!AO58*ManureNEF*NtoN2O*kgtoGg</f>
        <v>7.6216637684340437E-3</v>
      </c>
      <c r="AP99" s="22">
        <f>'Activity data'!AP58*ManureNEF*NtoN2O*kgtoGg</f>
        <v>7.6493474502419131E-3</v>
      </c>
      <c r="AQ99" s="22">
        <f>'Activity data'!AQ58*ManureNEF*NtoN2O*kgtoGg</f>
        <v>7.6717610187546611E-3</v>
      </c>
      <c r="AR99" s="22">
        <f>'Activity data'!AR58*ManureNEF*NtoN2O*kgtoGg</f>
        <v>7.6930855379270264E-3</v>
      </c>
      <c r="AS99" s="22">
        <f>'Activity data'!AS58*ManureNEF*NtoN2O*kgtoGg</f>
        <v>7.7134694874372101E-3</v>
      </c>
      <c r="AT99" s="22">
        <f>'Activity data'!AT58*ManureNEF*NtoN2O*kgtoGg</f>
        <v>7.7328627116623342E-3</v>
      </c>
      <c r="AU99" s="22">
        <f>'Activity data'!AU58*ManureNEF*NtoN2O*kgtoGg</f>
        <v>7.7517128312830389E-3</v>
      </c>
      <c r="AV99" s="22">
        <f>'Activity data'!AV58*ManureNEF*NtoN2O*kgtoGg</f>
        <v>7.769080877819275E-3</v>
      </c>
      <c r="AW99" s="22">
        <f>'Activity data'!AW58*ManureNEF*NtoN2O*kgtoGg</f>
        <v>7.7861035588109228E-3</v>
      </c>
      <c r="AX99" s="22">
        <f>'Activity data'!AX58*ManureNEF*NtoN2O*kgtoGg</f>
        <v>7.8024087902397567E-3</v>
      </c>
      <c r="AY99" s="22">
        <f>'Activity data'!AY58*ManureNEF*NtoN2O*kgtoGg</f>
        <v>7.8182850859103252E-3</v>
      </c>
      <c r="AZ99" s="22">
        <f>'Activity data'!AZ58*ManureNEF*NtoN2O*kgtoGg</f>
        <v>7.8334477209134681E-3</v>
      </c>
      <c r="BA99" s="22">
        <f>'Activity data'!BA58*ManureNEF*NtoN2O*kgtoGg</f>
        <v>7.8469444154776469E-3</v>
      </c>
      <c r="BB99" s="22">
        <f>'Activity data'!BB58*ManureNEF*NtoN2O*kgtoGg</f>
        <v>7.859543958950518E-3</v>
      </c>
      <c r="BC99" s="22">
        <f>'Activity data'!BC58*ManureNEF*NtoN2O*kgtoGg</f>
        <v>7.87143902757673E-3</v>
      </c>
      <c r="BD99" s="22">
        <f>'Activity data'!BD58*ManureNEF*NtoN2O*kgtoGg</f>
        <v>7.8823254721859994E-3</v>
      </c>
      <c r="BE99" s="22">
        <f>'Activity data'!BE58*ManureNEF*NtoN2O*kgtoGg</f>
        <v>7.8924409929910025E-3</v>
      </c>
      <c r="BF99" s="22">
        <f>'Activity data'!BF58*ManureNEF*NtoN2O*kgtoGg</f>
        <v>7.9014024153127131E-3</v>
      </c>
      <c r="BG99" s="22">
        <f>'Activity data'!BG58*ManureNEF*NtoN2O*kgtoGg</f>
        <v>7.9098352067502008E-3</v>
      </c>
      <c r="BH99" s="22">
        <f>'Activity data'!BH58*ManureNEF*NtoN2O*kgtoGg</f>
        <v>7.9173147435306224E-3</v>
      </c>
      <c r="BI99" s="22">
        <f>'Activity data'!BI58*ManureNEF*NtoN2O*kgtoGg</f>
        <v>7.9238604392133077E-3</v>
      </c>
      <c r="BJ99" s="22">
        <f>'Activity data'!BJ58*ManureNEF*NtoN2O*kgtoGg</f>
        <v>7.9294592123575636E-3</v>
      </c>
      <c r="BK99" s="22">
        <f>'Activity data'!BK58*ManureNEF*NtoN2O*kgtoGg</f>
        <v>7.9341150209356979E-3</v>
      </c>
      <c r="BL99" s="22">
        <f>'Activity data'!BL58*ManureNEF*NtoN2O*kgtoGg</f>
        <v>7.9379699786294167E-3</v>
      </c>
      <c r="BM99" s="22">
        <f>'Activity data'!BM58*ManureNEF*NtoN2O*kgtoGg</f>
        <v>7.9391549164099066E-3</v>
      </c>
      <c r="BN99" s="22">
        <f>'Activity data'!BN58*ManureNEF*NtoN2O*kgtoGg</f>
        <v>7.9389648429189844E-3</v>
      </c>
      <c r="BO99" s="22">
        <f>'Activity data'!BO58*ManureNEF*NtoN2O*kgtoGg</f>
        <v>7.9376535288951285E-3</v>
      </c>
      <c r="BP99" s="22">
        <f>'Activity data'!BP58*ManureNEF*NtoN2O*kgtoGg</f>
        <v>7.9351049503246611E-3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9.060638897030214E-2</v>
      </c>
      <c r="AM100" s="22">
        <f>'Activity data'!AM59*ManureNEF*NtoN2O*kgtoGg</f>
        <v>9.1119583596156933E-2</v>
      </c>
      <c r="AN100" s="22">
        <f>'Activity data'!AN59*ManureNEF*NtoN2O*kgtoGg</f>
        <v>9.1571298198141041E-2</v>
      </c>
      <c r="AO100" s="22">
        <f>'Activity data'!AO59*ManureNEF*NtoN2O*kgtoGg</f>
        <v>9.196344773232798E-2</v>
      </c>
      <c r="AP100" s="22">
        <f>'Activity data'!AP59*ManureNEF*NtoN2O*kgtoGg</f>
        <v>9.2297480681343747E-2</v>
      </c>
      <c r="AQ100" s="22">
        <f>'Activity data'!AQ59*ManureNEF*NtoN2O*kgtoGg</f>
        <v>9.2567924130312673E-2</v>
      </c>
      <c r="AR100" s="22">
        <f>'Activity data'!AR59*ManureNEF*NtoN2O*kgtoGg</f>
        <v>9.2825227045254574E-2</v>
      </c>
      <c r="AS100" s="22">
        <f>'Activity data'!AS59*ManureNEF*NtoN2O*kgtoGg</f>
        <v>9.3071180990785748E-2</v>
      </c>
      <c r="AT100" s="22">
        <f>'Activity data'!AT59*ManureNEF*NtoN2O*kgtoGg</f>
        <v>9.3305180786181455E-2</v>
      </c>
      <c r="AU100" s="22">
        <f>'Activity data'!AU59*ManureNEF*NtoN2O*kgtoGg</f>
        <v>9.3532627449161521E-2</v>
      </c>
      <c r="AV100" s="22">
        <f>'Activity data'!AV59*ManureNEF*NtoN2O*kgtoGg</f>
        <v>9.3742191330274088E-2</v>
      </c>
      <c r="AW100" s="22">
        <f>'Activity data'!AW59*ManureNEF*NtoN2O*kgtoGg</f>
        <v>9.3947588010211996E-2</v>
      </c>
      <c r="AX100" s="22">
        <f>'Activity data'!AX59*ManureNEF*NtoN2O*kgtoGg</f>
        <v>9.4144327901110797E-2</v>
      </c>
      <c r="AY100" s="22">
        <f>'Activity data'!AY59*ManureNEF*NtoN2O*kgtoGg</f>
        <v>9.4335892227672996E-2</v>
      </c>
      <c r="AZ100" s="22">
        <f>'Activity data'!AZ59*ManureNEF*NtoN2O*kgtoGg</f>
        <v>9.4518845482232799E-2</v>
      </c>
      <c r="BA100" s="22">
        <f>'Activity data'!BA59*ManureNEF*NtoN2O*kgtoGg</f>
        <v>9.4681697400504625E-2</v>
      </c>
      <c r="BB100" s="22">
        <f>'Activity data'!BB59*ManureNEF*NtoN2O*kgtoGg</f>
        <v>9.4833724240420761E-2</v>
      </c>
      <c r="BC100" s="22">
        <f>'Activity data'!BC59*ManureNEF*NtoN2O*kgtoGg</f>
        <v>9.4977250844993574E-2</v>
      </c>
      <c r="BD100" s="22">
        <f>'Activity data'!BD59*ManureNEF*NtoN2O*kgtoGg</f>
        <v>9.510860733226896E-2</v>
      </c>
      <c r="BE100" s="22">
        <f>'Activity data'!BE59*ManureNEF*NtoN2O*kgtoGg</f>
        <v>9.5230661807131634E-2</v>
      </c>
      <c r="BF100" s="22">
        <f>'Activity data'!BF59*ManureNEF*NtoN2O*kgtoGg</f>
        <v>9.5338790861145162E-2</v>
      </c>
      <c r="BG100" s="22">
        <f>'Activity data'!BG59*ManureNEF*NtoN2O*kgtoGg</f>
        <v>9.5440541423510675E-2</v>
      </c>
      <c r="BH100" s="22">
        <f>'Activity data'!BH59*ManureNEF*NtoN2O*kgtoGg</f>
        <v>9.5530789958563761E-2</v>
      </c>
      <c r="BI100" s="22">
        <f>'Activity data'!BI59*ManureNEF*NtoN2O*kgtoGg</f>
        <v>9.5609770711464412E-2</v>
      </c>
      <c r="BJ100" s="22">
        <f>'Activity data'!BJ59*ManureNEF*NtoN2O*kgtoGg</f>
        <v>9.5677325840772195E-2</v>
      </c>
      <c r="BK100" s="22">
        <f>'Activity data'!BK59*ManureNEF*NtoN2O*kgtoGg</f>
        <v>9.5733503103616058E-2</v>
      </c>
      <c r="BL100" s="22">
        <f>'Activity data'!BL59*ManureNEF*NtoN2O*kgtoGg</f>
        <v>9.5780017252120611E-2</v>
      </c>
      <c r="BM100" s="22">
        <f>'Activity data'!BM59*ManureNEF*NtoN2O*kgtoGg</f>
        <v>9.5794314781761522E-2</v>
      </c>
      <c r="BN100" s="22">
        <f>'Activity data'!BN59*ManureNEF*NtoN2O*kgtoGg</f>
        <v>9.5792021343730271E-2</v>
      </c>
      <c r="BO100" s="22">
        <f>'Activity data'!BO59*ManureNEF*NtoN2O*kgtoGg</f>
        <v>9.5776198950830574E-2</v>
      </c>
      <c r="BP100" s="22">
        <f>'Activity data'!BP59*ManureNEF*NtoN2O*kgtoGg</f>
        <v>9.5745447650421922E-2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0.12462873299340149</v>
      </c>
      <c r="AE103" s="22">
        <f>'Activity data'!AE62*ManureNEF*NtoN2O*kgtoGg</f>
        <v>0.1239512929347177</v>
      </c>
      <c r="AF103" s="22">
        <f>'Activity data'!AF62*ManureNEF*NtoN2O*kgtoGg</f>
        <v>0.1240068951131099</v>
      </c>
      <c r="AG103" s="22">
        <f>'Activity data'!AG62*ManureNEF*NtoN2O*kgtoGg</f>
        <v>0.12286841678965583</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0.11491827863139022</v>
      </c>
      <c r="AL103" s="22">
        <f>'Activity data'!AL62*ManureNEF*NtoN2O*kgtoGg</f>
        <v>0.10241107337270443</v>
      </c>
      <c r="AM103" s="22">
        <f>'Activity data'!AM62*ManureNEF*NtoN2O*kgtoGg</f>
        <v>0.1039902658938846</v>
      </c>
      <c r="AN103" s="22">
        <f>'Activity data'!AN62*ManureNEF*NtoN2O*kgtoGg</f>
        <v>0.10465530322970396</v>
      </c>
      <c r="AO103" s="22">
        <f>'Activity data'!AO62*ManureNEF*NtoN2O*kgtoGg</f>
        <v>0.10504118631548742</v>
      </c>
      <c r="AP103" s="22">
        <f>'Activity data'!AP62*ManureNEF*NtoN2O*kgtoGg</f>
        <v>0.10565464454414376</v>
      </c>
      <c r="AQ103" s="22">
        <f>'Activity data'!AQ62*ManureNEF*NtoN2O*kgtoGg</f>
        <v>0.10608385276031006</v>
      </c>
      <c r="AR103" s="22">
        <f>'Activity data'!AR62*ManureNEF*NtoN2O*kgtoGg</f>
        <v>0.10609299974727497</v>
      </c>
      <c r="AS103" s="22">
        <f>'Activity data'!AS62*ManureNEF*NtoN2O*kgtoGg</f>
        <v>0.10607492276075159</v>
      </c>
      <c r="AT103" s="22">
        <f>'Activity data'!AT62*ManureNEF*NtoN2O*kgtoGg</f>
        <v>0.10610366961148741</v>
      </c>
      <c r="AU103" s="22">
        <f>'Activity data'!AU62*ManureNEF*NtoN2O*kgtoGg</f>
        <v>0.10694309249920228</v>
      </c>
      <c r="AV103" s="22">
        <f>'Activity data'!AV62*ManureNEF*NtoN2O*kgtoGg</f>
        <v>0.10736849191302431</v>
      </c>
      <c r="AW103" s="22">
        <f>'Activity data'!AW62*ManureNEF*NtoN2O*kgtoGg</f>
        <v>0.10832386845487534</v>
      </c>
      <c r="AX103" s="22">
        <f>'Activity data'!AX62*ManureNEF*NtoN2O*kgtoGg</f>
        <v>0.10937698801354283</v>
      </c>
      <c r="AY103" s="22">
        <f>'Activity data'!AY62*ManureNEF*NtoN2O*kgtoGg</f>
        <v>0.1109982476245015</v>
      </c>
      <c r="AZ103" s="22">
        <f>'Activity data'!AZ62*ManureNEF*NtoN2O*kgtoGg</f>
        <v>0.11286746500960913</v>
      </c>
      <c r="BA103" s="22">
        <f>'Activity data'!BA62*ManureNEF*NtoN2O*kgtoGg</f>
        <v>0.11380229602806452</v>
      </c>
      <c r="BB103" s="22">
        <f>'Activity data'!BB62*ManureNEF*NtoN2O*kgtoGg</f>
        <v>0.11470110587008892</v>
      </c>
      <c r="BC103" s="22">
        <f>'Activity data'!BC62*ManureNEF*NtoN2O*kgtoGg</f>
        <v>0.11587135312291678</v>
      </c>
      <c r="BD103" s="22">
        <f>'Activity data'!BD62*ManureNEF*NtoN2O*kgtoGg</f>
        <v>0.11697585510584543</v>
      </c>
      <c r="BE103" s="22">
        <f>'Activity data'!BE62*ManureNEF*NtoN2O*kgtoGg</f>
        <v>0.11836312453252384</v>
      </c>
      <c r="BF103" s="22">
        <f>'Activity data'!BF62*ManureNEF*NtoN2O*kgtoGg</f>
        <v>0.11959994895711948</v>
      </c>
      <c r="BG103" s="22">
        <f>'Activity data'!BG62*ManureNEF*NtoN2O*kgtoGg</f>
        <v>0.12129784433672545</v>
      </c>
      <c r="BH103" s="22">
        <f>'Activity data'!BH62*ManureNEF*NtoN2O*kgtoGg</f>
        <v>0.12297136451614819</v>
      </c>
      <c r="BI103" s="22">
        <f>'Activity data'!BI62*ManureNEF*NtoN2O*kgtoGg</f>
        <v>0.12467972967279431</v>
      </c>
      <c r="BJ103" s="22">
        <f>'Activity data'!BJ62*ManureNEF*NtoN2O*kgtoGg</f>
        <v>0.12643877598777373</v>
      </c>
      <c r="BK103" s="22">
        <f>'Activity data'!BK62*ManureNEF*NtoN2O*kgtoGg</f>
        <v>0.12828056046214903</v>
      </c>
      <c r="BL103" s="22">
        <f>'Activity data'!BL62*ManureNEF*NtoN2O*kgtoGg</f>
        <v>0.1303819536682575</v>
      </c>
      <c r="BM103" s="22">
        <f>'Activity data'!BM62*ManureNEF*NtoN2O*kgtoGg</f>
        <v>0.13067253050638888</v>
      </c>
      <c r="BN103" s="22">
        <f>'Activity data'!BN62*ManureNEF*NtoN2O*kgtoGg</f>
        <v>0.13067134948773798</v>
      </c>
      <c r="BO103" s="22">
        <f>'Activity data'!BO62*ManureNEF*NtoN2O*kgtoGg</f>
        <v>0.13068627253776977</v>
      </c>
      <c r="BP103" s="22">
        <f>'Activity data'!BP62*ManureNEF*NtoN2O*kgtoGg</f>
        <v>0.13061117878834089</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3.1618785484610057E-2</v>
      </c>
      <c r="AE104" s="22">
        <f>'Activity data'!AE63*ManureNEF*NtoN2O*kgtoGg</f>
        <v>3.1446916354757486E-2</v>
      </c>
      <c r="AF104" s="22">
        <f>'Activity data'!AF63*ManureNEF*NtoN2O*kgtoGg</f>
        <v>3.1461022839745605E-2</v>
      </c>
      <c r="AG104" s="22">
        <f>'Activity data'!AG63*ManureNEF*NtoN2O*kgtoGg</f>
        <v>3.1172186541537569E-2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2.9155206131309681E-2</v>
      </c>
      <c r="AL104" s="22">
        <f>'Activity data'!AL63*ManureNEF*NtoN2O*kgtoGg</f>
        <v>2.598208039547064E-2</v>
      </c>
      <c r="AM104" s="22">
        <f>'Activity data'!AM63*ManureNEF*NtoN2O*kgtoGg</f>
        <v>2.6382727568612818E-2</v>
      </c>
      <c r="AN104" s="22">
        <f>'Activity data'!AN63*ManureNEF*NtoN2O*kgtoGg</f>
        <v>2.6551450080311959E-2</v>
      </c>
      <c r="AO104" s="22">
        <f>'Activity data'!AO63*ManureNEF*NtoN2O*kgtoGg</f>
        <v>2.6649350092760718E-2</v>
      </c>
      <c r="AP104" s="22">
        <f>'Activity data'!AP63*ManureNEF*NtoN2O*kgtoGg</f>
        <v>2.6804986788005629E-2</v>
      </c>
      <c r="AQ104" s="22">
        <f>'Activity data'!AQ63*ManureNEF*NtoN2O*kgtoGg</f>
        <v>2.6913878551479732E-2</v>
      </c>
      <c r="AR104" s="22">
        <f>'Activity data'!AR63*ManureNEF*NtoN2O*kgtoGg</f>
        <v>2.6916199177002661E-2</v>
      </c>
      <c r="AS104" s="22">
        <f>'Activity data'!AS63*ManureNEF*NtoN2O*kgtoGg</f>
        <v>2.6911612976490439E-2</v>
      </c>
      <c r="AT104" s="22">
        <f>'Activity data'!AT63*ManureNEF*NtoN2O*kgtoGg</f>
        <v>2.6918906162298736E-2</v>
      </c>
      <c r="AU104" s="22">
        <f>'Activity data'!AU63*ManureNEF*NtoN2O*kgtoGg</f>
        <v>2.7131870954446104E-2</v>
      </c>
      <c r="AV104" s="22">
        <f>'Activity data'!AV63*ManureNEF*NtoN2O*kgtoGg</f>
        <v>2.7239796410220653E-2</v>
      </c>
      <c r="AW104" s="22">
        <f>'Activity data'!AW63*ManureNEF*NtoN2O*kgtoGg</f>
        <v>2.7482179087218707E-2</v>
      </c>
      <c r="AX104" s="22">
        <f>'Activity data'!AX63*ManureNEF*NtoN2O*kgtoGg</f>
        <v>2.7749359540837834E-2</v>
      </c>
      <c r="AY104" s="22">
        <f>'Activity data'!AY63*ManureNEF*NtoN2O*kgtoGg</f>
        <v>2.81606792952999E-2</v>
      </c>
      <c r="AZ104" s="22">
        <f>'Activity data'!AZ63*ManureNEF*NtoN2O*kgtoGg</f>
        <v>2.8634906883948749E-2</v>
      </c>
      <c r="BA104" s="22">
        <f>'Activity data'!BA63*ManureNEF*NtoN2O*kgtoGg</f>
        <v>2.8872077083203409E-2</v>
      </c>
      <c r="BB104" s="22">
        <f>'Activity data'!BB63*ManureNEF*NtoN2O*kgtoGg</f>
        <v>2.9100108572442177E-2</v>
      </c>
      <c r="BC104" s="22">
        <f>'Activity data'!BC63*ManureNEF*NtoN2O*kgtoGg</f>
        <v>2.9397004769349495E-2</v>
      </c>
      <c r="BD104" s="22">
        <f>'Activity data'!BD63*ManureNEF*NtoN2O*kgtoGg</f>
        <v>2.9677221140219565E-2</v>
      </c>
      <c r="BE104" s="22">
        <f>'Activity data'!BE63*ManureNEF*NtoN2O*kgtoGg</f>
        <v>3.002917669138308E-2</v>
      </c>
      <c r="BF104" s="22">
        <f>'Activity data'!BF63*ManureNEF*NtoN2O*kgtoGg</f>
        <v>3.0342963771008508E-2</v>
      </c>
      <c r="BG104" s="22">
        <f>'Activity data'!BG63*ManureNEF*NtoN2O*kgtoGg</f>
        <v>3.0773726312628129E-2</v>
      </c>
      <c r="BH104" s="22">
        <f>'Activity data'!BH63*ManureNEF*NtoN2O*kgtoGg</f>
        <v>3.1198304772878833E-2</v>
      </c>
      <c r="BI104" s="22">
        <f>'Activity data'!BI63*ManureNEF*NtoN2O*kgtoGg</f>
        <v>3.163172353691486E-2</v>
      </c>
      <c r="BJ104" s="22">
        <f>'Activity data'!BJ63*ManureNEF*NtoN2O*kgtoGg</f>
        <v>3.2078000304357986E-2</v>
      </c>
      <c r="BK104" s="22">
        <f>'Activity data'!BK63*ManureNEF*NtoN2O*kgtoGg</f>
        <v>3.2545268058795013E-2</v>
      </c>
      <c r="BL104" s="22">
        <f>'Activity data'!BL63*ManureNEF*NtoN2O*kgtoGg</f>
        <v>3.3078399539849854E-2</v>
      </c>
      <c r="BM104" s="22">
        <f>'Activity data'!BM63*ManureNEF*NtoN2O*kgtoGg</f>
        <v>3.3152119993319906E-2</v>
      </c>
      <c r="BN104" s="22">
        <f>'Activity data'!BN63*ManureNEF*NtoN2O*kgtoGg</f>
        <v>3.3151820364378179E-2</v>
      </c>
      <c r="BO104" s="22">
        <f>'Activity data'!BO63*ManureNEF*NtoN2O*kgtoGg</f>
        <v>3.3155606399158426E-2</v>
      </c>
      <c r="BP104" s="22">
        <f>'Activity data'!BP63*ManureNEF*NtoN2O*kgtoGg</f>
        <v>3.3136554828165139E-2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0.15700744358616761</v>
      </c>
      <c r="AE105" s="22">
        <f>'Activity data'!AE64*ManureNEF*NtoN2O*kgtoGg</f>
        <v>0.16019971617730655</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0.17531753251219057</v>
      </c>
      <c r="AL105" s="22">
        <f>'Activity data'!AL64*ManureNEF*NtoN2O*kgtoGg</f>
        <v>0.16832151491205546</v>
      </c>
      <c r="AM105" s="22">
        <f>'Activity data'!AM64*ManureNEF*NtoN2O*kgtoGg</f>
        <v>0.17301728239335959</v>
      </c>
      <c r="AN105" s="22">
        <f>'Activity data'!AN64*ManureNEF*NtoN2O*kgtoGg</f>
        <v>0.17690086389767534</v>
      </c>
      <c r="AO105" s="22">
        <f>'Activity data'!AO64*ManureNEF*NtoN2O*kgtoGg</f>
        <v>0.18049720797862662</v>
      </c>
      <c r="AP105" s="22">
        <f>'Activity data'!AP64*ManureNEF*NtoN2O*kgtoGg</f>
        <v>0.18426223643867892</v>
      </c>
      <c r="AQ105" s="22">
        <f>'Activity data'!AQ64*ManureNEF*NtoN2O*kgtoGg</f>
        <v>0.18781515590147413</v>
      </c>
      <c r="AR105" s="22">
        <f>'Activity data'!AR64*ManureNEF*NtoN2O*kgtoGg</f>
        <v>0.19096980456473459</v>
      </c>
      <c r="AS105" s="22">
        <f>'Activity data'!AS64*ManureNEF*NtoN2O*kgtoGg</f>
        <v>0.19409261595467259</v>
      </c>
      <c r="AT105" s="22">
        <f>'Activity data'!AT64*ManureNEF*NtoN2O*kgtoGg</f>
        <v>0.19725787586023993</v>
      </c>
      <c r="AU105" s="22">
        <f>'Activity data'!AU64*ManureNEF*NtoN2O*kgtoGg</f>
        <v>0.20126264034939995</v>
      </c>
      <c r="AV105" s="22">
        <f>'Activity data'!AV64*ManureNEF*NtoN2O*kgtoGg</f>
        <v>0.20486087759286586</v>
      </c>
      <c r="AW105" s="22">
        <f>'Activity data'!AW64*ManureNEF*NtoN2O*kgtoGg</f>
        <v>0.2090550281085273</v>
      </c>
      <c r="AX105" s="22">
        <f>'Activity data'!AX64*ManureNEF*NtoN2O*kgtoGg</f>
        <v>0.21340376378469114</v>
      </c>
      <c r="AY105" s="22">
        <f>'Activity data'!AY64*ManureNEF*NtoN2O*kgtoGg</f>
        <v>0.21844419621075054</v>
      </c>
      <c r="AZ105" s="22">
        <f>'Activity data'!AZ64*ManureNEF*NtoN2O*kgtoGg</f>
        <v>0.22384834034109063</v>
      </c>
      <c r="BA105" s="22">
        <f>'Activity data'!BA64*ManureNEF*NtoN2O*kgtoGg</f>
        <v>0.22825202767927152</v>
      </c>
      <c r="BB105" s="22">
        <f>'Activity data'!BB64*ManureNEF*NtoN2O*kgtoGg</f>
        <v>0.23266724698610969</v>
      </c>
      <c r="BC105" s="22">
        <f>'Activity data'!BC64*ManureNEF*NtoN2O*kgtoGg</f>
        <v>0.23746693162448154</v>
      </c>
      <c r="BD105" s="22">
        <f>'Activity data'!BD64*ManureNEF*NtoN2O*kgtoGg</f>
        <v>0.24225419616284785</v>
      </c>
      <c r="BE105" s="22">
        <f>'Activity data'!BE64*ManureNEF*NtoN2O*kgtoGg</f>
        <v>0.24746641053623727</v>
      </c>
      <c r="BF105" s="22">
        <f>'Activity data'!BF64*ManureNEF*NtoN2O*kgtoGg</f>
        <v>0.25256886141738411</v>
      </c>
      <c r="BG105" s="22">
        <f>'Activity data'!BG64*ManureNEF*NtoN2O*kgtoGg</f>
        <v>0.25835666832743759</v>
      </c>
      <c r="BH105" s="22">
        <f>'Activity data'!BH64*ManureNEF*NtoN2O*kgtoGg</f>
        <v>0.26421835853489983</v>
      </c>
      <c r="BI105" s="22">
        <f>'Activity data'!BI64*ManureNEF*NtoN2O*kgtoGg</f>
        <v>0.27023582513005778</v>
      </c>
      <c r="BJ105" s="22">
        <f>'Activity data'!BJ64*ManureNEF*NtoN2O*kgtoGg</f>
        <v>0.27643696271889812</v>
      </c>
      <c r="BK105" s="22">
        <f>'Activity data'!BK64*ManureNEF*NtoN2O*kgtoGg</f>
        <v>0.2828744290233548</v>
      </c>
      <c r="BL105" s="22">
        <f>'Activity data'!BL64*ManureNEF*NtoN2O*kgtoGg</f>
        <v>0.28981277253483256</v>
      </c>
      <c r="BM105" s="22">
        <f>'Activity data'!BM64*ManureNEF*NtoN2O*kgtoGg</f>
        <v>0.2942456833775543</v>
      </c>
      <c r="BN105" s="22">
        <f>'Activity data'!BN64*ManureNEF*NtoN2O*kgtoGg</f>
        <v>0.29829566345273956</v>
      </c>
      <c r="BO105" s="22">
        <f>'Activity data'!BO64*ManureNEF*NtoN2O*kgtoGg</f>
        <v>0.30240838716397028</v>
      </c>
      <c r="BP105" s="22">
        <f>'Activity data'!BP64*ManureNEF*NtoN2O*kgtoGg</f>
        <v>0.30642302584146203</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0.78620275218738989</v>
      </c>
      <c r="AE106" s="22">
        <f>'Activity data'!AE65*ManureNEF*NtoN2O*kgtoGg</f>
        <v>0.79655563720176326</v>
      </c>
      <c r="AF106" s="22">
        <f>'Activity data'!AF65*ManureNEF*NtoN2O*kgtoGg</f>
        <v>0.81318534024672107</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0.79997057217510759</v>
      </c>
      <c r="AK106" s="22">
        <f>'Activity data'!AK65*ManureNEF*NtoN2O*kgtoGg</f>
        <v>0.79652072541357855</v>
      </c>
      <c r="AL106" s="22">
        <f>'Activity data'!AL65*ManureNEF*NtoN2O*kgtoGg</f>
        <v>0.68114111266584831</v>
      </c>
      <c r="AM106" s="22">
        <f>'Activity data'!AM65*ManureNEF*NtoN2O*kgtoGg</f>
        <v>0.7098503108510138</v>
      </c>
      <c r="AN106" s="22">
        <f>'Activity data'!AN65*ManureNEF*NtoN2O*kgtoGg</f>
        <v>0.72964199579391098</v>
      </c>
      <c r="AO106" s="22">
        <f>'Activity data'!AO65*ManureNEF*NtoN2O*kgtoGg</f>
        <v>0.74695922372764922</v>
      </c>
      <c r="AP106" s="22">
        <f>'Activity data'!AP65*ManureNEF*NtoN2O*kgtoGg</f>
        <v>0.76720744236951866</v>
      </c>
      <c r="AQ106" s="22">
        <f>'Activity data'!AQ65*ManureNEF*NtoN2O*kgtoGg</f>
        <v>0.78597639366135985</v>
      </c>
      <c r="AR106" s="22">
        <f>'Activity data'!AR65*ManureNEF*NtoN2O*kgtoGg</f>
        <v>0.80034086292519746</v>
      </c>
      <c r="AS106" s="22">
        <f>'Activity data'!AS65*ManureNEF*NtoN2O*kgtoGg</f>
        <v>0.81456964524590714</v>
      </c>
      <c r="AT106" s="22">
        <f>'Activity data'!AT65*ManureNEF*NtoN2O*kgtoGg</f>
        <v>0.82951283644077334</v>
      </c>
      <c r="AU106" s="22">
        <f>'Activity data'!AU65*ManureNEF*NtoN2O*kgtoGg</f>
        <v>0.85405114493404299</v>
      </c>
      <c r="AV106" s="22">
        <f>'Activity data'!AV65*ManureNEF*NtoN2O*kgtoGg</f>
        <v>0.87419658950492518</v>
      </c>
      <c r="AW106" s="22">
        <f>'Activity data'!AW65*ManureNEF*NtoN2O*kgtoGg</f>
        <v>0.90096493212247919</v>
      </c>
      <c r="AX106" s="22">
        <f>'Activity data'!AX65*ManureNEF*NtoN2O*kgtoGg</f>
        <v>0.92941269242085311</v>
      </c>
      <c r="AY106" s="22">
        <f>'Activity data'!AY65*ManureNEF*NtoN2O*kgtoGg</f>
        <v>0.9653339517677979</v>
      </c>
      <c r="AZ106" s="22">
        <f>'Activity data'!AZ65*ManureNEF*NtoN2O*kgtoGg</f>
        <v>1.0050606970066505</v>
      </c>
      <c r="BA106" s="22">
        <f>'Activity data'!BA65*ManureNEF*NtoN2O*kgtoGg</f>
        <v>1.033956248500834</v>
      </c>
      <c r="BB106" s="22">
        <f>'Activity data'!BB65*ManureNEF*NtoN2O*kgtoGg</f>
        <v>1.0629595026443379</v>
      </c>
      <c r="BC106" s="22">
        <f>'Activity data'!BC65*ManureNEF*NtoN2O*kgtoGg</f>
        <v>1.0960118884201371</v>
      </c>
      <c r="BD106" s="22">
        <f>'Activity data'!BD65*ManureNEF*NtoN2O*kgtoGg</f>
        <v>1.1288881091952199</v>
      </c>
      <c r="BE106" s="22">
        <f>'Activity data'!BE65*ManureNEF*NtoN2O*kgtoGg</f>
        <v>1.1661571716195076</v>
      </c>
      <c r="BF106" s="22">
        <f>'Activity data'!BF65*ManureNEF*NtoN2O*kgtoGg</f>
        <v>1.2022145869002225</v>
      </c>
      <c r="BG106" s="22">
        <f>'Activity data'!BG65*ManureNEF*NtoN2O*kgtoGg</f>
        <v>1.2452429731867003</v>
      </c>
      <c r="BH106" s="22">
        <f>'Activity data'!BH65*ManureNEF*NtoN2O*kgtoGg</f>
        <v>1.2888746333785015</v>
      </c>
      <c r="BI106" s="22">
        <f>'Activity data'!BI65*ManureNEF*NtoN2O*kgtoGg</f>
        <v>1.333942467424325</v>
      </c>
      <c r="BJ106" s="22">
        <f>'Activity data'!BJ65*ManureNEF*NtoN2O*kgtoGg</f>
        <v>1.3807142430078103</v>
      </c>
      <c r="BK106" s="22">
        <f>'Activity data'!BK65*ManureNEF*NtoN2O*kgtoGg</f>
        <v>1.4297008128896787</v>
      </c>
      <c r="BL106" s="22">
        <f>'Activity data'!BL65*ManureNEF*NtoN2O*kgtoGg</f>
        <v>1.4835193510278961</v>
      </c>
      <c r="BM106" s="22">
        <f>'Activity data'!BM65*ManureNEF*NtoN2O*kgtoGg</f>
        <v>1.5122045911231841</v>
      </c>
      <c r="BN106" s="22">
        <f>'Activity data'!BN65*ManureNEF*NtoN2O*kgtoGg</f>
        <v>1.5371650381071744</v>
      </c>
      <c r="BO106" s="22">
        <f>'Activity data'!BO65*ManureNEF*NtoN2O*kgtoGg</f>
        <v>1.5628507639884446</v>
      </c>
      <c r="BP106" s="22">
        <f>'Activity data'!BP65*ManureNEF*NtoN2O*kgtoGg</f>
        <v>1.5876815986948853</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1.0921513426512337</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1.1114672588381174</v>
      </c>
      <c r="AL108" s="22">
        <f>'Activity data'!AL67*UDCPPEF*NtoN2O*kgtoGg</f>
        <v>1.081103816425216</v>
      </c>
      <c r="AM108" s="22">
        <f>'Activity data'!AM67*UDCPPEF*NtoN2O*kgtoGg</f>
        <v>1.0948990890770531</v>
      </c>
      <c r="AN108" s="22">
        <f>'Activity data'!AN67*UDCPPEF*NtoN2O*kgtoGg</f>
        <v>1.1055630758018808</v>
      </c>
      <c r="AO108" s="22">
        <f>'Activity data'!AO67*UDCPPEF*NtoN2O*kgtoGg</f>
        <v>1.1150827155234406</v>
      </c>
      <c r="AP108" s="22">
        <f>'Activity data'!AP67*UDCPPEF*NtoN2O*kgtoGg</f>
        <v>1.1251459976605596</v>
      </c>
      <c r="AQ108" s="22">
        <f>'Activity data'!AQ67*UDCPPEF*NtoN2O*kgtoGg</f>
        <v>1.1343340040072216</v>
      </c>
      <c r="AR108" s="22">
        <f>'Activity data'!AR67*UDCPPEF*NtoN2O*kgtoGg</f>
        <v>1.1420795269694071</v>
      </c>
      <c r="AS108" s="22">
        <f>'Activity data'!AS67*UDCPPEF*NtoN2O*kgtoGg</f>
        <v>1.1497286868510252</v>
      </c>
      <c r="AT108" s="22">
        <f>'Activity data'!AT67*UDCPPEF*NtoN2O*kgtoGg</f>
        <v>1.1575446365589015</v>
      </c>
      <c r="AU108" s="22">
        <f>'Activity data'!AU67*UDCPPEF*NtoN2O*kgtoGg</f>
        <v>1.1683892307482282</v>
      </c>
      <c r="AV108" s="22">
        <f>'Activity data'!AV67*UDCPPEF*NtoN2O*kgtoGg</f>
        <v>1.177748313260375</v>
      </c>
      <c r="AW108" s="22">
        <f>'Activity data'!AW67*UDCPPEF*NtoN2O*kgtoGg</f>
        <v>1.1892286768767839</v>
      </c>
      <c r="AX108" s="22">
        <f>'Activity data'!AX67*UDCPPEF*NtoN2O*kgtoGg</f>
        <v>1.2012301786356998</v>
      </c>
      <c r="AY108" s="22">
        <f>'Activity data'!AY67*UDCPPEF*NtoN2O*kgtoGg</f>
        <v>1.2156440621023219</v>
      </c>
      <c r="AZ108" s="22">
        <f>'Activity data'!AZ67*UDCPPEF*NtoN2O*kgtoGg</f>
        <v>1.2312815712852161</v>
      </c>
      <c r="BA108" s="22">
        <f>'Activity data'!BA67*UDCPPEF*NtoN2O*kgtoGg</f>
        <v>1.2433357533672107</v>
      </c>
      <c r="BB108" s="22">
        <f>'Activity data'!BB67*UDCPPEF*NtoN2O*kgtoGg</f>
        <v>1.2553898947265021</v>
      </c>
      <c r="BC108" s="22">
        <f>'Activity data'!BC67*UDCPPEF*NtoN2O*kgtoGg</f>
        <v>1.268741000218647</v>
      </c>
      <c r="BD108" s="22">
        <f>'Activity data'!BD67*UDCPPEF*NtoN2O*kgtoGg</f>
        <v>1.2819945412012994</v>
      </c>
      <c r="BE108" s="22">
        <f>'Activity data'!BE67*UDCPPEF*NtoN2O*kgtoGg</f>
        <v>1.2966624556264037</v>
      </c>
      <c r="BF108" s="22">
        <f>'Activity data'!BF67*UDCPPEF*NtoN2O*kgtoGg</f>
        <v>1.3108849260107014</v>
      </c>
      <c r="BG108" s="22">
        <f>'Activity data'!BG67*UDCPPEF*NtoN2O*kgtoGg</f>
        <v>1.3273999798500411</v>
      </c>
      <c r="BH108" s="22">
        <f>'Activity data'!BH67*UDCPPEF*NtoN2O*kgtoGg</f>
        <v>1.3440898135356563</v>
      </c>
      <c r="BI108" s="22">
        <f>'Activity data'!BI67*UDCPPEF*NtoN2O*kgtoGg</f>
        <v>1.3612310825575897</v>
      </c>
      <c r="BJ108" s="22">
        <f>'Activity data'!BJ67*UDCPPEF*NtoN2O*kgtoGg</f>
        <v>1.3789133052065494</v>
      </c>
      <c r="BK108" s="22">
        <f>'Activity data'!BK67*UDCPPEF*NtoN2O*kgtoGg</f>
        <v>1.3973089323652517</v>
      </c>
      <c r="BL108" s="22">
        <f>'Activity data'!BL67*UDCPPEF*NtoN2O*kgtoGg</f>
        <v>1.4173043215491503</v>
      </c>
      <c r="BM108" s="22">
        <f>'Activity data'!BM67*UDCPPEF*NtoN2O*kgtoGg</f>
        <v>1.4287607537784786</v>
      </c>
      <c r="BN108" s="22">
        <f>'Activity data'!BN67*UDCPPEF*NtoN2O*kgtoGg</f>
        <v>1.4388821321088736</v>
      </c>
      <c r="BO108" s="22">
        <f>'Activity data'!BO67*UDCPPEF*NtoN2O*kgtoGg</f>
        <v>1.4491709138392974</v>
      </c>
      <c r="BP108" s="22">
        <f>'Activity data'!BP67*UDCPPEF*NtoN2O*kgtoGg</f>
        <v>1.4590876146511078</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0.74376253694082295</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0.75691680802528449</v>
      </c>
      <c r="AL109" s="22">
        <f>'Activity data'!AL68*UDCPPEF*NtoN2O*kgtoGg</f>
        <v>0.73623909599276127</v>
      </c>
      <c r="AM109" s="22">
        <f>'Activity data'!AM68*UDCPPEF*NtoN2O*kgtoGg</f>
        <v>0.74563377105712825</v>
      </c>
      <c r="AN109" s="22">
        <f>'Activity data'!AN68*UDCPPEF*NtoN2O*kgtoGg</f>
        <v>0.75289601898066894</v>
      </c>
      <c r="AO109" s="22">
        <f>'Activity data'!AO68*UDCPPEF*NtoN2O*kgtoGg</f>
        <v>0.7593789587652614</v>
      </c>
      <c r="AP109" s="22">
        <f>'Activity data'!AP68*UDCPPEF*NtoN2O*kgtoGg</f>
        <v>0.76623212275449915</v>
      </c>
      <c r="AQ109" s="22">
        <f>'Activity data'!AQ68*UDCPPEF*NtoN2O*kgtoGg</f>
        <v>0.77248921794172176</v>
      </c>
      <c r="AR109" s="22">
        <f>'Activity data'!AR68*UDCPPEF*NtoN2O*kgtoGg</f>
        <v>0.77776397207451797</v>
      </c>
      <c r="AS109" s="22">
        <f>'Activity data'!AS68*UDCPPEF*NtoN2O*kgtoGg</f>
        <v>0.78297310229012307</v>
      </c>
      <c r="AT109" s="22">
        <f>'Activity data'!AT68*UDCPPEF*NtoN2O*kgtoGg</f>
        <v>0.78829581751860067</v>
      </c>
      <c r="AU109" s="22">
        <f>'Activity data'!AU68*UDCPPEF*NtoN2O*kgtoGg</f>
        <v>0.79568106036119735</v>
      </c>
      <c r="AV109" s="22">
        <f>'Activity data'!AV68*UDCPPEF*NtoN2O*kgtoGg</f>
        <v>0.80205465958763289</v>
      </c>
      <c r="AW109" s="22">
        <f>'Activity data'!AW68*UDCPPEF*NtoN2O*kgtoGg</f>
        <v>0.80987286576006323</v>
      </c>
      <c r="AX109" s="22">
        <f>'Activity data'!AX68*UDCPPEF*NtoN2O*kgtoGg</f>
        <v>0.81804597057321304</v>
      </c>
      <c r="AY109" s="22">
        <f>'Activity data'!AY68*UDCPPEF*NtoN2O*kgtoGg</f>
        <v>0.82786192383503843</v>
      </c>
      <c r="AZ109" s="22">
        <f>'Activity data'!AZ68*UDCPPEF*NtoN2O*kgtoGg</f>
        <v>0.83851117458179947</v>
      </c>
      <c r="BA109" s="22">
        <f>'Activity data'!BA68*UDCPPEF*NtoN2O*kgtoGg</f>
        <v>0.84672015505540921</v>
      </c>
      <c r="BB109" s="22">
        <f>'Activity data'!BB68*UDCPPEF*NtoN2O*kgtoGg</f>
        <v>0.85492910779657982</v>
      </c>
      <c r="BC109" s="22">
        <f>'Activity data'!BC68*UDCPPEF*NtoN2O*kgtoGg</f>
        <v>0.86402130198616611</v>
      </c>
      <c r="BD109" s="22">
        <f>'Activity data'!BD68*UDCPPEF*NtoN2O*kgtoGg</f>
        <v>0.87304705407724315</v>
      </c>
      <c r="BE109" s="22">
        <f>'Activity data'!BE68*UDCPPEF*NtoN2O*kgtoGg</f>
        <v>0.88303600415989647</v>
      </c>
      <c r="BF109" s="22">
        <f>'Activity data'!BF68*UDCPPEF*NtoN2O*kgtoGg</f>
        <v>0.8927216038029937</v>
      </c>
      <c r="BG109" s="22">
        <f>'Activity data'!BG68*UDCPPEF*NtoN2O*kgtoGg</f>
        <v>0.90396846846503176</v>
      </c>
      <c r="BH109" s="22">
        <f>'Activity data'!BH68*UDCPPEF*NtoN2O*kgtoGg</f>
        <v>0.9153343593982427</v>
      </c>
      <c r="BI109" s="22">
        <f>'Activity data'!BI68*UDCPPEF*NtoN2O*kgtoGg</f>
        <v>0.92700768088424634</v>
      </c>
      <c r="BJ109" s="22">
        <f>'Activity data'!BJ68*UDCPPEF*NtoN2O*kgtoGg</f>
        <v>0.93904939549150701</v>
      </c>
      <c r="BK109" s="22">
        <f>'Activity data'!BK68*UDCPPEF*NtoN2O*kgtoGg</f>
        <v>0.95157694345107857</v>
      </c>
      <c r="BL109" s="22">
        <f>'Activity data'!BL68*UDCPPEF*NtoN2O*kgtoGg</f>
        <v>0.96519394029552108</v>
      </c>
      <c r="BM109" s="22">
        <f>'Activity data'!BM68*UDCPPEF*NtoN2O*kgtoGg</f>
        <v>0.97299584902960823</v>
      </c>
      <c r="BN109" s="22">
        <f>'Activity data'!BN68*UDCPPEF*NtoN2O*kgtoGg</f>
        <v>0.97988857692396614</v>
      </c>
      <c r="BO109" s="22">
        <f>'Activity data'!BO68*UDCPPEF*NtoN2O*kgtoGg</f>
        <v>0.98689530767913225</v>
      </c>
      <c r="BP109" s="22">
        <f>'Activity data'!BP68*UDCPPEF*NtoN2O*kgtoGg</f>
        <v>0.99364864878291259</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15.353527292296837</v>
      </c>
      <c r="AE110" s="22">
        <f>'Activity data'!AE69*UDCPPEF*NtoN2O*kgtoGg</f>
        <v>15.220371053361486</v>
      </c>
      <c r="AF110" s="22">
        <f>'Activity data'!AF69*UDCPPEF*NtoN2O*kgtoGg</f>
        <v>15.169682504177882</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12.171307653404368</v>
      </c>
      <c r="AM110" s="22">
        <f>'Activity data'!AM69*UDCPPEF*NtoN2O*kgtoGg</f>
        <v>12.409242980519185</v>
      </c>
      <c r="AN110" s="22">
        <f>'Activity data'!AN69*UDCPPEF*NtoN2O*kgtoGg</f>
        <v>12.536935132118783</v>
      </c>
      <c r="AO110" s="22">
        <f>'Activity data'!AO69*UDCPPEF*NtoN2O*kgtoGg</f>
        <v>12.627950665515616</v>
      </c>
      <c r="AP110" s="22">
        <f>'Activity data'!AP69*UDCPPEF*NtoN2O*kgtoGg</f>
        <v>12.741419698273484</v>
      </c>
      <c r="AQ110" s="22">
        <f>'Activity data'!AQ69*UDCPPEF*NtoN2O*kgtoGg</f>
        <v>12.829469549352394</v>
      </c>
      <c r="AR110" s="22">
        <f>'Activity data'!AR69*UDCPPEF*NtoN2O*kgtoGg</f>
        <v>12.866055178134978</v>
      </c>
      <c r="AS110" s="22">
        <f>'Activity data'!AS69*UDCPPEF*NtoN2O*kgtoGg</f>
        <v>12.897116086638068</v>
      </c>
      <c r="AT110" s="22">
        <f>'Activity data'!AT69*UDCPPEF*NtoN2O*kgtoGg</f>
        <v>12.931426294489832</v>
      </c>
      <c r="AU110" s="22">
        <f>'Activity data'!AU69*UDCPPEF*NtoN2O*kgtoGg</f>
        <v>13.058857567361098</v>
      </c>
      <c r="AV110" s="22">
        <f>'Activity data'!AV69*UDCPPEF*NtoN2O*kgtoGg</f>
        <v>13.135736118686509</v>
      </c>
      <c r="AW110" s="22">
        <f>'Activity data'!AW69*UDCPPEF*NtoN2O*kgtoGg</f>
        <v>13.161773929292332</v>
      </c>
      <c r="AX110" s="22">
        <f>'Activity data'!AX69*UDCPPEF*NtoN2O*kgtoGg</f>
        <v>13.193412586391476</v>
      </c>
      <c r="AY110" s="22">
        <f>'Activity data'!AY69*UDCPPEF*NtoN2O*kgtoGg</f>
        <v>13.284445441700106</v>
      </c>
      <c r="AZ110" s="22">
        <f>'Activity data'!AZ69*UDCPPEF*NtoN2O*kgtoGg</f>
        <v>13.396718915540504</v>
      </c>
      <c r="BA110" s="22">
        <f>'Activity data'!BA69*UDCPPEF*NtoN2O*kgtoGg</f>
        <v>13.395740597917952</v>
      </c>
      <c r="BB110" s="22">
        <f>'Activity data'!BB69*UDCPPEF*NtoN2O*kgtoGg</f>
        <v>13.384910174481227</v>
      </c>
      <c r="BC110" s="22">
        <f>'Activity data'!BC69*UDCPPEF*NtoN2O*kgtoGg</f>
        <v>13.398434985829827</v>
      </c>
      <c r="BD110" s="22">
        <f>'Activity data'!BD69*UDCPPEF*NtoN2O*kgtoGg</f>
        <v>13.398319173745541</v>
      </c>
      <c r="BE110" s="22">
        <f>'Activity data'!BE69*UDCPPEF*NtoN2O*kgtoGg</f>
        <v>13.42266254096387</v>
      </c>
      <c r="BF110" s="22">
        <f>'Activity data'!BF69*UDCPPEF*NtoN2O*kgtoGg</f>
        <v>13.423736865257361</v>
      </c>
      <c r="BG110" s="22">
        <f>'Activity data'!BG69*UDCPPEF*NtoN2O*kgtoGg</f>
        <v>13.535950399213498</v>
      </c>
      <c r="BH110" s="22">
        <f>'Activity data'!BH69*UDCPPEF*NtoN2O*kgtoGg</f>
        <v>13.64085590815815</v>
      </c>
      <c r="BI110" s="22">
        <f>'Activity data'!BI69*UDCPPEF*NtoN2O*kgtoGg</f>
        <v>13.744706587938053</v>
      </c>
      <c r="BJ110" s="22">
        <f>'Activity data'!BJ69*UDCPPEF*NtoN2O*kgtoGg</f>
        <v>13.849031248884563</v>
      </c>
      <c r="BK110" s="22">
        <f>'Activity data'!BK69*UDCPPEF*NtoN2O*kgtoGg</f>
        <v>13.957009356389916</v>
      </c>
      <c r="BL110" s="22">
        <f>'Activity data'!BL69*UDCPPEF*NtoN2O*kgtoGg</f>
        <v>14.086802114678639</v>
      </c>
      <c r="BM110" s="22">
        <f>'Activity data'!BM69*UDCPPEF*NtoN2O*kgtoGg</f>
        <v>14.023663917742747</v>
      </c>
      <c r="BN110" s="22">
        <f>'Activity data'!BN69*UDCPPEF*NtoN2O*kgtoGg</f>
        <v>13.927318390204961</v>
      </c>
      <c r="BO110" s="22">
        <f>'Activity data'!BO69*UDCPPEF*NtoN2O*kgtoGg</f>
        <v>13.829772601228814</v>
      </c>
      <c r="BP110" s="22">
        <f>'Activity data'!BP69*UDCPPEF*NtoN2O*kgtoGg</f>
        <v>13.72023414832719</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9.6543103644621411</v>
      </c>
      <c r="AE111" s="22">
        <f>'Activity data'!AE70*UDCPPEF*NtoN2O*kgtoGg</f>
        <v>9.570581613851763</v>
      </c>
      <c r="AF111" s="22">
        <f>'Activity data'!AF70*UDCPPEF*NtoN2O*kgtoGg</f>
        <v>9.5387086131772989</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7.65332808482869</v>
      </c>
      <c r="AM111" s="22">
        <f>'Activity data'!AM70*UDCPPEF*NtoN2O*kgtoGg</f>
        <v>7.8029420107301855</v>
      </c>
      <c r="AN111" s="22">
        <f>'Activity data'!AN70*UDCPPEF*NtoN2O*kgtoGg</f>
        <v>7.8832349388097791</v>
      </c>
      <c r="AO111" s="22">
        <f>'Activity data'!AO70*UDCPPEF*NtoN2O*kgtoGg</f>
        <v>7.9404655797349353</v>
      </c>
      <c r="AP111" s="22">
        <f>'Activity data'!AP70*UDCPPEF*NtoN2O*kgtoGg</f>
        <v>8.0118149991969663</v>
      </c>
      <c r="AQ111" s="22">
        <f>'Activity data'!AQ70*UDCPPEF*NtoN2O*kgtoGg</f>
        <v>8.0671808166848447</v>
      </c>
      <c r="AR111" s="22">
        <f>'Activity data'!AR70*UDCPPEF*NtoN2O*kgtoGg</f>
        <v>8.0901858896183612</v>
      </c>
      <c r="AS111" s="22">
        <f>'Activity data'!AS70*UDCPPEF*NtoN2O*kgtoGg</f>
        <v>8.1097170139770931</v>
      </c>
      <c r="AT111" s="22">
        <f>'Activity data'!AT70*UDCPPEF*NtoN2O*kgtoGg</f>
        <v>8.1312913003911547</v>
      </c>
      <c r="AU111" s="22">
        <f>'Activity data'!AU70*UDCPPEF*NtoN2O*kgtoGg</f>
        <v>8.2114201877156283</v>
      </c>
      <c r="AV111" s="22">
        <f>'Activity data'!AV70*UDCPPEF*NtoN2O*kgtoGg</f>
        <v>8.2597614828939765</v>
      </c>
      <c r="AW111" s="22">
        <f>'Activity data'!AW70*UDCPPEF*NtoN2O*kgtoGg</f>
        <v>8.276134079237087</v>
      </c>
      <c r="AX111" s="22">
        <f>'Activity data'!AX70*UDCPPEF*NtoN2O*kgtoGg</f>
        <v>8.2960284923797367</v>
      </c>
      <c r="AY111" s="22">
        <f>'Activity data'!AY70*UDCPPEF*NtoN2O*kgtoGg</f>
        <v>8.3532700253370304</v>
      </c>
      <c r="AZ111" s="22">
        <f>'Activity data'!AZ70*UDCPPEF*NtoN2O*kgtoGg</f>
        <v>8.4238676763859406</v>
      </c>
      <c r="BA111" s="22">
        <f>'Activity data'!BA70*UDCPPEF*NtoN2O*kgtoGg</f>
        <v>8.4232525094745618</v>
      </c>
      <c r="BB111" s="22">
        <f>'Activity data'!BB70*UDCPPEF*NtoN2O*kgtoGg</f>
        <v>8.4164423304683922</v>
      </c>
      <c r="BC111" s="22">
        <f>'Activity data'!BC70*UDCPPEF*NtoN2O*kgtoGg</f>
        <v>8.4249467427701621</v>
      </c>
      <c r="BD111" s="22">
        <f>'Activity data'!BD70*UDCPPEF*NtoN2O*kgtoGg</f>
        <v>8.4248739200380083</v>
      </c>
      <c r="BE111" s="22">
        <f>'Activity data'!BE70*UDCPPEF*NtoN2O*kgtoGg</f>
        <v>8.4401810490102402</v>
      </c>
      <c r="BF111" s="22">
        <f>'Activity data'!BF70*UDCPPEF*NtoN2O*kgtoGg</f>
        <v>8.4408565849938597</v>
      </c>
      <c r="BG111" s="22">
        <f>'Activity data'!BG70*UDCPPEF*NtoN2O*kgtoGg</f>
        <v>8.5114165457951234</v>
      </c>
      <c r="BH111" s="22">
        <f>'Activity data'!BH70*UDCPPEF*NtoN2O*kgtoGg</f>
        <v>8.5773812145655146</v>
      </c>
      <c r="BI111" s="22">
        <f>'Activity data'!BI70*UDCPPEF*NtoN2O*kgtoGg</f>
        <v>8.6426826059049908</v>
      </c>
      <c r="BJ111" s="22">
        <f>'Activity data'!BJ70*UDCPPEF*NtoN2O*kgtoGg</f>
        <v>8.7082820369849241</v>
      </c>
      <c r="BK111" s="22">
        <f>'Activity data'!BK70*UDCPPEF*NtoN2O*kgtoGg</f>
        <v>8.776178758212426</v>
      </c>
      <c r="BL111" s="22">
        <f>'Activity data'!BL70*UDCPPEF*NtoN2O*kgtoGg</f>
        <v>8.8577925494750751</v>
      </c>
      <c r="BM111" s="22">
        <f>'Activity data'!BM70*UDCPPEF*NtoN2O*kgtoGg</f>
        <v>8.818091200236756</v>
      </c>
      <c r="BN111" s="22">
        <f>'Activity data'!BN70*UDCPPEF*NtoN2O*kgtoGg</f>
        <v>8.7575090546900238</v>
      </c>
      <c r="BO111" s="22">
        <f>'Activity data'!BO70*UDCPPEF*NtoN2O*kgtoGg</f>
        <v>8.6961721837812433</v>
      </c>
      <c r="BP111" s="22">
        <f>'Activity data'!BP70*UDCPPEF*NtoN2O*kgtoGg</f>
        <v>8.6272943161080669</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5.8008217784478351</v>
      </c>
      <c r="AE113" s="22">
        <f>'Activity data'!AE72*UDSOEF*NtoN2O*kgtoGg</f>
        <v>5.8039582643251126</v>
      </c>
      <c r="AF113" s="22">
        <f>'Activity data'!AF72*UDSOEF*NtoN2O*kgtoGg</f>
        <v>5.8114574843873843</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5.9177473514755112</v>
      </c>
      <c r="AM113" s="22">
        <f>'Activity data'!AM72*UDSOEF*NtoN2O*kgtoGg</f>
        <v>5.9375309150436957</v>
      </c>
      <c r="AN113" s="22">
        <f>'Activity data'!AN72*UDSOEF*NtoN2O*kgtoGg</f>
        <v>5.9550349542369023</v>
      </c>
      <c r="AO113" s="22">
        <f>'Activity data'!AO72*UDSOEF*NtoN2O*kgtoGg</f>
        <v>5.9702956047872346</v>
      </c>
      <c r="AP113" s="22">
        <f>'Activity data'!AP72*UDSOEF*NtoN2O*kgtoGg</f>
        <v>5.9833335465648414</v>
      </c>
      <c r="AQ113" s="22">
        <f>'Activity data'!AQ72*UDSOEF*NtoN2O*kgtoGg</f>
        <v>5.9938722300414815</v>
      </c>
      <c r="AR113" s="22">
        <f>'Activity data'!AR72*UDSOEF*NtoN2O*kgtoGg</f>
        <v>6.0040753426216513</v>
      </c>
      <c r="AS113" s="22">
        <f>'Activity data'!AS72*UDSOEF*NtoN2O*kgtoGg</f>
        <v>6.0140016433547752</v>
      </c>
      <c r="AT113" s="22">
        <f>'Activity data'!AT72*UDSOEF*NtoN2O*kgtoGg</f>
        <v>6.0236073114274769</v>
      </c>
      <c r="AU113" s="22">
        <f>'Activity data'!AU72*UDSOEF*NtoN2O*kgtoGg</f>
        <v>6.0331135497203547</v>
      </c>
      <c r="AV113" s="22">
        <f>'Activity data'!AV72*UDSOEF*NtoN2O*kgtoGg</f>
        <v>6.0420086626499678</v>
      </c>
      <c r="AW113" s="22">
        <f>'Activity data'!AW72*UDSOEF*NtoN2O*kgtoGg</f>
        <v>6.0508823359685007</v>
      </c>
      <c r="AX113" s="22">
        <f>'Activity data'!AX72*UDSOEF*NtoN2O*kgtoGg</f>
        <v>6.059525855279027</v>
      </c>
      <c r="AY113" s="22">
        <f>'Activity data'!AY72*UDSOEF*NtoN2O*kgtoGg</f>
        <v>6.0680826735126097</v>
      </c>
      <c r="AZ113" s="22">
        <f>'Activity data'!AZ72*UDSOEF*NtoN2O*kgtoGg</f>
        <v>6.07639140862522</v>
      </c>
      <c r="BA113" s="22">
        <f>'Activity data'!BA72*UDSOEF*NtoN2O*kgtoGg</f>
        <v>6.0839321608306083</v>
      </c>
      <c r="BB113" s="22">
        <f>'Activity data'!BB72*UDSOEF*NtoN2O*kgtoGg</f>
        <v>6.0911065580949133</v>
      </c>
      <c r="BC113" s="22">
        <f>'Activity data'!BC72*UDSOEF*NtoN2O*kgtoGg</f>
        <v>6.0980098310577775</v>
      </c>
      <c r="BD113" s="22">
        <f>'Activity data'!BD72*UDSOEF*NtoN2O*kgtoGg</f>
        <v>6.1044705461191313</v>
      </c>
      <c r="BE113" s="22">
        <f>'Activity data'!BE72*UDSOEF*NtoN2O*kgtoGg</f>
        <v>6.1106093052100885</v>
      </c>
      <c r="BF113" s="22">
        <f>'Activity data'!BF72*UDSOEF*NtoN2O*kgtoGg</f>
        <v>6.1162119997906332</v>
      </c>
      <c r="BG113" s="22">
        <f>'Activity data'!BG72*UDSOEF*NtoN2O*kgtoGg</f>
        <v>6.1216103650549423</v>
      </c>
      <c r="BH113" s="22">
        <f>'Activity data'!BH72*UDSOEF*NtoN2O*kgtoGg</f>
        <v>6.1265684788361296</v>
      </c>
      <c r="BI113" s="22">
        <f>'Activity data'!BI72*UDSOEF*NtoN2O*kgtoGg</f>
        <v>6.131090742863095</v>
      </c>
      <c r="BJ113" s="22">
        <f>'Activity data'!BJ72*UDSOEF*NtoN2O*kgtoGg</f>
        <v>6.1351642207573143</v>
      </c>
      <c r="BK113" s="22">
        <f>'Activity data'!BK72*UDSOEF*NtoN2O*kgtoGg</f>
        <v>6.1387855064960508</v>
      </c>
      <c r="BL113" s="22">
        <f>'Activity data'!BL72*UDSOEF*NtoN2O*kgtoGg</f>
        <v>6.1420270149893508</v>
      </c>
      <c r="BM113" s="22">
        <f>'Activity data'!BM72*UDSOEF*NtoN2O*kgtoGg</f>
        <v>6.1438601984597403</v>
      </c>
      <c r="BN113" s="22">
        <f>'Activity data'!BN72*UDSOEF*NtoN2O*kgtoGg</f>
        <v>6.1449861131424406</v>
      </c>
      <c r="BO113" s="22">
        <f>'Activity data'!BO72*UDSOEF*NtoN2O*kgtoGg</f>
        <v>6.1455384628484486</v>
      </c>
      <c r="BP113" s="22">
        <f>'Activity data'!BP72*UDSOEF*NtoN2O*kgtoGg</f>
        <v>6.1454485047023475</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0.64754299084306621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0.66059533724434472</v>
      </c>
      <c r="AM114" s="22">
        <f>'Activity data'!AM73*UDSOEF*NtoN2O*kgtoGg</f>
        <v>0.66280376708614275</v>
      </c>
      <c r="AN114" s="22">
        <f>'Activity data'!AN73*UDSOEF*NtoN2O*kgtoGg</f>
        <v>0.66475773470037225</v>
      </c>
      <c r="AO114" s="22">
        <f>'Activity data'!AO73*UDSOEF*NtoN2O*kgtoGg</f>
        <v>0.66646127390171195</v>
      </c>
      <c r="AP114" s="22">
        <f>'Activity data'!AP73*UDSOEF*NtoN2O*kgtoGg</f>
        <v>0.66791669317428426</v>
      </c>
      <c r="AQ114" s="22">
        <f>'Activity data'!AQ73*UDSOEF*NtoN2O*kgtoGg</f>
        <v>0.66909312142508237</v>
      </c>
      <c r="AR114" s="22">
        <f>'Activity data'!AR73*UDSOEF*NtoN2O*kgtoGg</f>
        <v>0.67023209005546158</v>
      </c>
      <c r="AS114" s="22">
        <f>'Activity data'!AS73*UDSOEF*NtoN2O*kgtoGg</f>
        <v>0.67134015831031046</v>
      </c>
      <c r="AT114" s="22">
        <f>'Activity data'!AT73*UDSOEF*NtoN2O*kgtoGg</f>
        <v>0.67241243449296328</v>
      </c>
      <c r="AU114" s="22">
        <f>'Activity data'!AU73*UDSOEF*NtoN2O*kgtoGg</f>
        <v>0.67347361137633321</v>
      </c>
      <c r="AV114" s="22">
        <f>'Activity data'!AV73*UDSOEF*NtoN2O*kgtoGg</f>
        <v>0.67446656862451637</v>
      </c>
      <c r="AW114" s="22">
        <f>'Activity data'!AW73*UDSOEF*NtoN2O*kgtoGg</f>
        <v>0.67545713257905748</v>
      </c>
      <c r="AX114" s="22">
        <f>'Activity data'!AX73*UDSOEF*NtoN2O*kgtoGg</f>
        <v>0.67642200455056722</v>
      </c>
      <c r="AY114" s="22">
        <f>'Activity data'!AY73*UDSOEF*NtoN2O*kgtoGg</f>
        <v>0.6773771981218748</v>
      </c>
      <c r="AZ114" s="22">
        <f>'Activity data'!AZ73*UDSOEF*NtoN2O*kgtoGg</f>
        <v>0.67830469829175277</v>
      </c>
      <c r="BA114" s="22">
        <f>'Activity data'!BA73*UDSOEF*NtoN2O*kgtoGg</f>
        <v>0.67914646889301933</v>
      </c>
      <c r="BB114" s="22">
        <f>'Activity data'!BB73*UDSOEF*NtoN2O*kgtoGg</f>
        <v>0.67994734346552976</v>
      </c>
      <c r="BC114" s="22">
        <f>'Activity data'!BC73*UDSOEF*NtoN2O*kgtoGg</f>
        <v>0.68071795256053547</v>
      </c>
      <c r="BD114" s="22">
        <f>'Activity data'!BD73*UDSOEF*NtoN2O*kgtoGg</f>
        <v>0.68143915912636355</v>
      </c>
      <c r="BE114" s="22">
        <f>'Activity data'!BE73*UDSOEF*NtoN2O*kgtoGg</f>
        <v>0.6821244258995286</v>
      </c>
      <c r="BF114" s="22">
        <f>'Activity data'!BF73*UDSOEF*NtoN2O*kgtoGg</f>
        <v>0.68274985204500094</v>
      </c>
      <c r="BG114" s="22">
        <f>'Activity data'!BG73*UDSOEF*NtoN2O*kgtoGg</f>
        <v>0.68335246900556701</v>
      </c>
      <c r="BH114" s="22">
        <f>'Activity data'!BH73*UDSOEF*NtoN2O*kgtoGg</f>
        <v>0.68390594090134904</v>
      </c>
      <c r="BI114" s="22">
        <f>'Activity data'!BI73*UDSOEF*NtoN2O*kgtoGg</f>
        <v>0.68441075909526128</v>
      </c>
      <c r="BJ114" s="22">
        <f>'Activity data'!BJ73*UDSOEF*NtoN2O*kgtoGg</f>
        <v>0.68486547950548948</v>
      </c>
      <c r="BK114" s="22">
        <f>'Activity data'!BK73*UDSOEF*NtoN2O*kgtoGg</f>
        <v>0.68526972191932656</v>
      </c>
      <c r="BL114" s="22">
        <f>'Activity data'!BL73*UDSOEF*NtoN2O*kgtoGg</f>
        <v>0.68563156997892261</v>
      </c>
      <c r="BM114" s="22">
        <f>'Activity data'!BM73*UDSOEF*NtoN2O*kgtoGg</f>
        <v>0.68583620738246964</v>
      </c>
      <c r="BN114" s="22">
        <f>'Activity data'!BN73*UDSOEF*NtoN2O*kgtoGg</f>
        <v>0.68596189270584551</v>
      </c>
      <c r="BO114" s="22">
        <f>'Activity data'!BO73*UDSOEF*NtoN2O*kgtoGg</f>
        <v>0.68602355124221859</v>
      </c>
      <c r="BP114" s="22">
        <f>'Activity data'!BP73*UDSOEF*NtoN2O*kgtoGg</f>
        <v>0.68601350925692695</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0.74639585624714178</v>
      </c>
      <c r="AM115" s="22">
        <f>'Activity data'!AM74*UDSOEF*NtoN2O*kgtoGg</f>
        <v>0.75062344269595038</v>
      </c>
      <c r="AN115" s="22">
        <f>'Activity data'!AN74*UDSOEF*NtoN2O*kgtoGg</f>
        <v>0.75434456999126498</v>
      </c>
      <c r="AO115" s="22">
        <f>'Activity data'!AO74*UDSOEF*NtoN2O*kgtoGg</f>
        <v>0.7575750131274801</v>
      </c>
      <c r="AP115" s="22">
        <f>'Activity data'!AP74*UDSOEF*NtoN2O*kgtoGg</f>
        <v>0.7603267043915154</v>
      </c>
      <c r="AQ115" s="22">
        <f>'Activity data'!AQ74*UDSOEF*NtoN2O*kgtoGg</f>
        <v>0.76255455909308367</v>
      </c>
      <c r="AR115" s="22">
        <f>'Activity data'!AR74*UDSOEF*NtoN2O*kgtoGg</f>
        <v>0.7646741649144333</v>
      </c>
      <c r="AS115" s="22">
        <f>'Activity data'!AS74*UDSOEF*NtoN2O*kgtoGg</f>
        <v>0.76670028037779503</v>
      </c>
      <c r="AT115" s="22">
        <f>'Activity data'!AT74*UDSOEF*NtoN2O*kgtoGg</f>
        <v>0.7686279201351115</v>
      </c>
      <c r="AU115" s="22">
        <f>'Activity data'!AU74*UDSOEF*NtoN2O*kgtoGg</f>
        <v>0.77050157660343455</v>
      </c>
      <c r="AV115" s="22">
        <f>'Activity data'!AV74*UDSOEF*NtoN2O*kgtoGg</f>
        <v>0.77222791857842199</v>
      </c>
      <c r="AW115" s="22">
        <f>'Activity data'!AW74*UDSOEF*NtoN2O*kgtoGg</f>
        <v>0.77391993205048337</v>
      </c>
      <c r="AX115" s="22">
        <f>'Activity data'!AX74*UDSOEF*NtoN2O*kgtoGg</f>
        <v>0.77554063276479512</v>
      </c>
      <c r="AY115" s="22">
        <f>'Activity data'!AY74*UDSOEF*NtoN2O*kgtoGg</f>
        <v>0.77711869829831559</v>
      </c>
      <c r="AZ115" s="22">
        <f>'Activity data'!AZ74*UDSOEF*NtoN2O*kgtoGg</f>
        <v>0.77862582768115796</v>
      </c>
      <c r="BA115" s="22">
        <f>'Activity data'!BA74*UDSOEF*NtoN2O*kgtoGg</f>
        <v>0.77996736659868171</v>
      </c>
      <c r="BB115" s="22">
        <f>'Activity data'!BB74*UDSOEF*NtoN2O*kgtoGg</f>
        <v>0.78121973085953944</v>
      </c>
      <c r="BC115" s="22">
        <f>'Activity data'!BC74*UDSOEF*NtoN2O*kgtoGg</f>
        <v>0.78240207201816891</v>
      </c>
      <c r="BD115" s="22">
        <f>'Activity data'!BD74*UDSOEF*NtoN2O*kgtoGg</f>
        <v>0.78348415837993368</v>
      </c>
      <c r="BE115" s="22">
        <f>'Activity data'!BE74*UDSOEF*NtoN2O*kgtoGg</f>
        <v>0.78448961677320206</v>
      </c>
      <c r="BF115" s="22">
        <f>'Activity data'!BF74*UDSOEF*NtoN2O*kgtoGg</f>
        <v>0.78538036055819127</v>
      </c>
      <c r="BG115" s="22">
        <f>'Activity data'!BG74*UDSOEF*NtoN2O*kgtoGg</f>
        <v>0.78621855970709831</v>
      </c>
      <c r="BH115" s="22">
        <f>'Activity data'!BH74*UDSOEF*NtoN2O*kgtoGg</f>
        <v>0.78696200764009205</v>
      </c>
      <c r="BI115" s="22">
        <f>'Activity data'!BI74*UDSOEF*NtoN2O*kgtoGg</f>
        <v>0.78761263401819026</v>
      </c>
      <c r="BJ115" s="22">
        <f>'Activity data'!BJ74*UDSOEF*NtoN2O*kgtoGg</f>
        <v>0.78816913857770965</v>
      </c>
      <c r="BK115" s="22">
        <f>'Activity data'!BK74*UDSOEF*NtoN2O*kgtoGg</f>
        <v>0.78863191473156036</v>
      </c>
      <c r="BL115" s="22">
        <f>'Activity data'!BL74*UDSOEF*NtoN2O*kgtoGg</f>
        <v>0.7890150882372613</v>
      </c>
      <c r="BM115" s="22">
        <f>'Activity data'!BM74*UDSOEF*NtoN2O*kgtoGg</f>
        <v>0.78913286819737027</v>
      </c>
      <c r="BN115" s="22">
        <f>'Activity data'!BN74*UDSOEF*NtoN2O*kgtoGg</f>
        <v>0.78911397535038097</v>
      </c>
      <c r="BO115" s="22">
        <f>'Activity data'!BO74*UDSOEF*NtoN2O*kgtoGg</f>
        <v>0.78898363389620252</v>
      </c>
      <c r="BP115" s="22">
        <f>'Activity data'!BP74*UDSOEF*NtoN2O*kgtoGg</f>
        <v>0.78873031132745119</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1.2123460769338652</v>
      </c>
      <c r="AJ116" s="22">
        <f>'Activity data'!AJ75*UDSOEF*NtoN2O*kgtoGg</f>
        <v>1.2198688909683484</v>
      </c>
      <c r="AK116" s="22">
        <f>'Activity data'!AK75*UDSOEF*NtoN2O*kgtoGg</f>
        <v>1.2278946750888551</v>
      </c>
      <c r="AL116" s="22">
        <f>'Activity data'!AL75*UDSOEF*NtoN2O*kgtoGg</f>
        <v>1.2352699808309164</v>
      </c>
      <c r="AM116" s="22">
        <f>'Activity data'!AM75*UDSOEF*NtoN2O*kgtoGg</f>
        <v>1.2422665505303223</v>
      </c>
      <c r="AN116" s="22">
        <f>'Activity data'!AN75*UDSOEF*NtoN2O*kgtoGg</f>
        <v>1.2484249406182093</v>
      </c>
      <c r="AO116" s="22">
        <f>'Activity data'!AO75*UDSOEF*NtoN2O*kgtoGg</f>
        <v>1.2537712583898704</v>
      </c>
      <c r="AP116" s="22">
        <f>'Activity data'!AP75*UDSOEF*NtoN2O*kgtoGg</f>
        <v>1.2583252515377801</v>
      </c>
      <c r="AQ116" s="22">
        <f>'Activity data'!AQ75*UDSOEF*NtoN2O*kgtoGg</f>
        <v>1.2620123058153014</v>
      </c>
      <c r="AR116" s="22">
        <f>'Activity data'!AR75*UDSOEF*NtoN2O*kgtoGg</f>
        <v>1.2655202103948799</v>
      </c>
      <c r="AS116" s="22">
        <f>'Activity data'!AS75*UDSOEF*NtoN2O*kgtoGg</f>
        <v>1.268873390331023</v>
      </c>
      <c r="AT116" s="22">
        <f>'Activity data'!AT75*UDSOEF*NtoN2O*kgtoGg</f>
        <v>1.2720635949739607</v>
      </c>
      <c r="AU116" s="22">
        <f>'Activity data'!AU75*UDSOEF*NtoN2O*kgtoGg</f>
        <v>1.275164458370156</v>
      </c>
      <c r="AV116" s="22">
        <f>'Activity data'!AV75*UDSOEF*NtoN2O*kgtoGg</f>
        <v>1.2780215192722255</v>
      </c>
      <c r="AW116" s="22">
        <f>'Activity data'!AW75*UDSOEF*NtoN2O*kgtoGg</f>
        <v>1.2808217671992546</v>
      </c>
      <c r="AX116" s="22">
        <f>'Activity data'!AX75*UDSOEF*NtoN2O*kgtoGg</f>
        <v>1.2835039939607567</v>
      </c>
      <c r="AY116" s="22">
        <f>'Activity data'!AY75*UDSOEF*NtoN2O*kgtoGg</f>
        <v>1.2861156603640822</v>
      </c>
      <c r="AZ116" s="22">
        <f>'Activity data'!AZ75*UDSOEF*NtoN2O*kgtoGg</f>
        <v>1.2886099288789343</v>
      </c>
      <c r="BA116" s="22">
        <f>'Activity data'!BA75*UDSOEF*NtoN2O*kgtoGg</f>
        <v>1.2908301485372613</v>
      </c>
      <c r="BB116" s="22">
        <f>'Activity data'!BB75*UDSOEF*NtoN2O*kgtoGg</f>
        <v>1.2929027859501765</v>
      </c>
      <c r="BC116" s="22">
        <f>'Activity data'!BC75*UDSOEF*NtoN2O*kgtoGg</f>
        <v>1.294859536551257</v>
      </c>
      <c r="BD116" s="22">
        <f>'Activity data'!BD75*UDSOEF*NtoN2O*kgtoGg</f>
        <v>1.2966503674999652</v>
      </c>
      <c r="BE116" s="22">
        <f>'Activity data'!BE75*UDSOEF*NtoN2O*kgtoGg</f>
        <v>1.2983143807173261</v>
      </c>
      <c r="BF116" s="22">
        <f>'Activity data'!BF75*UDSOEF*NtoN2O*kgtoGg</f>
        <v>1.2997885435881402</v>
      </c>
      <c r="BG116" s="22">
        <f>'Activity data'!BG75*UDSOEF*NtoN2O*kgtoGg</f>
        <v>1.3011757461535574</v>
      </c>
      <c r="BH116" s="22">
        <f>'Activity data'!BH75*UDSOEF*NtoN2O*kgtoGg</f>
        <v>1.3024061373812841</v>
      </c>
      <c r="BI116" s="22">
        <f>'Activity data'!BI75*UDSOEF*NtoN2O*kgtoGg</f>
        <v>1.3034829108211081</v>
      </c>
      <c r="BJ116" s="22">
        <f>'Activity data'!BJ75*UDSOEF*NtoN2O*kgtoGg</f>
        <v>1.3044039145630451</v>
      </c>
      <c r="BK116" s="22">
        <f>'Activity data'!BK75*UDSOEF*NtoN2O*kgtoGg</f>
        <v>1.30516979969747</v>
      </c>
      <c r="BL116" s="22">
        <f>'Activity data'!BL75*UDSOEF*NtoN2O*kgtoGg</f>
        <v>1.305803944066146</v>
      </c>
      <c r="BM116" s="22">
        <f>'Activity data'!BM75*UDSOEF*NtoN2O*kgtoGg</f>
        <v>1.3059988675077063</v>
      </c>
      <c r="BN116" s="22">
        <f>'Activity data'!BN75*UDSOEF*NtoN2O*kgtoGg</f>
        <v>1.3059676002297018</v>
      </c>
      <c r="BO116" s="22">
        <f>'Activity data'!BO75*UDSOEF*NtoN2O*kgtoGg</f>
        <v>1.305751887770614</v>
      </c>
      <c r="BP116" s="22">
        <f>'Activity data'!BP75*UDSOEF*NtoN2O*kgtoGg</f>
        <v>1.3053326440649764</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0.19132863754616408</v>
      </c>
      <c r="AL117" s="22">
        <f>'Activity data'!AL76*UDSOEF*NtoN2O*kgtoGg</f>
        <v>0.18121691515177082</v>
      </c>
      <c r="AM117" s="22">
        <f>'Activity data'!AM76*UDSOEF*NtoN2O*kgtoGg</f>
        <v>0.18348274227221728</v>
      </c>
      <c r="AN117" s="22">
        <f>'Activity data'!AN76*UDSOEF*NtoN2O*kgtoGg</f>
        <v>0.18500542428263034</v>
      </c>
      <c r="AO117" s="22">
        <f>'Activity data'!AO76*UDSOEF*NtoN2O*kgtoGg</f>
        <v>0.18633992600873345</v>
      </c>
      <c r="AP117" s="22">
        <f>'Activity data'!AP76*UDSOEF*NtoN2O*kgtoGg</f>
        <v>0.18794532448884269</v>
      </c>
      <c r="AQ117" s="22">
        <f>'Activity data'!AQ76*UDSOEF*NtoN2O*kgtoGg</f>
        <v>0.18945528470008383</v>
      </c>
      <c r="AR117" s="22">
        <f>'Activity data'!AR76*UDSOEF*NtoN2O*kgtoGg</f>
        <v>0.19059515241393726</v>
      </c>
      <c r="AS117" s="22">
        <f>'Activity data'!AS76*UDSOEF*NtoN2O*kgtoGg</f>
        <v>0.19172409176710437</v>
      </c>
      <c r="AT117" s="22">
        <f>'Activity data'!AT76*UDSOEF*NtoN2O*kgtoGg</f>
        <v>0.19291420871429943</v>
      </c>
      <c r="AU117" s="22">
        <f>'Activity data'!AU76*UDSOEF*NtoN2O*kgtoGg</f>
        <v>0.19490384140562342</v>
      </c>
      <c r="AV117" s="22">
        <f>'Activity data'!AV76*UDSOEF*NtoN2O*kgtoGg</f>
        <v>0.19653122230472453</v>
      </c>
      <c r="AW117" s="22">
        <f>'Activity data'!AW76*UDSOEF*NtoN2O*kgtoGg</f>
        <v>0.19870672632266706</v>
      </c>
      <c r="AX117" s="22">
        <f>'Activity data'!AX76*UDSOEF*NtoN2O*kgtoGg</f>
        <v>0.20102070374492181</v>
      </c>
      <c r="AY117" s="22">
        <f>'Activity data'!AY76*UDSOEF*NtoN2O*kgtoGg</f>
        <v>0.2039525742459882</v>
      </c>
      <c r="AZ117" s="22">
        <f>'Activity data'!AZ76*UDSOEF*NtoN2O*kgtoGg</f>
        <v>0.20719921130686197</v>
      </c>
      <c r="BA117" s="22">
        <f>'Activity data'!BA76*UDSOEF*NtoN2O*kgtoGg</f>
        <v>0.20955489098601043</v>
      </c>
      <c r="BB117" s="22">
        <f>'Activity data'!BB76*UDSOEF*NtoN2O*kgtoGg</f>
        <v>0.21192293732431061</v>
      </c>
      <c r="BC117" s="22">
        <f>'Activity data'!BC76*UDSOEF*NtoN2O*kgtoGg</f>
        <v>0.21462910923397369</v>
      </c>
      <c r="BD117" s="22">
        <f>'Activity data'!BD76*UDSOEF*NtoN2O*kgtoGg</f>
        <v>0.21732663117670842</v>
      </c>
      <c r="BE117" s="22">
        <f>'Activity data'!BE76*UDSOEF*NtoN2O*kgtoGg</f>
        <v>0.22039274825333016</v>
      </c>
      <c r="BF117" s="22">
        <f>'Activity data'!BF76*UDSOEF*NtoN2O*kgtoGg</f>
        <v>0.2233679582264026</v>
      </c>
      <c r="BG117" s="22">
        <f>'Activity data'!BG76*UDSOEF*NtoN2O*kgtoGg</f>
        <v>0.22692459454896774</v>
      </c>
      <c r="BH117" s="22">
        <f>'Activity data'!BH76*UDSOEF*NtoN2O*kgtoGg</f>
        <v>0.23054073392143409</v>
      </c>
      <c r="BI117" s="22">
        <f>'Activity data'!BI76*UDSOEF*NtoN2O*kgtoGg</f>
        <v>0.23428659186390743</v>
      </c>
      <c r="BJ117" s="22">
        <f>'Activity data'!BJ76*UDSOEF*NtoN2O*kgtoGg</f>
        <v>0.23818605127383119</v>
      </c>
      <c r="BK117" s="22">
        <f>'Activity data'!BK76*UDSOEF*NtoN2O*kgtoGg</f>
        <v>0.2422831406725548</v>
      </c>
      <c r="BL117" s="22">
        <f>'Activity data'!BL76*UDSOEF*NtoN2O*kgtoGg</f>
        <v>0.2467953078980418</v>
      </c>
      <c r="BM117" s="22">
        <f>'Activity data'!BM76*UDSOEF*NtoN2O*kgtoGg</f>
        <v>0.24925861312679798</v>
      </c>
      <c r="BN117" s="22">
        <f>'Activity data'!BN76*UDSOEF*NtoN2O*kgtoGg</f>
        <v>0.2514343978315251</v>
      </c>
      <c r="BO117" s="22">
        <f>'Activity data'!BO76*UDSOEF*NtoN2O*kgtoGg</f>
        <v>0.25369020321184743</v>
      </c>
      <c r="BP117" s="22">
        <f>'Activity data'!BP76*UDSOEF*NtoN2O*kgtoGg</f>
        <v>0.25589710336146904</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0.66038785467281191</v>
      </c>
      <c r="AN135" s="22">
        <f>'Activity data'!AN47*ttokg*FracGASF*MSVolatEF*NtoN2O*kgtoGg</f>
        <v>0.66019993680841182</v>
      </c>
      <c r="AO135" s="22">
        <f>'Activity data'!AO47*ttokg*FracGASF*MSVolatEF*NtoN2O*kgtoGg</f>
        <v>0.66005322797228072</v>
      </c>
      <c r="AP135" s="22">
        <f>'Activity data'!AP47*ttokg*FracGASF*MSVolatEF*NtoN2O*kgtoGg</f>
        <v>0.65992051255597362</v>
      </c>
      <c r="AQ135" s="22">
        <f>'Activity data'!AQ47*ttokg*FracGASF*MSVolatEF*NtoN2O*kgtoGg</f>
        <v>0.6597798185241549</v>
      </c>
      <c r="AR135" s="22">
        <f>'Activity data'!AR47*ttokg*FracGASF*MSVolatEF*NtoN2O*kgtoGg</f>
        <v>0.65964889228575574</v>
      </c>
      <c r="AS135" s="22">
        <f>'Activity data'!AS47*ttokg*FracGASF*MSVolatEF*NtoN2O*kgtoGg</f>
        <v>0.65953738138803686</v>
      </c>
      <c r="AT135" s="22">
        <f>'Activity data'!AT47*ttokg*FracGASF*MSVolatEF*NtoN2O*kgtoGg</f>
        <v>0.65942817746747784</v>
      </c>
      <c r="AU135" s="22">
        <f>'Activity data'!AU47*ttokg*FracGASF*MSVolatEF*NtoN2O*kgtoGg</f>
        <v>0.65931792871980044</v>
      </c>
      <c r="AV135" s="22">
        <f>'Activity data'!AV47*ttokg*FracGASF*MSVolatEF*NtoN2O*kgtoGg</f>
        <v>0.65917237797877515</v>
      </c>
      <c r="AW135" s="22">
        <f>'Activity data'!AW47*ttokg*FracGASF*MSVolatEF*NtoN2O*kgtoGg</f>
        <v>0.65904593743410622</v>
      </c>
      <c r="AX135" s="22">
        <f>'Activity data'!AX47*ttokg*FracGASF*MSVolatEF*NtoN2O*kgtoGg</f>
        <v>0.65889626809226776</v>
      </c>
      <c r="AY135" s="22">
        <f>'Activity data'!AY47*ttokg*FracGASF*MSVolatEF*NtoN2O*kgtoGg</f>
        <v>0.65874261858387118</v>
      </c>
      <c r="AZ135" s="22">
        <f>'Activity data'!AZ47*ttokg*FracGASF*MSVolatEF*NtoN2O*kgtoGg</f>
        <v>0.65856391761312372</v>
      </c>
      <c r="BA135" s="22">
        <f>'Activity data'!BA47*ttokg*FracGASF*MSVolatEF*NtoN2O*kgtoGg</f>
        <v>0.65837460743635234</v>
      </c>
      <c r="BB135" s="22">
        <f>'Activity data'!BB47*ttokg*FracGASF*MSVolatEF*NtoN2O*kgtoGg</f>
        <v>0.65822718605247443</v>
      </c>
      <c r="BC135" s="22">
        <f>'Activity data'!BC47*ttokg*FracGASF*MSVolatEF*NtoN2O*kgtoGg</f>
        <v>0.65808158783351756</v>
      </c>
      <c r="BD135" s="22">
        <f>'Activity data'!BD47*ttokg*FracGASF*MSVolatEF*NtoN2O*kgtoGg</f>
        <v>0.65792411429496322</v>
      </c>
      <c r="BE135" s="22">
        <f>'Activity data'!BE47*ttokg*FracGASF*MSVolatEF*NtoN2O*kgtoGg</f>
        <v>0.65776971792007932</v>
      </c>
      <c r="BF135" s="22">
        <f>'Activity data'!BF47*ttokg*FracGASF*MSVolatEF*NtoN2O*kgtoGg</f>
        <v>0.65760292541762722</v>
      </c>
      <c r="BG135" s="22">
        <f>'Activity data'!BG47*ttokg*FracGASF*MSVolatEF*NtoN2O*kgtoGg</f>
        <v>0.65744290866706323</v>
      </c>
      <c r="BH135" s="22">
        <f>'Activity data'!BH47*ttokg*FracGASF*MSVolatEF*NtoN2O*kgtoGg</f>
        <v>0.6572626584708281</v>
      </c>
      <c r="BI135" s="22">
        <f>'Activity data'!BI47*ttokg*FracGASF*MSVolatEF*NtoN2O*kgtoGg</f>
        <v>0.65708363430200767</v>
      </c>
      <c r="BJ135" s="22">
        <f>'Activity data'!BJ47*ttokg*FracGASF*MSVolatEF*NtoN2O*kgtoGg</f>
        <v>0.65690321556450881</v>
      </c>
      <c r="BK135" s="22">
        <f>'Activity data'!BK47*ttokg*FracGASF*MSVolatEF*NtoN2O*kgtoGg</f>
        <v>0.65672071055463621</v>
      </c>
      <c r="BL135" s="22">
        <f>'Activity data'!BL47*ttokg*FracGASF*MSVolatEF*NtoN2O*kgtoGg</f>
        <v>0.65653474451226601</v>
      </c>
      <c r="BM135" s="22">
        <f>'Activity data'!BM47*ttokg*FracGASF*MSVolatEF*NtoN2O*kgtoGg</f>
        <v>0.65633778154585931</v>
      </c>
      <c r="BN135" s="22">
        <f>'Activity data'!BN47*ttokg*FracGASF*MSVolatEF*NtoN2O*kgtoGg</f>
        <v>0.65621831754716786</v>
      </c>
      <c r="BO135" s="22">
        <f>'Activity data'!BO47*ttokg*FracGASF*MSVolatEF*NtoN2O*kgtoGg</f>
        <v>0.65611127696826843</v>
      </c>
      <c r="BP135" s="22">
        <f>'Activity data'!BP47*ttokg*FracGASF*MSVolatEF*NtoN2O*kgtoGg</f>
        <v>0.65600345870341048</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8.7171196816811167E-3</v>
      </c>
      <c r="AN136" s="22">
        <f>'Activity data'!AN48*ttokg*FracGASM*MSVolatEF*NtoN2O*kgtoGg</f>
        <v>8.7146391658710371E-3</v>
      </c>
      <c r="AO136" s="22">
        <f>'Activity data'!AO48*ttokg*FracGASM*MSVolatEF*NtoN2O*kgtoGg</f>
        <v>8.7127026092341051E-3</v>
      </c>
      <c r="AP136" s="22">
        <f>'Activity data'!AP48*ttokg*FracGASM*MSVolatEF*NtoN2O*kgtoGg</f>
        <v>8.7109507657388546E-3</v>
      </c>
      <c r="AQ136" s="22">
        <f>'Activity data'!AQ48*ttokg*FracGASM*MSVolatEF*NtoN2O*kgtoGg</f>
        <v>8.7090936045188475E-3</v>
      </c>
      <c r="AR136" s="22">
        <f>'Activity data'!AR48*ttokg*FracGASM*MSVolatEF*NtoN2O*kgtoGg</f>
        <v>8.7073653781719745E-3</v>
      </c>
      <c r="AS136" s="22">
        <f>'Activity data'!AS48*ttokg*FracGASM*MSVolatEF*NtoN2O*kgtoGg</f>
        <v>8.7058934343220897E-3</v>
      </c>
      <c r="AT136" s="22">
        <f>'Activity data'!AT48*ttokg*FracGASM*MSVolatEF*NtoN2O*kgtoGg</f>
        <v>8.7044519425707075E-3</v>
      </c>
      <c r="AU136" s="22">
        <f>'Activity data'!AU48*ttokg*FracGASM*MSVolatEF*NtoN2O*kgtoGg</f>
        <v>8.7029966591013648E-3</v>
      </c>
      <c r="AV136" s="22">
        <f>'Activity data'!AV48*ttokg*FracGASM*MSVolatEF*NtoN2O*kgtoGg</f>
        <v>8.7010753893198341E-3</v>
      </c>
      <c r="AW136" s="22">
        <f>'Activity data'!AW48*ttokg*FracGASM*MSVolatEF*NtoN2O*kgtoGg</f>
        <v>8.6994063741302041E-3</v>
      </c>
      <c r="AX136" s="22">
        <f>'Activity data'!AX48*ttokg*FracGASM*MSVolatEF*NtoN2O*kgtoGg</f>
        <v>8.6974307388179382E-3</v>
      </c>
      <c r="AY136" s="22">
        <f>'Activity data'!AY48*ttokg*FracGASM*MSVolatEF*NtoN2O*kgtoGg</f>
        <v>8.6954025653070977E-3</v>
      </c>
      <c r="AZ136" s="22">
        <f>'Activity data'!AZ48*ttokg*FracGASM*MSVolatEF*NtoN2O*kgtoGg</f>
        <v>8.6930437124932373E-3</v>
      </c>
      <c r="BA136" s="22">
        <f>'Activity data'!BA48*ttokg*FracGASM*MSVolatEF*NtoN2O*kgtoGg</f>
        <v>8.6905448181598538E-3</v>
      </c>
      <c r="BB136" s="22">
        <f>'Activity data'!BB48*ttokg*FracGASM*MSVolatEF*NtoN2O*kgtoGg</f>
        <v>8.6885988558926628E-3</v>
      </c>
      <c r="BC136" s="22">
        <f>'Activity data'!BC48*ttokg*FracGASM*MSVolatEF*NtoN2O*kgtoGg</f>
        <v>8.6866769594024316E-3</v>
      </c>
      <c r="BD136" s="22">
        <f>'Activity data'!BD48*ttokg*FracGASM*MSVolatEF*NtoN2O*kgtoGg</f>
        <v>8.6845983086935186E-3</v>
      </c>
      <c r="BE136" s="22">
        <f>'Activity data'!BE48*ttokg*FracGASM*MSVolatEF*NtoN2O*kgtoGg</f>
        <v>8.6825602765450479E-3</v>
      </c>
      <c r="BF136" s="22">
        <f>'Activity data'!BF48*ttokg*FracGASM*MSVolatEF*NtoN2O*kgtoGg</f>
        <v>8.6803586155126799E-3</v>
      </c>
      <c r="BG136" s="22">
        <f>'Activity data'!BG48*ttokg*FracGASM*MSVolatEF*NtoN2O*kgtoGg</f>
        <v>8.678246394405233E-3</v>
      </c>
      <c r="BH136" s="22">
        <f>'Activity data'!BH48*ttokg*FracGASM*MSVolatEF*NtoN2O*kgtoGg</f>
        <v>8.675867091814931E-3</v>
      </c>
      <c r="BI136" s="22">
        <f>'Activity data'!BI48*ttokg*FracGASM*MSVolatEF*NtoN2O*kgtoGg</f>
        <v>8.6735039727865015E-3</v>
      </c>
      <c r="BJ136" s="22">
        <f>'Activity data'!BJ48*ttokg*FracGASM*MSVolatEF*NtoN2O*kgtoGg</f>
        <v>8.6711224454515175E-3</v>
      </c>
      <c r="BK136" s="22">
        <f>'Activity data'!BK48*ttokg*FracGASM*MSVolatEF*NtoN2O*kgtoGg</f>
        <v>8.6687133793211975E-3</v>
      </c>
      <c r="BL136" s="22">
        <f>'Activity data'!BL48*ttokg*FracGASM*MSVolatEF*NtoN2O*kgtoGg</f>
        <v>8.6662586275619135E-3</v>
      </c>
      <c r="BM136" s="22">
        <f>'Activity data'!BM48*ttokg*FracGASM*MSVolatEF*NtoN2O*kgtoGg</f>
        <v>8.6636587164053442E-3</v>
      </c>
      <c r="BN136" s="22">
        <f>'Activity data'!BN48*ttokg*FracGASM*MSVolatEF*NtoN2O*kgtoGg</f>
        <v>8.6620817916226184E-3</v>
      </c>
      <c r="BO136" s="22">
        <f>'Activity data'!BO48*ttokg*FracGASM*MSVolatEF*NtoN2O*kgtoGg</f>
        <v>8.6606688559811434E-3</v>
      </c>
      <c r="BP136" s="22">
        <f>'Activity data'!BP48*ttokg*FracGASM*MSVolatEF*NtoN2O*kgtoGg</f>
        <v>8.6592456548850207E-3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1.2008407282256133</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1.1697766221705692</v>
      </c>
      <c r="AK137" s="22">
        <f>SUM('Activity data'!AK50:AK65)*FracGASM*MSVolatEF*NtoN2O*kgtoGg</f>
        <v>1.1606871439933113</v>
      </c>
      <c r="AL137" s="22">
        <f>SUM('Activity data'!AL50:AL65)*FracGASM*MSVolatEF*NtoN2O*kgtoGg</f>
        <v>1.0583151084438351</v>
      </c>
      <c r="AM137" s="22">
        <f>SUM('Activity data'!AM50:AM65)*FracGASM*MSVolatEF*NtoN2O*kgtoGg</f>
        <v>1.0817135820061958</v>
      </c>
      <c r="AN137" s="22">
        <f>SUM('Activity data'!AN50:AN65)*FracGASM*MSVolatEF*NtoN2O*kgtoGg</f>
        <v>1.0971391321257387</v>
      </c>
      <c r="AO137" s="22">
        <f>SUM('Activity data'!AO50:AO65)*FracGASM*MSVolatEF*NtoN2O*kgtoGg</f>
        <v>1.1099983186934999</v>
      </c>
      <c r="AP137" s="22">
        <f>SUM('Activity data'!AP50:AP65)*FracGASM*MSVolatEF*NtoN2O*kgtoGg</f>
        <v>1.1247424994036939</v>
      </c>
      <c r="AQ137" s="22">
        <f>SUM('Activity data'!AQ50:AQ65)*FracGASM*MSVolatEF*NtoN2O*kgtoGg</f>
        <v>1.1377367545440498</v>
      </c>
      <c r="AR137" s="22">
        <f>SUM('Activity data'!AR50:AR65)*FracGASM*MSVolatEF*NtoN2O*kgtoGg</f>
        <v>1.1469482169774268</v>
      </c>
      <c r="AS137" s="22">
        <f>SUM('Activity data'!AS50:AS65)*FracGASM*MSVolatEF*NtoN2O*kgtoGg</f>
        <v>1.1558704877490678</v>
      </c>
      <c r="AT137" s="22">
        <f>SUM('Activity data'!AT50:AT65)*FracGASM*MSVolatEF*NtoN2O*kgtoGg</f>
        <v>1.1651841304240751</v>
      </c>
      <c r="AU137" s="22">
        <f>SUM('Activity data'!AU50:AU65)*FracGASM*MSVolatEF*NtoN2O*kgtoGg</f>
        <v>1.1819774417183677</v>
      </c>
      <c r="AV137" s="22">
        <f>SUM('Activity data'!AV50:AV65)*FracGASM*MSVolatEF*NtoN2O*kgtoGg</f>
        <v>1.1950081130366406</v>
      </c>
      <c r="AW137" s="22">
        <f>SUM('Activity data'!AW50:AW65)*FracGASM*MSVolatEF*NtoN2O*kgtoGg</f>
        <v>1.2089159739724835</v>
      </c>
      <c r="AX137" s="22">
        <f>SUM('Activity data'!AX50:AX65)*FracGASM*MSVolatEF*NtoN2O*kgtoGg</f>
        <v>1.2237405941114132</v>
      </c>
      <c r="AY137" s="22">
        <f>SUM('Activity data'!AY50:AY65)*FracGASM*MSVolatEF*NtoN2O*kgtoGg</f>
        <v>1.2439410301408287</v>
      </c>
      <c r="AZ137" s="22">
        <f>SUM('Activity data'!AZ50:AZ65)*FracGASM*MSVolatEF*NtoN2O*kgtoGg</f>
        <v>1.2665500798244025</v>
      </c>
      <c r="BA137" s="22">
        <f>SUM('Activity data'!BA50:BA65)*FracGASM*MSVolatEF*NtoN2O*kgtoGg</f>
        <v>1.2803445981940442</v>
      </c>
      <c r="BB137" s="22">
        <f>SUM('Activity data'!BB50:BB65)*FracGASM*MSVolatEF*NtoN2O*kgtoGg</f>
        <v>1.2938151964230753</v>
      </c>
      <c r="BC137" s="22">
        <f>SUM('Activity data'!BC50:BC65)*FracGASM*MSVolatEF*NtoN2O*kgtoGg</f>
        <v>1.3099131631551906</v>
      </c>
      <c r="BD137" s="22">
        <f>SUM('Activity data'!BD50:BD65)*FracGASM*MSVolatEF*NtoN2O*kgtoGg</f>
        <v>1.3254263499418728</v>
      </c>
      <c r="BE137" s="22">
        <f>SUM('Activity data'!BE50:BE65)*FracGASM*MSVolatEF*NtoN2O*kgtoGg</f>
        <v>1.3437231728606644</v>
      </c>
      <c r="BF137" s="22">
        <f>SUM('Activity data'!BF50:BF65)*FracGASM*MSVolatEF*NtoN2O*kgtoGg</f>
        <v>1.3606353645197928</v>
      </c>
      <c r="BG137" s="22">
        <f>SUM('Activity data'!BG50:BG65)*FracGASM*MSVolatEF*NtoN2O*kgtoGg</f>
        <v>1.3846682324569703</v>
      </c>
      <c r="BH137" s="22">
        <f>SUM('Activity data'!BH50:BH65)*FracGASM*MSVolatEF*NtoN2O*kgtoGg</f>
        <v>1.4086943645257162</v>
      </c>
      <c r="BI137" s="22">
        <f>SUM('Activity data'!BI50:BI65)*FracGASM*MSVolatEF*NtoN2O*kgtoGg</f>
        <v>1.4333039618998324</v>
      </c>
      <c r="BJ137" s="22">
        <f>SUM('Activity data'!BJ50:BJ65)*FracGASM*MSVolatEF*NtoN2O*kgtoGg</f>
        <v>1.4586702884289542</v>
      </c>
      <c r="BK137" s="22">
        <f>SUM('Activity data'!BK50:BK65)*FracGASM*MSVolatEF*NtoN2O*kgtoGg</f>
        <v>1.4851333871953596</v>
      </c>
      <c r="BL137" s="22">
        <f>SUM('Activity data'!BL50:BL65)*FracGASM*MSVolatEF*NtoN2O*kgtoGg</f>
        <v>1.5145004930344006</v>
      </c>
      <c r="BM137" s="22">
        <f>SUM('Activity data'!BM50:BM65)*FracGASM*MSVolatEF*NtoN2O*kgtoGg</f>
        <v>1.525850384591833</v>
      </c>
      <c r="BN137" s="22">
        <f>SUM('Activity data'!BN50:BN65)*FracGASM*MSVolatEF*NtoN2O*kgtoGg</f>
        <v>1.5343389007732156</v>
      </c>
      <c r="BO137" s="22">
        <f>SUM('Activity data'!BO50:BO65)*FracGASM*MSVolatEF*NtoN2O*kgtoGg</f>
        <v>1.5430762776631064</v>
      </c>
      <c r="BP137" s="22">
        <f>SUM('Activity data'!BP50:BP65)*FracGASM*MSVolatEF*NtoN2O*kgtoGg</f>
        <v>1.550976498720875</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3.9193710675407551</v>
      </c>
      <c r="AM138" s="22">
        <f>SUM('Activity data'!AM66:AM81)*FracGASM*MSVolatEF*NtoN2O*kgtoGg</f>
        <v>3.9675413829497361</v>
      </c>
      <c r="AN138" s="22">
        <f>SUM('Activity data'!AN66:AN81)*FracGASM*MSVolatEF*NtoN2O*kgtoGg</f>
        <v>3.9963045556227019</v>
      </c>
      <c r="AO138" s="22">
        <f>SUM('Activity data'!AO66:AO81)*FracGASM*MSVolatEF*NtoN2O*kgtoGg</f>
        <v>4.0181045214826456</v>
      </c>
      <c r="AP138" s="22">
        <f>SUM('Activity data'!AP66:AP81)*FracGASM*MSVolatEF*NtoN2O*kgtoGg</f>
        <v>4.0429589001057185</v>
      </c>
      <c r="AQ138" s="22">
        <f>SUM('Activity data'!AQ66:AQ81)*FracGASM*MSVolatEF*NtoN2O*kgtoGg</f>
        <v>4.062672973299339</v>
      </c>
      <c r="AR138" s="22">
        <f>SUM('Activity data'!AR66:AR81)*FracGASM*MSVolatEF*NtoN2O*kgtoGg</f>
        <v>4.0735559630455143</v>
      </c>
      <c r="AS138" s="22">
        <f>SUM('Activity data'!AS66:AS81)*FracGASM*MSVolatEF*NtoN2O*kgtoGg</f>
        <v>4.0834095160895476</v>
      </c>
      <c r="AT138" s="22">
        <f>SUM('Activity data'!AT66:AT81)*FracGASM*MSVolatEF*NtoN2O*kgtoGg</f>
        <v>4.0937090131303266</v>
      </c>
      <c r="AU138" s="22">
        <f>SUM('Activity data'!AU66:AU81)*FracGASM*MSVolatEF*NtoN2O*kgtoGg</f>
        <v>4.1197943263995107</v>
      </c>
      <c r="AV138" s="22">
        <f>SUM('Activity data'!AV66:AV81)*FracGASM*MSVolatEF*NtoN2O*kgtoGg</f>
        <v>4.1371093500145353</v>
      </c>
      <c r="AW138" s="22">
        <f>SUM('Activity data'!AW66:AW81)*FracGASM*MSVolatEF*NtoN2O*kgtoGg</f>
        <v>4.1465866482263332</v>
      </c>
      <c r="AX138" s="22">
        <f>SUM('Activity data'!AX66:AX81)*FracGASM*MSVolatEF*NtoN2O*kgtoGg</f>
        <v>4.1570024751437398</v>
      </c>
      <c r="AY138" s="22">
        <f>SUM('Activity data'!AY66:AY81)*FracGASM*MSVolatEF*NtoN2O*kgtoGg</f>
        <v>4.1775796204917386</v>
      </c>
      <c r="AZ138" s="22">
        <f>SUM('Activity data'!AZ66:AZ81)*FracGASM*MSVolatEF*NtoN2O*kgtoGg</f>
        <v>4.2017922630218454</v>
      </c>
      <c r="BA138" s="22">
        <f>SUM('Activity data'!BA66:BA81)*FracGASM*MSVolatEF*NtoN2O*kgtoGg</f>
        <v>4.2065192230363442</v>
      </c>
      <c r="BB138" s="22">
        <f>SUM('Activity data'!BB66:BB81)*FracGASM*MSVolatEF*NtoN2O*kgtoGg</f>
        <v>4.2095151361718779</v>
      </c>
      <c r="BC138" s="22">
        <f>SUM('Activity data'!BC66:BC81)*FracGASM*MSVolatEF*NtoN2O*kgtoGg</f>
        <v>4.2166662176505358</v>
      </c>
      <c r="BD138" s="22">
        <f>SUM('Activity data'!BD66:BD81)*FracGASM*MSVolatEF*NtoN2O*kgtoGg</f>
        <v>4.2214257556523425</v>
      </c>
      <c r="BE138" s="22">
        <f>SUM('Activity data'!BE66:BE81)*FracGASM*MSVolatEF*NtoN2O*kgtoGg</f>
        <v>4.2303684146324505</v>
      </c>
      <c r="BF138" s="22">
        <f>SUM('Activity data'!BF66:BF81)*FracGASM*MSVolatEF*NtoN2O*kgtoGg</f>
        <v>4.2352478551338804</v>
      </c>
      <c r="BG138" s="22">
        <f>SUM('Activity data'!BG66:BG81)*FracGASM*MSVolatEF*NtoN2O*kgtoGg</f>
        <v>4.2586580005121109</v>
      </c>
      <c r="BH138" s="22">
        <f>SUM('Activity data'!BH66:BH81)*FracGASM*MSVolatEF*NtoN2O*kgtoGg</f>
        <v>4.2807709035875297</v>
      </c>
      <c r="BI138" s="22">
        <f>SUM('Activity data'!BI66:BI81)*FracGASM*MSVolatEF*NtoN2O*kgtoGg</f>
        <v>4.3026676377465156</v>
      </c>
      <c r="BJ138" s="22">
        <f>SUM('Activity data'!BJ66:BJ81)*FracGASM*MSVolatEF*NtoN2O*kgtoGg</f>
        <v>4.3246134738779469</v>
      </c>
      <c r="BK138" s="22">
        <f>SUM('Activity data'!BK66:BK81)*FracGASM*MSVolatEF*NtoN2O*kgtoGg</f>
        <v>4.3471635300309739</v>
      </c>
      <c r="BL138" s="22">
        <f>SUM('Activity data'!BL66:BL81)*FracGASM*MSVolatEF*NtoN2O*kgtoGg</f>
        <v>4.3734919919194972</v>
      </c>
      <c r="BM138" s="22">
        <f>SUM('Activity data'!BM66:BM81)*FracGASM*MSVolatEF*NtoN2O*kgtoGg</f>
        <v>4.3660966372992904</v>
      </c>
      <c r="BN138" s="22">
        <f>SUM('Activity data'!BN66:BN81)*FracGASM*MSVolatEF*NtoN2O*kgtoGg</f>
        <v>4.3527807255304758</v>
      </c>
      <c r="BO138" s="22">
        <f>SUM('Activity data'!BO66:BO81)*FracGASM*MSVolatEF*NtoN2O*kgtoGg</f>
        <v>4.3391267627324295</v>
      </c>
      <c r="BP138" s="22">
        <f>SUM('Activity data'!BP66:BP81)*FracGASM*MSVolatEF*NtoN2O*kgtoGg</f>
        <v>4.323239001615276</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2.2783380986212006E-4</v>
      </c>
      <c r="AN139" s="22">
        <f>'Activity data'!AN47*FracLEACH*MSLeachEF*NtoN2O*kgtoGg</f>
        <v>2.2776897819890203E-4</v>
      </c>
      <c r="AO139" s="22">
        <f>'Activity data'!AO47*FracLEACH*MSLeachEF*NtoN2O*kgtoGg</f>
        <v>2.2771836365043679E-4</v>
      </c>
      <c r="AP139" s="22">
        <f>'Activity data'!AP47*FracLEACH*MSLeachEF*NtoN2O*kgtoGg</f>
        <v>2.2767257683181088E-4</v>
      </c>
      <c r="AQ139" s="22">
        <f>'Activity data'!AQ47*FracLEACH*MSLeachEF*NtoN2O*kgtoGg</f>
        <v>2.2762403739083343E-4</v>
      </c>
      <c r="AR139" s="22">
        <f>'Activity data'!AR47*FracLEACH*MSLeachEF*NtoN2O*kgtoGg</f>
        <v>2.2757886783858562E-4</v>
      </c>
      <c r="AS139" s="22">
        <f>'Activity data'!AS47*FracLEACH*MSLeachEF*NtoN2O*kgtoGg</f>
        <v>2.2754039657887267E-4</v>
      </c>
      <c r="AT139" s="22">
        <f>'Activity data'!AT47*FracLEACH*MSLeachEF*NtoN2O*kgtoGg</f>
        <v>2.2750272122627979E-4</v>
      </c>
      <c r="AU139" s="22">
        <f>'Activity data'!AU47*FracLEACH*MSLeachEF*NtoN2O*kgtoGg</f>
        <v>2.2746468540833111E-4</v>
      </c>
      <c r="AV139" s="22">
        <f>'Activity data'!AV47*FracLEACH*MSLeachEF*NtoN2O*kgtoGg</f>
        <v>2.2741447040267742E-4</v>
      </c>
      <c r="AW139" s="22">
        <f>'Activity data'!AW47*FracLEACH*MSLeachEF*NtoN2O*kgtoGg</f>
        <v>2.2737084841476662E-4</v>
      </c>
      <c r="AX139" s="22">
        <f>'Activity data'!AX47*FracLEACH*MSLeachEF*NtoN2O*kgtoGg</f>
        <v>2.2731921249183234E-4</v>
      </c>
      <c r="AY139" s="22">
        <f>'Activity data'!AY47*FracLEACH*MSLeachEF*NtoN2O*kgtoGg</f>
        <v>2.2726620341143548E-4</v>
      </c>
      <c r="AZ139" s="22">
        <f>'Activity data'!AZ47*FracLEACH*MSLeachEF*NtoN2O*kgtoGg</f>
        <v>2.272045515765277E-4</v>
      </c>
      <c r="BA139" s="22">
        <f>'Activity data'!BA47*FracLEACH*MSLeachEF*NtoN2O*kgtoGg</f>
        <v>2.2713923956554159E-4</v>
      </c>
      <c r="BB139" s="22">
        <f>'Activity data'!BB47*FracLEACH*MSLeachEF*NtoN2O*kgtoGg</f>
        <v>2.2708837918810362E-4</v>
      </c>
      <c r="BC139" s="22">
        <f>'Activity data'!BC47*FracLEACH*MSLeachEF*NtoN2O*kgtoGg</f>
        <v>2.2703814780256353E-4</v>
      </c>
      <c r="BD139" s="22">
        <f>'Activity data'!BD47*FracLEACH*MSLeachEF*NtoN2O*kgtoGg</f>
        <v>2.2698381943176234E-4</v>
      </c>
      <c r="BE139" s="22">
        <f>'Activity data'!BE47*FracLEACH*MSLeachEF*NtoN2O*kgtoGg</f>
        <v>2.2693055268242738E-4</v>
      </c>
      <c r="BF139" s="22">
        <f>'Activity data'!BF47*FracLEACH*MSLeachEF*NtoN2O*kgtoGg</f>
        <v>2.2687300926908135E-4</v>
      </c>
      <c r="BG139" s="22">
        <f>'Activity data'!BG47*FracLEACH*MSLeachEF*NtoN2O*kgtoGg</f>
        <v>2.2681780349013671E-4</v>
      </c>
      <c r="BH139" s="22">
        <f>'Activity data'!BH47*FracLEACH*MSLeachEF*NtoN2O*kgtoGg</f>
        <v>2.2675561717243567E-4</v>
      </c>
      <c r="BI139" s="22">
        <f>'Activity data'!BI47*FracLEACH*MSLeachEF*NtoN2O*kgtoGg</f>
        <v>2.2669385383419259E-4</v>
      </c>
      <c r="BJ139" s="22">
        <f>'Activity data'!BJ47*FracLEACH*MSLeachEF*NtoN2O*kgtoGg</f>
        <v>2.2663160936975553E-4</v>
      </c>
      <c r="BK139" s="22">
        <f>'Activity data'!BK47*FracLEACH*MSLeachEF*NtoN2O*kgtoGg</f>
        <v>2.2656864514134943E-4</v>
      </c>
      <c r="BL139" s="22">
        <f>'Activity data'!BL47*FracLEACH*MSLeachEF*NtoN2O*kgtoGg</f>
        <v>2.2650448685673175E-4</v>
      </c>
      <c r="BM139" s="22">
        <f>'Activity data'!BM47*FracLEACH*MSLeachEF*NtoN2O*kgtoGg</f>
        <v>2.2643653463332147E-4</v>
      </c>
      <c r="BN139" s="22">
        <f>'Activity data'!BN47*FracLEACH*MSLeachEF*NtoN2O*kgtoGg</f>
        <v>2.263953195537729E-4</v>
      </c>
      <c r="BO139" s="22">
        <f>'Activity data'!BO47*FracLEACH*MSLeachEF*NtoN2O*kgtoGg</f>
        <v>2.2635839055405258E-4</v>
      </c>
      <c r="BP139" s="22">
        <f>'Activity data'!BP47*FracLEACH*MSLeachEF*NtoN2O*kgtoGg</f>
        <v>2.2632119325267659E-4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1.5037031450899928E-6</v>
      </c>
      <c r="AN140" s="22">
        <f>'Activity data'!AN48*FracLEACH*MSLeachEF*NtoN2O*kgtoGg</f>
        <v>1.5032752561127537E-6</v>
      </c>
      <c r="AO140" s="22">
        <f>'Activity data'!AO48*FracLEACH*MSLeachEF*NtoN2O*kgtoGg</f>
        <v>1.5029412000928829E-6</v>
      </c>
      <c r="AP140" s="22">
        <f>'Activity data'!AP48*FracLEACH*MSLeachEF*NtoN2O*kgtoGg</f>
        <v>1.5026390070899519E-6</v>
      </c>
      <c r="AQ140" s="22">
        <f>'Activity data'!AQ48*FracLEACH*MSLeachEF*NtoN2O*kgtoGg</f>
        <v>1.502318646779501E-6</v>
      </c>
      <c r="AR140" s="22">
        <f>'Activity data'!AR48*FracLEACH*MSLeachEF*NtoN2O*kgtoGg</f>
        <v>1.5020205277346656E-6</v>
      </c>
      <c r="AS140" s="22">
        <f>'Activity data'!AS48*FracLEACH*MSLeachEF*NtoN2O*kgtoGg</f>
        <v>1.50176661742056E-6</v>
      </c>
      <c r="AT140" s="22">
        <f>'Activity data'!AT48*FracLEACH*MSLeachEF*NtoN2O*kgtoGg</f>
        <v>1.5015179600934471E-6</v>
      </c>
      <c r="AU140" s="22">
        <f>'Activity data'!AU48*FracLEACH*MSLeachEF*NtoN2O*kgtoGg</f>
        <v>1.5012669236949856E-6</v>
      </c>
      <c r="AV140" s="22">
        <f>'Activity data'!AV48*FracLEACH*MSLeachEF*NtoN2O*kgtoGg</f>
        <v>1.5009355046576713E-6</v>
      </c>
      <c r="AW140" s="22">
        <f>'Activity data'!AW48*FracLEACH*MSLeachEF*NtoN2O*kgtoGg</f>
        <v>1.50064759953746E-6</v>
      </c>
      <c r="AX140" s="22">
        <f>'Activity data'!AX48*FracLEACH*MSLeachEF*NtoN2O*kgtoGg</f>
        <v>1.5003068024460939E-6</v>
      </c>
      <c r="AY140" s="22">
        <f>'Activity data'!AY48*FracLEACH*MSLeachEF*NtoN2O*kgtoGg</f>
        <v>1.4999569425154745E-6</v>
      </c>
      <c r="AZ140" s="22">
        <f>'Activity data'!AZ48*FracLEACH*MSLeachEF*NtoN2O*kgtoGg</f>
        <v>1.4995500404050832E-6</v>
      </c>
      <c r="BA140" s="22">
        <f>'Activity data'!BA48*FracLEACH*MSLeachEF*NtoN2O*kgtoGg</f>
        <v>1.4991189811325747E-6</v>
      </c>
      <c r="BB140" s="22">
        <f>'Activity data'!BB48*FracLEACH*MSLeachEF*NtoN2O*kgtoGg</f>
        <v>1.4987833026414842E-6</v>
      </c>
      <c r="BC140" s="22">
        <f>'Activity data'!BC48*FracLEACH*MSLeachEF*NtoN2O*kgtoGg</f>
        <v>1.4984517754969193E-6</v>
      </c>
      <c r="BD140" s="22">
        <f>'Activity data'!BD48*FracLEACH*MSLeachEF*NtoN2O*kgtoGg</f>
        <v>1.4980932082496317E-6</v>
      </c>
      <c r="BE140" s="22">
        <f>'Activity data'!BE48*FracLEACH*MSLeachEF*NtoN2O*kgtoGg</f>
        <v>1.4977416477040208E-6</v>
      </c>
      <c r="BF140" s="22">
        <f>'Activity data'!BF48*FracLEACH*MSLeachEF*NtoN2O*kgtoGg</f>
        <v>1.4973618611759371E-6</v>
      </c>
      <c r="BG140" s="22">
        <f>'Activity data'!BG48*FracLEACH*MSLeachEF*NtoN2O*kgtoGg</f>
        <v>1.4969975030349026E-6</v>
      </c>
      <c r="BH140" s="22">
        <f>'Activity data'!BH48*FracLEACH*MSLeachEF*NtoN2O*kgtoGg</f>
        <v>1.4965870733380756E-6</v>
      </c>
      <c r="BI140" s="22">
        <f>'Activity data'!BI48*FracLEACH*MSLeachEF*NtoN2O*kgtoGg</f>
        <v>1.4961794353056715E-6</v>
      </c>
      <c r="BJ140" s="22">
        <f>'Activity data'!BJ48*FracLEACH*MSLeachEF*NtoN2O*kgtoGg</f>
        <v>1.4957686218403866E-6</v>
      </c>
      <c r="BK140" s="22">
        <f>'Activity data'!BK48*FracLEACH*MSLeachEF*NtoN2O*kgtoGg</f>
        <v>1.4953530579329066E-6</v>
      </c>
      <c r="BL140" s="22">
        <f>'Activity data'!BL48*FracLEACH*MSLeachEF*NtoN2O*kgtoGg</f>
        <v>1.4949296132544301E-6</v>
      </c>
      <c r="BM140" s="22">
        <f>'Activity data'!BM48*FracLEACH*MSLeachEF*NtoN2O*kgtoGg</f>
        <v>1.4944811285799219E-6</v>
      </c>
      <c r="BN140" s="22">
        <f>'Activity data'!BN48*FracLEACH*MSLeachEF*NtoN2O*kgtoGg</f>
        <v>1.4942091090549014E-6</v>
      </c>
      <c r="BO140" s="22">
        <f>'Activity data'!BO48*FracLEACH*MSLeachEF*NtoN2O*kgtoGg</f>
        <v>1.4939653776567473E-6</v>
      </c>
      <c r="BP140" s="22">
        <f>'Activity data'!BP48*FracLEACH*MSLeachEF*NtoN2O*kgtoGg</f>
        <v>1.4937198754676657E-6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0.20714502561891826</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0.18255935620656155</v>
      </c>
      <c r="AM141" s="22">
        <f>SUM('Activity data'!AM50:AM65)*FracLEACH*MSLeachEF*NtoN2O*kgtoGg</f>
        <v>0.18659559289606875</v>
      </c>
      <c r="AN141" s="22">
        <f>SUM('Activity data'!AN50:AN65)*FracLEACH*MSLeachEF*NtoN2O*kgtoGg</f>
        <v>0.18925650029168997</v>
      </c>
      <c r="AO141" s="22">
        <f>SUM('Activity data'!AO50:AO65)*FracLEACH*MSLeachEF*NtoN2O*kgtoGg</f>
        <v>0.19147470997462876</v>
      </c>
      <c r="AP141" s="22">
        <f>SUM('Activity data'!AP50:AP65)*FracLEACH*MSLeachEF*NtoN2O*kgtoGg</f>
        <v>0.19401808114713717</v>
      </c>
      <c r="AQ141" s="22">
        <f>SUM('Activity data'!AQ50:AQ65)*FracLEACH*MSLeachEF*NtoN2O*kgtoGg</f>
        <v>0.19625959015884856</v>
      </c>
      <c r="AR141" s="22">
        <f>SUM('Activity data'!AR50:AR65)*FracLEACH*MSLeachEF*NtoN2O*kgtoGg</f>
        <v>0.1978485674286061</v>
      </c>
      <c r="AS141" s="22">
        <f>SUM('Activity data'!AS50:AS65)*FracLEACH*MSLeachEF*NtoN2O*kgtoGg</f>
        <v>0.19938765913671416</v>
      </c>
      <c r="AT141" s="22">
        <f>SUM('Activity data'!AT50:AT65)*FracLEACH*MSLeachEF*NtoN2O*kgtoGg</f>
        <v>0.20099426249815291</v>
      </c>
      <c r="AU141" s="22">
        <f>SUM('Activity data'!AU50:AU65)*FracLEACH*MSLeachEF*NtoN2O*kgtoGg</f>
        <v>0.20389110869641844</v>
      </c>
      <c r="AV141" s="22">
        <f>SUM('Activity data'!AV50:AV65)*FracLEACH*MSLeachEF*NtoN2O*kgtoGg</f>
        <v>0.20613889949882047</v>
      </c>
      <c r="AW141" s="22">
        <f>SUM('Activity data'!AW50:AW65)*FracLEACH*MSLeachEF*NtoN2O*kgtoGg</f>
        <v>0.20853800551025339</v>
      </c>
      <c r="AX141" s="22">
        <f>SUM('Activity data'!AX50:AX65)*FracLEACH*MSLeachEF*NtoN2O*kgtoGg</f>
        <v>0.2110952524842187</v>
      </c>
      <c r="AY141" s="22">
        <f>SUM('Activity data'!AY50:AY65)*FracLEACH*MSLeachEF*NtoN2O*kgtoGg</f>
        <v>0.21457982769929293</v>
      </c>
      <c r="AZ141" s="22">
        <f>SUM('Activity data'!AZ50:AZ65)*FracLEACH*MSLeachEF*NtoN2O*kgtoGg</f>
        <v>0.21847988876970931</v>
      </c>
      <c r="BA141" s="22">
        <f>SUM('Activity data'!BA50:BA65)*FracLEACH*MSLeachEF*NtoN2O*kgtoGg</f>
        <v>0.22085944318847262</v>
      </c>
      <c r="BB141" s="22">
        <f>SUM('Activity data'!BB50:BB65)*FracLEACH*MSLeachEF*NtoN2O*kgtoGg</f>
        <v>0.22318312138298052</v>
      </c>
      <c r="BC141" s="22">
        <f>SUM('Activity data'!BC50:BC65)*FracLEACH*MSLeachEF*NtoN2O*kgtoGg</f>
        <v>0.22596002064427034</v>
      </c>
      <c r="BD141" s="22">
        <f>SUM('Activity data'!BD50:BD65)*FracLEACH*MSLeachEF*NtoN2O*kgtoGg</f>
        <v>0.22863604536497301</v>
      </c>
      <c r="BE141" s="22">
        <f>SUM('Activity data'!BE50:BE65)*FracLEACH*MSLeachEF*NtoN2O*kgtoGg</f>
        <v>0.23179224731846459</v>
      </c>
      <c r="BF141" s="22">
        <f>SUM('Activity data'!BF50:BF65)*FracLEACH*MSLeachEF*NtoN2O*kgtoGg</f>
        <v>0.23470960037966421</v>
      </c>
      <c r="BG141" s="22">
        <f>SUM('Activity data'!BG50:BG65)*FracLEACH*MSLeachEF*NtoN2O*kgtoGg</f>
        <v>0.23885527009882734</v>
      </c>
      <c r="BH141" s="22">
        <f>SUM('Activity data'!BH50:BH65)*FracLEACH*MSLeachEF*NtoN2O*kgtoGg</f>
        <v>0.24299977788068597</v>
      </c>
      <c r="BI141" s="22">
        <f>SUM('Activity data'!BI50:BI65)*FracLEACH*MSLeachEF*NtoN2O*kgtoGg</f>
        <v>0.24724493342772111</v>
      </c>
      <c r="BJ141" s="22">
        <f>SUM('Activity data'!BJ50:BJ65)*FracLEACH*MSLeachEF*NtoN2O*kgtoGg</f>
        <v>0.2516206247539946</v>
      </c>
      <c r="BK141" s="22">
        <f>SUM('Activity data'!BK50:BK65)*FracLEACH*MSLeachEF*NtoN2O*kgtoGg</f>
        <v>0.25618550929119954</v>
      </c>
      <c r="BL141" s="22">
        <f>SUM('Activity data'!BL50:BL65)*FracLEACH*MSLeachEF*NtoN2O*kgtoGg</f>
        <v>0.26125133504843406</v>
      </c>
      <c r="BM141" s="22">
        <f>SUM('Activity data'!BM50:BM65)*FracLEACH*MSLeachEF*NtoN2O*kgtoGg</f>
        <v>0.2632091913420912</v>
      </c>
      <c r="BN141" s="22">
        <f>SUM('Activity data'!BN50:BN65)*FracLEACH*MSLeachEF*NtoN2O*kgtoGg</f>
        <v>0.26467346038337963</v>
      </c>
      <c r="BO141" s="22">
        <f>SUM('Activity data'!BO50:BO65)*FracLEACH*MSLeachEF*NtoN2O*kgtoGg</f>
        <v>0.26618065789688583</v>
      </c>
      <c r="BP141" s="22">
        <f>SUM('Activity data'!BP50:BP65)*FracLEACH*MSLeachEF*NtoN2O*kgtoGg</f>
        <v>0.26754344602935087</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0.1024215119727894</v>
      </c>
      <c r="AN143" s="22">
        <f>'Activity data'!AN85*FracLEACH*MSLeachEF*NtoN2O*kgtoGg</f>
        <v>0.10290551841062676</v>
      </c>
      <c r="AO143" s="22">
        <f>'Activity data'!AO85*FracLEACH*MSLeachEF*NtoN2O*kgtoGg</f>
        <v>0.10328338573793894</v>
      </c>
      <c r="AP143" s="22">
        <f>'Activity data'!AP85*FracLEACH*MSLeachEF*NtoN2O*kgtoGg</f>
        <v>0.10362521122695213</v>
      </c>
      <c r="AQ143" s="22">
        <f>'Activity data'!AQ85*FracLEACH*MSLeachEF*NtoN2O*kgtoGg</f>
        <v>0.10398758665827629</v>
      </c>
      <c r="AR143" s="22">
        <f>'Activity data'!AR85*FracLEACH*MSLeachEF*NtoN2O*kgtoGg</f>
        <v>0.10432480389129138</v>
      </c>
      <c r="AS143" s="22">
        <f>'Activity data'!AS85*FracLEACH*MSLeachEF*NtoN2O*kgtoGg</f>
        <v>0.10461201443701153</v>
      </c>
      <c r="AT143" s="22">
        <f>'Activity data'!AT85*FracLEACH*MSLeachEF*NtoN2O*kgtoGg</f>
        <v>0.10489328306868942</v>
      </c>
      <c r="AU143" s="22">
        <f>'Activity data'!AU85*FracLEACH*MSLeachEF*NtoN2O*kgtoGg</f>
        <v>0.10517724278592963</v>
      </c>
      <c r="AV143" s="22">
        <f>'Activity data'!AV85*FracLEACH*MSLeachEF*NtoN2O*kgtoGg</f>
        <v>0.10555212729152495</v>
      </c>
      <c r="AW143" s="22">
        <f>'Activity data'!AW85*FracLEACH*MSLeachEF*NtoN2O*kgtoGg</f>
        <v>0.10587779104796857</v>
      </c>
      <c r="AX143" s="22">
        <f>'Activity data'!AX85*FracLEACH*MSLeachEF*NtoN2O*kgtoGg</f>
        <v>0.10626328353548653</v>
      </c>
      <c r="AY143" s="22">
        <f>'Activity data'!AY85*FracLEACH*MSLeachEF*NtoN2O*kgtoGg</f>
        <v>0.10665902744983977</v>
      </c>
      <c r="AZ143" s="22">
        <f>'Activity data'!AZ85*FracLEACH*MSLeachEF*NtoN2O*kgtoGg</f>
        <v>0.10711929460201071</v>
      </c>
      <c r="BA143" s="22">
        <f>'Activity data'!BA85*FracLEACH*MSLeachEF*NtoN2O*kgtoGg</f>
        <v>0.10760688711801743</v>
      </c>
      <c r="BB143" s="22">
        <f>'Activity data'!BB85*FracLEACH*MSLeachEF*NtoN2O*kgtoGg</f>
        <v>0.10798658970297209</v>
      </c>
      <c r="BC143" s="22">
        <f>'Activity data'!BC85*FracLEACH*MSLeachEF*NtoN2O*kgtoGg</f>
        <v>0.10836159649403876</v>
      </c>
      <c r="BD143" s="22">
        <f>'Activity data'!BD85*FracLEACH*MSLeachEF*NtoN2O*kgtoGg</f>
        <v>0.10876718968600335</v>
      </c>
      <c r="BE143" s="22">
        <f>'Activity data'!BE85*FracLEACH*MSLeachEF*NtoN2O*kgtoGg</f>
        <v>0.10916485725029378</v>
      </c>
      <c r="BF143" s="22">
        <f>'Activity data'!BF85*FracLEACH*MSLeachEF*NtoN2O*kgtoGg</f>
        <v>0.10959445262286548</v>
      </c>
      <c r="BG143" s="22">
        <f>'Activity data'!BG85*FracLEACH*MSLeachEF*NtoN2O*kgtoGg</f>
        <v>0.11000659618187228</v>
      </c>
      <c r="BH143" s="22">
        <f>'Activity data'!BH85*FracLEACH*MSLeachEF*NtoN2O*kgtoGg</f>
        <v>0.11047085356196572</v>
      </c>
      <c r="BI143" s="22">
        <f>'Activity data'!BI85*FracLEACH*MSLeachEF*NtoN2O*kgtoGg</f>
        <v>0.11093195315201396</v>
      </c>
      <c r="BJ143" s="22">
        <f>'Activity data'!BJ85*FracLEACH*MSLeachEF*NtoN2O*kgtoGg</f>
        <v>0.11139664463163811</v>
      </c>
      <c r="BK143" s="22">
        <f>'Activity data'!BK85*FracLEACH*MSLeachEF*NtoN2O*kgtoGg</f>
        <v>0.11186670957196714</v>
      </c>
      <c r="BL143" s="22">
        <f>'Activity data'!BL85*FracLEACH*MSLeachEF*NtoN2O*kgtoGg</f>
        <v>0.11234568884311606</v>
      </c>
      <c r="BM143" s="22">
        <f>'Activity data'!BM85*FracLEACH*MSLeachEF*NtoN2O*kgtoGg</f>
        <v>0.1128529920953147</v>
      </c>
      <c r="BN143" s="22">
        <f>'Activity data'!BN85*FracLEACH*MSLeachEF*NtoN2O*kgtoGg</f>
        <v>0.11316068686739535</v>
      </c>
      <c r="BO143" s="22">
        <f>'Activity data'!BO85*FracLEACH*MSLeachEF*NtoN2O*kgtoGg</f>
        <v>0.11343638353658923</v>
      </c>
      <c r="BP143" s="22">
        <f>'Activity data'!BP85*FracLEACH*MSLeachEF*NtoN2O*kgtoGg</f>
        <v>0.11371408323520113</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0.40145358914715523</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0.40855374420631202</v>
      </c>
      <c r="AL156" s="22">
        <f>Constants!$H63*'Activity data'!AL5*Constants!$H81*EF!$H206*MMVolatEF*NtoN2O*kgtoGg</f>
        <v>0.397392733401773</v>
      </c>
      <c r="AM156" s="22">
        <f>Constants!$H63*'Activity data'!AM5*Constants!$H81*EF!$H206*MMVolatEF*NtoN2O*kgtoGg</f>
        <v>0.40246360728441599</v>
      </c>
      <c r="AN156" s="22">
        <f>Constants!$H63*'Activity data'!AN5*Constants!$H81*EF!$H206*MMVolatEF*NtoN2O*kgtoGg</f>
        <v>0.40638348136973018</v>
      </c>
      <c r="AO156" s="22">
        <f>Constants!$H63*'Activity data'!AO5*Constants!$H81*EF!$H206*MMVolatEF*NtoN2O*kgtoGg</f>
        <v>0.40988271575635893</v>
      </c>
      <c r="AP156" s="22">
        <f>Constants!$H63*'Activity data'!AP5*Constants!$H81*EF!$H206*MMVolatEF*NtoN2O*kgtoGg</f>
        <v>0.41358178252007299</v>
      </c>
      <c r="AQ156" s="22">
        <f>Constants!$H63*'Activity data'!AQ5*Constants!$H81*EF!$H206*MMVolatEF*NtoN2O*kgtoGg</f>
        <v>0.41695911492898646</v>
      </c>
      <c r="AR156" s="22">
        <f>Constants!$H63*'Activity data'!AR5*Constants!$H81*EF!$H206*MMVolatEF*NtoN2O*kgtoGg</f>
        <v>0.41980621850479932</v>
      </c>
      <c r="AS156" s="22">
        <f>Constants!$H63*'Activity data'!AS5*Constants!$H81*EF!$H206*MMVolatEF*NtoN2O*kgtoGg</f>
        <v>0.42261790088663981</v>
      </c>
      <c r="AT156" s="22">
        <f>Constants!$H63*'Activity data'!AT5*Constants!$H81*EF!$H206*MMVolatEF*NtoN2O*kgtoGg</f>
        <v>0.42549089196423501</v>
      </c>
      <c r="AU156" s="22">
        <f>Constants!$H63*'Activity data'!AU5*Constants!$H81*EF!$H206*MMVolatEF*NtoN2O*kgtoGg</f>
        <v>0.42947715384034202</v>
      </c>
      <c r="AV156" s="22">
        <f>Constants!$H63*'Activity data'!AV5*Constants!$H81*EF!$H206*MMVolatEF*NtoN2O*kgtoGg</f>
        <v>0.43291737051993223</v>
      </c>
      <c r="AW156" s="22">
        <f>Constants!$H63*'Activity data'!AW5*Constants!$H81*EF!$H206*MMVolatEF*NtoN2O*kgtoGg</f>
        <v>0.43713732887051554</v>
      </c>
      <c r="AX156" s="22">
        <f>Constants!$H63*'Activity data'!AX5*Constants!$H81*EF!$H206*MMVolatEF*NtoN2O*kgtoGg</f>
        <v>0.44154884746516071</v>
      </c>
      <c r="AY156" s="22">
        <f>Constants!$H63*'Activity data'!AY5*Constants!$H81*EF!$H206*MMVolatEF*NtoN2O*kgtoGg</f>
        <v>0.44684711065016713</v>
      </c>
      <c r="AZ156" s="22">
        <f>Constants!$H63*'Activity data'!AZ5*Constants!$H81*EF!$H206*MMVolatEF*NtoN2O*kgtoGg</f>
        <v>0.45259515484663826</v>
      </c>
      <c r="BA156" s="22">
        <f>Constants!$H63*'Activity data'!BA5*Constants!$H81*EF!$H206*MMVolatEF*NtoN2O*kgtoGg</f>
        <v>0.45702603770331507</v>
      </c>
      <c r="BB156" s="22">
        <f>Constants!$H63*'Activity data'!BB5*Constants!$H81*EF!$H206*MMVolatEF*NtoN2O*kgtoGg</f>
        <v>0.46145690559111846</v>
      </c>
      <c r="BC156" s="22">
        <f>Constants!$H63*'Activity data'!BC5*Constants!$H81*EF!$H206*MMVolatEF*NtoN2O*kgtoGg</f>
        <v>0.46636451226575087</v>
      </c>
      <c r="BD156" s="22">
        <f>Constants!$H63*'Activity data'!BD5*Constants!$H81*EF!$H206*MMVolatEF*NtoN2O*kgtoGg</f>
        <v>0.4712362561245082</v>
      </c>
      <c r="BE156" s="22">
        <f>Constants!$H63*'Activity data'!BE5*Constants!$H81*EF!$H206*MMVolatEF*NtoN2O*kgtoGg</f>
        <v>0.47662789614846929</v>
      </c>
      <c r="BF156" s="22">
        <f>Constants!$H63*'Activity data'!BF5*Constants!$H81*EF!$H206*MMVolatEF*NtoN2O*kgtoGg</f>
        <v>0.48185579960776009</v>
      </c>
      <c r="BG156" s="22">
        <f>Constants!$H63*'Activity data'!BG5*Constants!$H81*EF!$H206*MMVolatEF*NtoN2O*kgtoGg</f>
        <v>0.48792641215003552</v>
      </c>
      <c r="BH156" s="22">
        <f>Constants!$H63*'Activity data'!BH5*Constants!$H81*EF!$H206*MMVolatEF*NtoN2O*kgtoGg</f>
        <v>0.49406127036400271</v>
      </c>
      <c r="BI156" s="22">
        <f>Constants!$H63*'Activity data'!BI5*Constants!$H81*EF!$H206*MMVolatEF*NtoN2O*kgtoGg</f>
        <v>0.50036206742632861</v>
      </c>
      <c r="BJ156" s="22">
        <f>Constants!$H63*'Activity data'!BJ5*Constants!$H81*EF!$H206*MMVolatEF*NtoN2O*kgtoGg</f>
        <v>0.50686170851937717</v>
      </c>
      <c r="BK156" s="22">
        <f>Constants!$H63*'Activity data'!BK5*Constants!$H81*EF!$H206*MMVolatEF*NtoN2O*kgtoGg</f>
        <v>0.51362358323313839</v>
      </c>
      <c r="BL156" s="22">
        <f>Constants!$H63*'Activity data'!BL5*Constants!$H81*EF!$H206*MMVolatEF*NtoN2O*kgtoGg</f>
        <v>0.52097349934896175</v>
      </c>
      <c r="BM156" s="22">
        <f>Constants!$H63*'Activity data'!BM5*Constants!$H81*EF!$H206*MMVolatEF*NtoN2O*kgtoGg</f>
        <v>0.52518466098716476</v>
      </c>
      <c r="BN156" s="22">
        <f>Constants!$H63*'Activity data'!BN5*Constants!$H81*EF!$H206*MMVolatEF*NtoN2O*kgtoGg</f>
        <v>0.52890508278144621</v>
      </c>
      <c r="BO156" s="22">
        <f>Constants!$H63*'Activity data'!BO5*Constants!$H81*EF!$H206*MMVolatEF*NtoN2O*kgtoGg</f>
        <v>0.53268703880926516</v>
      </c>
      <c r="BP156" s="22">
        <f>Constants!$H63*'Activity data'!BP5*Constants!$H81*EF!$H206*MMVolatEF*NtoN2O*kgtoGg</f>
        <v>0.53633222512908008</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3.2232550506305399E-2</v>
      </c>
      <c r="AL157" s="22">
        <f>Constants!$H64*'Activity data'!AL6*Constants!$H82*EF!$H207*MMVolatEF*NtoN2O*kgtoGg</f>
        <v>3.1352010676331268E-2</v>
      </c>
      <c r="AM157" s="22">
        <f>Constants!$H64*'Activity data'!AM6*Constants!$H82*EF!$H207*MMVolatEF*NtoN2O*kgtoGg</f>
        <v>3.1752073583234543E-2</v>
      </c>
      <c r="AN157" s="22">
        <f>Constants!$H64*'Activity data'!AN6*Constants!$H82*EF!$H207*MMVolatEF*NtoN2O*kgtoGg</f>
        <v>3.2061329198254544E-2</v>
      </c>
      <c r="AO157" s="22">
        <f>Constants!$H64*'Activity data'!AO6*Constants!$H82*EF!$H207*MMVolatEF*NtoN2O*kgtoGg</f>
        <v>3.2337398750179776E-2</v>
      </c>
      <c r="AP157" s="22">
        <f>Constants!$H64*'Activity data'!AP6*Constants!$H82*EF!$H207*MMVolatEF*NtoN2O*kgtoGg</f>
        <v>3.2629233932156235E-2</v>
      </c>
      <c r="AQ157" s="22">
        <f>Constants!$H64*'Activity data'!AQ6*Constants!$H82*EF!$H207*MMVolatEF*NtoN2O*kgtoGg</f>
        <v>3.2895686116209424E-2</v>
      </c>
      <c r="AR157" s="22">
        <f>Constants!$H64*'Activity data'!AR6*Constants!$H82*EF!$H207*MMVolatEF*NtoN2O*kgtoGg</f>
        <v>3.3120306282112807E-2</v>
      </c>
      <c r="AS157" s="22">
        <f>Constants!$H64*'Activity data'!AS6*Constants!$H82*EF!$H207*MMVolatEF*NtoN2O*kgtoGg</f>
        <v>3.334213191867974E-2</v>
      </c>
      <c r="AT157" s="22">
        <f>Constants!$H64*'Activity data'!AT6*Constants!$H82*EF!$H207*MMVolatEF*NtoN2O*kgtoGg</f>
        <v>3.3568794460208155E-2</v>
      </c>
      <c r="AU157" s="22">
        <f>Constants!$H64*'Activity data'!AU6*Constants!$H82*EF!$H207*MMVolatEF*NtoN2O*kgtoGg</f>
        <v>3.388328769169862E-2</v>
      </c>
      <c r="AV157" s="22">
        <f>Constants!$H64*'Activity data'!AV6*Constants!$H82*EF!$H207*MMVolatEF*NtoN2O*kgtoGg</f>
        <v>3.4154701084550876E-2</v>
      </c>
      <c r="AW157" s="22">
        <f>Constants!$H64*'Activity data'!AW6*Constants!$H82*EF!$H207*MMVolatEF*NtoN2O*kgtoGg</f>
        <v>3.4487631629426745E-2</v>
      </c>
      <c r="AX157" s="22">
        <f>Constants!$H64*'Activity data'!AX6*Constants!$H82*EF!$H207*MMVolatEF*NtoN2O*kgtoGg</f>
        <v>3.4835675180435295E-2</v>
      </c>
      <c r="AY157" s="22">
        <f>Constants!$H64*'Activity data'!AY6*Constants!$H82*EF!$H207*MMVolatEF*NtoN2O*kgtoGg</f>
        <v>3.5253677800967345E-2</v>
      </c>
      <c r="AZ157" s="22">
        <f>Constants!$H64*'Activity data'!AZ6*Constants!$H82*EF!$H207*MMVolatEF*NtoN2O*kgtoGg</f>
        <v>3.5707165567271271E-2</v>
      </c>
      <c r="BA157" s="22">
        <f>Constants!$H64*'Activity data'!BA6*Constants!$H82*EF!$H207*MMVolatEF*NtoN2O*kgtoGg</f>
        <v>3.6056736847649117E-2</v>
      </c>
      <c r="BB157" s="22">
        <f>Constants!$H64*'Activity data'!BB6*Constants!$H82*EF!$H207*MMVolatEF*NtoN2O*kgtoGg</f>
        <v>3.6406306947068562E-2</v>
      </c>
      <c r="BC157" s="22">
        <f>Constants!$H64*'Activity data'!BC6*Constants!$H82*EF!$H207*MMVolatEF*NtoN2O*kgtoGg</f>
        <v>3.6793489006340767E-2</v>
      </c>
      <c r="BD157" s="22">
        <f>Constants!$H64*'Activity data'!BD6*Constants!$H82*EF!$H207*MMVolatEF*NtoN2O*kgtoGg</f>
        <v>3.7177841694837684E-2</v>
      </c>
      <c r="BE157" s="22">
        <f>Constants!$H64*'Activity data'!BE6*Constants!$H82*EF!$H207*MMVolatEF*NtoN2O*kgtoGg</f>
        <v>3.7603211213165705E-2</v>
      </c>
      <c r="BF157" s="22">
        <f>Constants!$H64*'Activity data'!BF6*Constants!$H82*EF!$H207*MMVolatEF*NtoN2O*kgtoGg</f>
        <v>3.8015662854310343E-2</v>
      </c>
      <c r="BG157" s="22">
        <f>Constants!$H64*'Activity data'!BG6*Constants!$H82*EF!$H207*MMVolatEF*NtoN2O*kgtoGg</f>
        <v>3.8494599415651191E-2</v>
      </c>
      <c r="BH157" s="22">
        <f>Constants!$H64*'Activity data'!BH6*Constants!$H82*EF!$H207*MMVolatEF*NtoN2O*kgtoGg</f>
        <v>3.8978604592534036E-2</v>
      </c>
      <c r="BI157" s="22">
        <f>Constants!$H64*'Activity data'!BI6*Constants!$H82*EF!$H207*MMVolatEF*NtoN2O*kgtoGg</f>
        <v>3.9475701394170101E-2</v>
      </c>
      <c r="BJ157" s="22">
        <f>Constants!$H64*'Activity data'!BJ6*Constants!$H82*EF!$H207*MMVolatEF*NtoN2O*kgtoGg</f>
        <v>3.9988485850989949E-2</v>
      </c>
      <c r="BK157" s="22">
        <f>Constants!$H64*'Activity data'!BK6*Constants!$H82*EF!$H207*MMVolatEF*NtoN2O*kgtoGg</f>
        <v>4.0521959038592306E-2</v>
      </c>
      <c r="BL157" s="22">
        <f>Constants!$H64*'Activity data'!BL6*Constants!$H82*EF!$H207*MMVolatEF*NtoN2O*kgtoGg</f>
        <v>4.1101825324925366E-2</v>
      </c>
      <c r="BM157" s="22">
        <f>Constants!$H64*'Activity data'!BM6*Constants!$H82*EF!$H207*MMVolatEF*NtoN2O*kgtoGg</f>
        <v>4.1434061859575884E-2</v>
      </c>
      <c r="BN157" s="22">
        <f>Constants!$H64*'Activity data'!BN6*Constants!$H82*EF!$H207*MMVolatEF*NtoN2O*kgtoGg</f>
        <v>4.172758183115733E-2</v>
      </c>
      <c r="BO157" s="22">
        <f>Constants!$H64*'Activity data'!BO6*Constants!$H82*EF!$H207*MMVolatEF*NtoN2O*kgtoGg</f>
        <v>4.2025956501339626E-2</v>
      </c>
      <c r="BP157" s="22">
        <f>Constants!$H64*'Activity data'!BP6*Constants!$H82*EF!$H207*MMVolatEF*NtoN2O*kgtoGg</f>
        <v>4.2313540824882138E-2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2.9359047510821957E-4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2.9878295053629658E-4</v>
      </c>
      <c r="AL158" s="22">
        <f>Constants!$H65*'Activity data'!AL7*Constants!$H83*EF!$H208*MMVolatEF*NtoN2O*kgtoGg</f>
        <v>2.9062069578661626E-4</v>
      </c>
      <c r="AM158" s="22">
        <f>Constants!$H65*'Activity data'!AM7*Constants!$H83*EF!$H208*MMVolatEF*NtoN2O*kgtoGg</f>
        <v>2.9432912015412967E-4</v>
      </c>
      <c r="AN158" s="22">
        <f>Constants!$H65*'Activity data'!AN7*Constants!$H83*EF!$H208*MMVolatEF*NtoN2O*kgtoGg</f>
        <v>2.9719579696605352E-4</v>
      </c>
      <c r="AO158" s="22">
        <f>Constants!$H65*'Activity data'!AO7*Constants!$H83*EF!$H208*MMVolatEF*NtoN2O*kgtoGg</f>
        <v>2.9975485214418215E-4</v>
      </c>
      <c r="AP158" s="22">
        <f>Constants!$H65*'Activity data'!AP7*Constants!$H83*EF!$H208*MMVolatEF*NtoN2O*kgtoGg</f>
        <v>3.0246004845572338E-4</v>
      </c>
      <c r="AQ158" s="22">
        <f>Constants!$H65*'Activity data'!AQ7*Constants!$H83*EF!$H208*MMVolatEF*NtoN2O*kgtoGg</f>
        <v>3.0492995445067969E-4</v>
      </c>
      <c r="AR158" s="22">
        <f>Constants!$H65*'Activity data'!AR7*Constants!$H83*EF!$H208*MMVolatEF*NtoN2O*kgtoGg</f>
        <v>3.0701209423994132E-4</v>
      </c>
      <c r="AS158" s="22">
        <f>Constants!$H65*'Activity data'!AS7*Constants!$H83*EF!$H208*MMVolatEF*NtoN2O*kgtoGg</f>
        <v>3.0906832985136434E-4</v>
      </c>
      <c r="AT158" s="22">
        <f>Constants!$H65*'Activity data'!AT7*Constants!$H83*EF!$H208*MMVolatEF*NtoN2O*kgtoGg</f>
        <v>3.1116940165207925E-4</v>
      </c>
      <c r="AU158" s="22">
        <f>Constants!$H65*'Activity data'!AU7*Constants!$H83*EF!$H208*MMVolatEF*NtoN2O*kgtoGg</f>
        <v>3.1408462908994632E-4</v>
      </c>
      <c r="AV158" s="22">
        <f>Constants!$H65*'Activity data'!AV7*Constants!$H83*EF!$H208*MMVolatEF*NtoN2O*kgtoGg</f>
        <v>3.166005235214341E-4</v>
      </c>
      <c r="AW158" s="22">
        <f>Constants!$H65*'Activity data'!AW7*Constants!$H83*EF!$H208*MMVolatEF*NtoN2O*kgtoGg</f>
        <v>3.1968665753686704E-4</v>
      </c>
      <c r="AX158" s="22">
        <f>Constants!$H65*'Activity data'!AX7*Constants!$H83*EF!$H208*MMVolatEF*NtoN2O*kgtoGg</f>
        <v>3.2291288312100516E-4</v>
      </c>
      <c r="AY158" s="22">
        <f>Constants!$H65*'Activity data'!AY7*Constants!$H83*EF!$H208*MMVolatEF*NtoN2O*kgtoGg</f>
        <v>3.2678760151383097E-4</v>
      </c>
      <c r="AZ158" s="22">
        <f>Constants!$H65*'Activity data'!AZ7*Constants!$H83*EF!$H208*MMVolatEF*NtoN2O*kgtoGg</f>
        <v>3.3099125312439454E-4</v>
      </c>
      <c r="BA158" s="22">
        <f>Constants!$H65*'Activity data'!BA7*Constants!$H83*EF!$H208*MMVolatEF*NtoN2O*kgtoGg</f>
        <v>3.3423164015345102E-4</v>
      </c>
      <c r="BB158" s="22">
        <f>Constants!$H65*'Activity data'!BB7*Constants!$H83*EF!$H208*MMVolatEF*NtoN2O*kgtoGg</f>
        <v>3.3747201623549202E-4</v>
      </c>
      <c r="BC158" s="22">
        <f>Constants!$H65*'Activity data'!BC7*Constants!$H83*EF!$H208*MMVolatEF*NtoN2O*kgtoGg</f>
        <v>3.4106104025769711E-4</v>
      </c>
      <c r="BD158" s="22">
        <f>Constants!$H65*'Activity data'!BD7*Constants!$H83*EF!$H208*MMVolatEF*NtoN2O*kgtoGg</f>
        <v>3.4462383713575385E-4</v>
      </c>
      <c r="BE158" s="22">
        <f>Constants!$H65*'Activity data'!BE7*Constants!$H83*EF!$H208*MMVolatEF*NtoN2O*kgtoGg</f>
        <v>3.4856684374732756E-4</v>
      </c>
      <c r="BF158" s="22">
        <f>Constants!$H65*'Activity data'!BF7*Constants!$H83*EF!$H208*MMVolatEF*NtoN2O*kgtoGg</f>
        <v>3.5239010676433973E-4</v>
      </c>
      <c r="BG158" s="22">
        <f>Constants!$H65*'Activity data'!BG7*Constants!$H83*EF!$H208*MMVolatEF*NtoN2O*kgtoGg</f>
        <v>3.5682965860461786E-4</v>
      </c>
      <c r="BH158" s="22">
        <f>Constants!$H65*'Activity data'!BH7*Constants!$H83*EF!$H208*MMVolatEF*NtoN2O*kgtoGg</f>
        <v>3.6131619449930634E-4</v>
      </c>
      <c r="BI158" s="22">
        <f>Constants!$H65*'Activity data'!BI7*Constants!$H83*EF!$H208*MMVolatEF*NtoN2O*kgtoGg</f>
        <v>3.6592408455957094E-4</v>
      </c>
      <c r="BJ158" s="22">
        <f>Constants!$H65*'Activity data'!BJ7*Constants!$H83*EF!$H208*MMVolatEF*NtoN2O*kgtoGg</f>
        <v>3.7067739295717388E-4</v>
      </c>
      <c r="BK158" s="22">
        <f>Constants!$H65*'Activity data'!BK7*Constants!$H83*EF!$H208*MMVolatEF*NtoN2O*kgtoGg</f>
        <v>3.7562247767805731E-4</v>
      </c>
      <c r="BL158" s="22">
        <f>Constants!$H65*'Activity data'!BL7*Constants!$H83*EF!$H208*MMVolatEF*NtoN2O*kgtoGg</f>
        <v>3.8099760801138999E-4</v>
      </c>
      <c r="BM158" s="22">
        <f>Constants!$H65*'Activity data'!BM7*Constants!$H83*EF!$H208*MMVolatEF*NtoN2O*kgtoGg</f>
        <v>3.8407730882747691E-4</v>
      </c>
      <c r="BN158" s="22">
        <f>Constants!$H65*'Activity data'!BN7*Constants!$H83*EF!$H208*MMVolatEF*NtoN2O*kgtoGg</f>
        <v>3.8679812246998667E-4</v>
      </c>
      <c r="BO158" s="22">
        <f>Constants!$H65*'Activity data'!BO7*Constants!$H83*EF!$H208*MMVolatEF*NtoN2O*kgtoGg</f>
        <v>3.8956393724176287E-4</v>
      </c>
      <c r="BP158" s="22">
        <f>Constants!$H65*'Activity data'!BP7*Constants!$H83*EF!$H208*MMVolatEF*NtoN2O*kgtoGg</f>
        <v>3.9222972978272867E-4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3.2323215352203869E-3</v>
      </c>
      <c r="AE159" s="22">
        <f>Constants!$H66*'Activity data'!AE8*Constants!$H84*EF!$H209*MMVolatEF*NtoN2O*kgtoGg</f>
        <v>3.2042886428129448E-3</v>
      </c>
      <c r="AF159" s="22">
        <f>Constants!$H66*'Activity data'!AF8*Constants!$H84*EF!$H209*MMVolatEF*NtoN2O*kgtoGg</f>
        <v>3.1936173693006072E-3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2.5623805586114461E-3</v>
      </c>
      <c r="AM159" s="22">
        <f>Constants!$H66*'Activity data'!AM8*Constants!$H84*EF!$H209*MMVolatEF*NtoN2O*kgtoGg</f>
        <v>2.6124722064250917E-3</v>
      </c>
      <c r="AN159" s="22">
        <f>Constants!$H66*'Activity data'!AN8*Constants!$H84*EF!$H209*MMVolatEF*NtoN2O*kgtoGg</f>
        <v>2.6393547646565868E-3</v>
      </c>
      <c r="AO159" s="22">
        <f>Constants!$H66*'Activity data'!AO8*Constants!$H84*EF!$H209*MMVolatEF*NtoN2O*kgtoGg</f>
        <v>2.6585159295822347E-3</v>
      </c>
      <c r="AP159" s="22">
        <f>Constants!$H66*'Activity data'!AP8*Constants!$H84*EF!$H209*MMVolatEF*NtoN2O*kgtoGg</f>
        <v>2.682404147004944E-3</v>
      </c>
      <c r="AQ159" s="22">
        <f>Constants!$H66*'Activity data'!AQ8*Constants!$H84*EF!$H209*MMVolatEF*NtoN2O*kgtoGg</f>
        <v>2.7009409577583988E-3</v>
      </c>
      <c r="AR159" s="22">
        <f>Constants!$H66*'Activity data'!AR8*Constants!$H84*EF!$H209*MMVolatEF*NtoN2O*kgtoGg</f>
        <v>2.7086431953968373E-3</v>
      </c>
      <c r="AS159" s="22">
        <f>Constants!$H66*'Activity data'!AS8*Constants!$H84*EF!$H209*MMVolatEF*NtoN2O*kgtoGg</f>
        <v>2.715182334029067E-3</v>
      </c>
      <c r="AT159" s="22">
        <f>Constants!$H66*'Activity data'!AT8*Constants!$H84*EF!$H209*MMVolatEF*NtoN2O*kgtoGg</f>
        <v>2.7224055356820697E-3</v>
      </c>
      <c r="AU159" s="22">
        <f>Constants!$H66*'Activity data'!AU8*Constants!$H84*EF!$H209*MMVolatEF*NtoN2O*kgtoGg</f>
        <v>2.7492331720760212E-3</v>
      </c>
      <c r="AV159" s="22">
        <f>Constants!$H66*'Activity data'!AV8*Constants!$H84*EF!$H209*MMVolatEF*NtoN2O*kgtoGg</f>
        <v>2.7654181302497922E-3</v>
      </c>
      <c r="AW159" s="22">
        <f>Constants!$H66*'Activity data'!AW8*Constants!$H84*EF!$H209*MMVolatEF*NtoN2O*kgtoGg</f>
        <v>2.7708997745878594E-3</v>
      </c>
      <c r="AX159" s="22">
        <f>Constants!$H66*'Activity data'!AX8*Constants!$H84*EF!$H209*MMVolatEF*NtoN2O*kgtoGg</f>
        <v>2.7775605445034693E-3</v>
      </c>
      <c r="AY159" s="22">
        <f>Constants!$H66*'Activity data'!AY8*Constants!$H84*EF!$H209*MMVolatEF*NtoN2O*kgtoGg</f>
        <v>2.796725356147391E-3</v>
      </c>
      <c r="AZ159" s="22">
        <f>Constants!$H66*'Activity data'!AZ8*Constants!$H84*EF!$H209*MMVolatEF*NtoN2O*kgtoGg</f>
        <v>2.8203618769558954E-3</v>
      </c>
      <c r="BA159" s="22">
        <f>Constants!$H66*'Activity data'!BA8*Constants!$H84*EF!$H209*MMVolatEF*NtoN2O*kgtoGg</f>
        <v>2.8201559153511477E-3</v>
      </c>
      <c r="BB159" s="22">
        <f>Constants!$H66*'Activity data'!BB8*Constants!$H84*EF!$H209*MMVolatEF*NtoN2O*kgtoGg</f>
        <v>2.8178758262065741E-3</v>
      </c>
      <c r="BC159" s="22">
        <f>Constants!$H66*'Activity data'!BC8*Constants!$H84*EF!$H209*MMVolatEF*NtoN2O*kgtoGg</f>
        <v>2.8207231549115426E-3</v>
      </c>
      <c r="BD159" s="22">
        <f>Constants!$H66*'Activity data'!BD8*Constants!$H84*EF!$H209*MMVolatEF*NtoN2O*kgtoGg</f>
        <v>2.8206987734201148E-3</v>
      </c>
      <c r="BE159" s="22">
        <f>Constants!$H66*'Activity data'!BE8*Constants!$H84*EF!$H209*MMVolatEF*NtoN2O*kgtoGg</f>
        <v>2.8258236928344993E-3</v>
      </c>
      <c r="BF159" s="22">
        <f>Constants!$H66*'Activity data'!BF8*Constants!$H84*EF!$H209*MMVolatEF*NtoN2O*kgtoGg</f>
        <v>2.8260498663699712E-3</v>
      </c>
      <c r="BG159" s="22">
        <f>Constants!$H66*'Activity data'!BG8*Constants!$H84*EF!$H209*MMVolatEF*NtoN2O*kgtoGg</f>
        <v>2.8496737682554736E-3</v>
      </c>
      <c r="BH159" s="22">
        <f>Constants!$H66*'Activity data'!BH8*Constants!$H84*EF!$H209*MMVolatEF*NtoN2O*kgtoGg</f>
        <v>2.871759138559611E-3</v>
      </c>
      <c r="BI159" s="22">
        <f>Constants!$H66*'Activity data'!BI8*Constants!$H84*EF!$H209*MMVolatEF*NtoN2O*kgtoGg</f>
        <v>2.8936224395659065E-3</v>
      </c>
      <c r="BJ159" s="22">
        <f>Constants!$H66*'Activity data'!BJ8*Constants!$H84*EF!$H209*MMVolatEF*NtoN2O*kgtoGg</f>
        <v>2.9155855260809614E-3</v>
      </c>
      <c r="BK159" s="22">
        <f>Constants!$H66*'Activity data'!BK8*Constants!$H84*EF!$H209*MMVolatEF*NtoN2O*kgtoGg</f>
        <v>2.9383177592399823E-3</v>
      </c>
      <c r="BL159" s="22">
        <f>Constants!$H66*'Activity data'!BL8*Constants!$H84*EF!$H209*MMVolatEF*NtoN2O*kgtoGg</f>
        <v>2.9656425504586614E-3</v>
      </c>
      <c r="BM159" s="22">
        <f>Constants!$H66*'Activity data'!BM8*Constants!$H84*EF!$H209*MMVolatEF*NtoN2O*kgtoGg</f>
        <v>2.9523502984721579E-3</v>
      </c>
      <c r="BN159" s="22">
        <f>Constants!$H66*'Activity data'!BN8*Constants!$H84*EF!$H209*MMVolatEF*NtoN2O*kgtoGg</f>
        <v>2.9320670295168343E-3</v>
      </c>
      <c r="BO159" s="22">
        <f>Constants!$H66*'Activity data'!BO8*Constants!$H84*EF!$H209*MMVolatEF*NtoN2O*kgtoGg</f>
        <v>2.9115310739429088E-3</v>
      </c>
      <c r="BP159" s="22">
        <f>Constants!$H66*'Activity data'!BP8*Constants!$H84*EF!$H209*MMVolatEF*NtoN2O*kgtoGg</f>
        <v>2.8884703470162506E-3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1.6090517274103568E-2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1.2755546808047816E-2</v>
      </c>
      <c r="AM160" s="22">
        <f>Constants!$H67*'Activity data'!AM9*Constants!$H85*EF!$H210*MMVolatEF*NtoN2O*kgtoGg</f>
        <v>1.3004903351216977E-2</v>
      </c>
      <c r="AN160" s="22">
        <f>Constants!$H67*'Activity data'!AN9*Constants!$H85*EF!$H210*MMVolatEF*NtoN2O*kgtoGg</f>
        <v>1.3138724898016299E-2</v>
      </c>
      <c r="AO160" s="22">
        <f>Constants!$H67*'Activity data'!AO9*Constants!$H85*EF!$H210*MMVolatEF*NtoN2O*kgtoGg</f>
        <v>1.3234109299558223E-2</v>
      </c>
      <c r="AP160" s="22">
        <f>Constants!$H67*'Activity data'!AP9*Constants!$H85*EF!$H210*MMVolatEF*NtoN2O*kgtoGg</f>
        <v>1.335302499866161E-2</v>
      </c>
      <c r="AQ160" s="22">
        <f>Constants!$H67*'Activity data'!AQ9*Constants!$H85*EF!$H210*MMVolatEF*NtoN2O*kgtoGg</f>
        <v>1.344530136114141E-2</v>
      </c>
      <c r="AR160" s="22">
        <f>Constants!$H67*'Activity data'!AR9*Constants!$H85*EF!$H210*MMVolatEF*NtoN2O*kgtoGg</f>
        <v>1.3483643149363938E-2</v>
      </c>
      <c r="AS160" s="22">
        <f>Constants!$H67*'Activity data'!AS9*Constants!$H85*EF!$H210*MMVolatEF*NtoN2O*kgtoGg</f>
        <v>1.3516195023295152E-2</v>
      </c>
      <c r="AT160" s="22">
        <f>Constants!$H67*'Activity data'!AT9*Constants!$H85*EF!$H210*MMVolatEF*NtoN2O*kgtoGg</f>
        <v>1.3552152167318593E-2</v>
      </c>
      <c r="AU160" s="22">
        <f>Constants!$H67*'Activity data'!AU9*Constants!$H85*EF!$H210*MMVolatEF*NtoN2O*kgtoGg</f>
        <v>1.3685700312859379E-2</v>
      </c>
      <c r="AV160" s="22">
        <f>Constants!$H67*'Activity data'!AV9*Constants!$H85*EF!$H210*MMVolatEF*NtoN2O*kgtoGg</f>
        <v>1.376626913815663E-2</v>
      </c>
      <c r="AW160" s="22">
        <f>Constants!$H67*'Activity data'!AW9*Constants!$H85*EF!$H210*MMVolatEF*NtoN2O*kgtoGg</f>
        <v>1.3793556798728478E-2</v>
      </c>
      <c r="AX160" s="22">
        <f>Constants!$H67*'Activity data'!AX9*Constants!$H85*EF!$H210*MMVolatEF*NtoN2O*kgtoGg</f>
        <v>1.3826714153966229E-2</v>
      </c>
      <c r="AY160" s="22">
        <f>Constants!$H67*'Activity data'!AY9*Constants!$H85*EF!$H210*MMVolatEF*NtoN2O*kgtoGg</f>
        <v>1.3922116708895047E-2</v>
      </c>
      <c r="AZ160" s="22">
        <f>Constants!$H67*'Activity data'!AZ9*Constants!$H85*EF!$H210*MMVolatEF*NtoN2O*kgtoGg</f>
        <v>1.4039779460643236E-2</v>
      </c>
      <c r="BA160" s="22">
        <f>Constants!$H67*'Activity data'!BA9*Constants!$H85*EF!$H210*MMVolatEF*NtoN2O*kgtoGg</f>
        <v>1.4038754182457605E-2</v>
      </c>
      <c r="BB160" s="22">
        <f>Constants!$H67*'Activity data'!BB9*Constants!$H85*EF!$H210*MMVolatEF*NtoN2O*kgtoGg</f>
        <v>1.4027403884113988E-2</v>
      </c>
      <c r="BC160" s="22">
        <f>Constants!$H67*'Activity data'!BC9*Constants!$H85*EF!$H210*MMVolatEF*NtoN2O*kgtoGg</f>
        <v>1.4041577904616936E-2</v>
      </c>
      <c r="BD160" s="22">
        <f>Constants!$H67*'Activity data'!BD9*Constants!$H85*EF!$H210*MMVolatEF*NtoN2O*kgtoGg</f>
        <v>1.4041456533396682E-2</v>
      </c>
      <c r="BE160" s="22">
        <f>Constants!$H67*'Activity data'!BE9*Constants!$H85*EF!$H210*MMVolatEF*NtoN2O*kgtoGg</f>
        <v>1.4066968415017067E-2</v>
      </c>
      <c r="BF160" s="22">
        <f>Constants!$H67*'Activity data'!BF9*Constants!$H85*EF!$H210*MMVolatEF*NtoN2O*kgtoGg</f>
        <v>1.4068094308323099E-2</v>
      </c>
      <c r="BG160" s="22">
        <f>Constants!$H67*'Activity data'!BG9*Constants!$H85*EF!$H210*MMVolatEF*NtoN2O*kgtoGg</f>
        <v>1.4185694242991872E-2</v>
      </c>
      <c r="BH160" s="22">
        <f>Constants!$H67*'Activity data'!BH9*Constants!$H85*EF!$H210*MMVolatEF*NtoN2O*kgtoGg</f>
        <v>1.4295635357609192E-2</v>
      </c>
      <c r="BI160" s="22">
        <f>Constants!$H67*'Activity data'!BI9*Constants!$H85*EF!$H210*MMVolatEF*NtoN2O*kgtoGg</f>
        <v>1.4404471009841652E-2</v>
      </c>
      <c r="BJ160" s="22">
        <f>Constants!$H67*'Activity data'!BJ9*Constants!$H85*EF!$H210*MMVolatEF*NtoN2O*kgtoGg</f>
        <v>1.4513803394974873E-2</v>
      </c>
      <c r="BK160" s="22">
        <f>Constants!$H67*'Activity data'!BK9*Constants!$H85*EF!$H210*MMVolatEF*NtoN2O*kgtoGg</f>
        <v>1.4626964597020708E-2</v>
      </c>
      <c r="BL160" s="22">
        <f>Constants!$H67*'Activity data'!BL9*Constants!$H85*EF!$H210*MMVolatEF*NtoN2O*kgtoGg</f>
        <v>1.4762987582458463E-2</v>
      </c>
      <c r="BM160" s="22">
        <f>Constants!$H67*'Activity data'!BM9*Constants!$H85*EF!$H210*MMVolatEF*NtoN2O*kgtoGg</f>
        <v>1.4696818667061259E-2</v>
      </c>
      <c r="BN160" s="22">
        <f>Constants!$H67*'Activity data'!BN9*Constants!$H85*EF!$H210*MMVolatEF*NtoN2O*kgtoGg</f>
        <v>1.4595848424483374E-2</v>
      </c>
      <c r="BO160" s="22">
        <f>Constants!$H67*'Activity data'!BO9*Constants!$H85*EF!$H210*MMVolatEF*NtoN2O*kgtoGg</f>
        <v>1.4493620306302071E-2</v>
      </c>
      <c r="BP160" s="22">
        <f>Constants!$H67*'Activity data'!BP9*Constants!$H85*EF!$H210*MMVolatEF*NtoN2O*kgtoGg</f>
        <v>1.4378823860180114E-2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0.15836052531214867</v>
      </c>
      <c r="AE161" s="22">
        <f>Constants!$H68*'Activity data'!AE10*Constants!$H86*EF!$H211*MMVolatEF*NtoN2O*kgtoGg</f>
        <v>0.16370016056893633</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0.17840915017095654</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0.17357864070156559</v>
      </c>
      <c r="AM161" s="22">
        <f>Constants!$H68*'Activity data'!AM10*Constants!$H86*EF!$H211*MMVolatEF*NtoN2O*kgtoGg</f>
        <v>0.18123563716948959</v>
      </c>
      <c r="AN161" s="22">
        <f>Constants!$H68*'Activity data'!AN10*Constants!$H86*EF!$H211*MMVolatEF*NtoN2O*kgtoGg</f>
        <v>0.18745137613927096</v>
      </c>
      <c r="AO161" s="22">
        <f>Constants!$H68*'Activity data'!AO10*Constants!$H86*EF!$H211*MMVolatEF*NtoN2O*kgtoGg</f>
        <v>0.19324174049433376</v>
      </c>
      <c r="AP161" s="22">
        <f>Constants!$H68*'Activity data'!AP10*Constants!$H86*EF!$H211*MMVolatEF*NtoN2O*kgtoGg</f>
        <v>0.19949843956039001</v>
      </c>
      <c r="AQ161" s="22">
        <f>Constants!$H68*'Activity data'!AQ10*Constants!$H86*EF!$H211*MMVolatEF*NtoN2O*kgtoGg</f>
        <v>0.20548336924052901</v>
      </c>
      <c r="AR161" s="22">
        <f>Constants!$H68*'Activity data'!AR10*Constants!$H86*EF!$H211*MMVolatEF*NtoN2O*kgtoGg</f>
        <v>0.21074695433448318</v>
      </c>
      <c r="AS161" s="22">
        <f>Constants!$H68*'Activity data'!AS10*Constants!$H86*EF!$H211*MMVolatEF*NtoN2O*kgtoGg</f>
        <v>0.21600618712029013</v>
      </c>
      <c r="AT161" s="22">
        <f>Constants!$H68*'Activity data'!AT10*Constants!$H86*EF!$H211*MMVolatEF*NtoN2O*kgtoGg</f>
        <v>0.22140881189365966</v>
      </c>
      <c r="AU161" s="22">
        <f>Constants!$H68*'Activity data'!AU10*Constants!$H86*EF!$H211*MMVolatEF*NtoN2O*kgtoGg</f>
        <v>0.22853492666526359</v>
      </c>
      <c r="AV161" s="22">
        <f>Constants!$H68*'Activity data'!AV10*Constants!$H86*EF!$H211*MMVolatEF*NtoN2O*kgtoGg</f>
        <v>0.23492598630840028</v>
      </c>
      <c r="AW161" s="22">
        <f>Constants!$H68*'Activity data'!AW10*Constants!$H86*EF!$H211*MMVolatEF*NtoN2O*kgtoGg</f>
        <v>0.24319788452892876</v>
      </c>
      <c r="AX161" s="22">
        <f>Constants!$H68*'Activity data'!AX10*Constants!$H86*EF!$H211*MMVolatEF*NtoN2O*kgtoGg</f>
        <v>0.25188247699399297</v>
      </c>
      <c r="AY161" s="22">
        <f>Constants!$H68*'Activity data'!AY10*Constants!$H86*EF!$H211*MMVolatEF*NtoN2O*kgtoGg</f>
        <v>0.26206882036479856</v>
      </c>
      <c r="AZ161" s="22">
        <f>Constants!$H68*'Activity data'!AZ10*Constants!$H86*EF!$H211*MMVolatEF*NtoN2O*kgtoGg</f>
        <v>0.27311526612830739</v>
      </c>
      <c r="BA161" s="22">
        <f>Constants!$H68*'Activity data'!BA10*Constants!$H86*EF!$H211*MMVolatEF*NtoN2O*kgtoGg</f>
        <v>0.28225596042391699</v>
      </c>
      <c r="BB161" s="22">
        <f>Constants!$H68*'Activity data'!BB10*Constants!$H86*EF!$H211*MMVolatEF*NtoN2O*kgtoGg</f>
        <v>0.29152963922571284</v>
      </c>
      <c r="BC161" s="22">
        <f>Constants!$H68*'Activity data'!BC10*Constants!$H86*EF!$H211*MMVolatEF*NtoN2O*kgtoGg</f>
        <v>0.30170531716429883</v>
      </c>
      <c r="BD161" s="22">
        <f>Constants!$H68*'Activity data'!BD10*Constants!$H86*EF!$H211*MMVolatEF*NtoN2O*kgtoGg</f>
        <v>0.31197548880065545</v>
      </c>
      <c r="BE161" s="22">
        <f>Constants!$H68*'Activity data'!BE10*Constants!$H86*EF!$H211*MMVolatEF*NtoN2O*kgtoGg</f>
        <v>0.32325011633471645</v>
      </c>
      <c r="BF161" s="22">
        <f>Constants!$H68*'Activity data'!BF10*Constants!$H86*EF!$H211*MMVolatEF*NtoN2O*kgtoGg</f>
        <v>0.33442678310198259</v>
      </c>
      <c r="BG161" s="22">
        <f>Constants!$H68*'Activity data'!BG10*Constants!$H86*EF!$H211*MMVolatEF*NtoN2O*kgtoGg</f>
        <v>0.34673717761356132</v>
      </c>
      <c r="BH161" s="22">
        <f>Constants!$H68*'Activity data'!BH10*Constants!$H86*EF!$H211*MMVolatEF*NtoN2O*kgtoGg</f>
        <v>0.35931761413448676</v>
      </c>
      <c r="BI161" s="22">
        <f>Constants!$H68*'Activity data'!BI10*Constants!$H86*EF!$H211*MMVolatEF*NtoN2O*kgtoGg</f>
        <v>0.37234383007718264</v>
      </c>
      <c r="BJ161" s="22">
        <f>Constants!$H68*'Activity data'!BJ10*Constants!$H86*EF!$H211*MMVolatEF*NtoN2O*kgtoGg</f>
        <v>0.38587962785394408</v>
      </c>
      <c r="BK161" s="22">
        <f>Constants!$H68*'Activity data'!BK10*Constants!$H86*EF!$H211*MMVolatEF*NtoN2O*kgtoGg</f>
        <v>0.40004236552391642</v>
      </c>
      <c r="BL161" s="22">
        <f>Constants!$H68*'Activity data'!BL10*Constants!$H86*EF!$H211*MMVolatEF*NtoN2O*kgtoGg</f>
        <v>0.41540342383029444</v>
      </c>
      <c r="BM161" s="22">
        <f>Constants!$H68*'Activity data'!BM10*Constants!$H86*EF!$H211*MMVolatEF*NtoN2O*kgtoGg</f>
        <v>0.42553142297832897</v>
      </c>
      <c r="BN161" s="22">
        <f>Constants!$H68*'Activity data'!BN10*Constants!$H86*EF!$H211*MMVolatEF*NtoN2O*kgtoGg</f>
        <v>0.43493486985141605</v>
      </c>
      <c r="BO161" s="22">
        <f>Constants!$H68*'Activity data'!BO10*Constants!$H86*EF!$H211*MMVolatEF*NtoN2O*kgtoGg</f>
        <v>0.44456802320024685</v>
      </c>
      <c r="BP161" s="22">
        <f>Constants!$H68*'Activity data'!BP10*Constants!$H86*EF!$H211*MMVolatEF*NtoN2O*kgtoGg</f>
        <v>0.45408478837742844</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1.171883187565219E-4</v>
      </c>
      <c r="AE162" s="22">
        <f>Constants!$H69*'Activity data'!AE11*Constants!$H87*EF!$H212*MMVolatEF*NtoN2O*kgtoGg</f>
        <v>1.1725168210757805E-4</v>
      </c>
      <c r="AF162" s="22">
        <f>Constants!$H69*'Activity data'!AF11*Constants!$H87*EF!$H212*MMVolatEF*NtoN2O*kgtoGg</f>
        <v>1.1740318150277544E-4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1.1955045154495985E-4</v>
      </c>
      <c r="AM162" s="22">
        <f>Constants!$H69*'Activity data'!AM11*Constants!$H87*EF!$H212*MMVolatEF*NtoN2O*kgtoGg</f>
        <v>1.1995011949583224E-4</v>
      </c>
      <c r="AN162" s="22">
        <f>Constants!$H69*'Activity data'!AN11*Constants!$H87*EF!$H212*MMVolatEF*NtoN2O*kgtoGg</f>
        <v>1.2030373644923036E-4</v>
      </c>
      <c r="AO162" s="22">
        <f>Constants!$H69*'Activity data'!AO11*Constants!$H87*EF!$H212*MMVolatEF*NtoN2O*kgtoGg</f>
        <v>1.2061203241994415E-4</v>
      </c>
      <c r="AP162" s="22">
        <f>Constants!$H69*'Activity data'!AP11*Constants!$H87*EF!$H212*MMVolatEF*NtoN2O*kgtoGg</f>
        <v>1.2087542518312814E-4</v>
      </c>
      <c r="AQ162" s="22">
        <f>Constants!$H69*'Activity data'!AQ11*Constants!$H87*EF!$H212*MMVolatEF*NtoN2O*kgtoGg</f>
        <v>1.2108832787962589E-4</v>
      </c>
      <c r="AR162" s="22">
        <f>Constants!$H69*'Activity data'!AR11*Constants!$H87*EF!$H212*MMVolatEF*NtoN2O*kgtoGg</f>
        <v>1.2129445136609399E-4</v>
      </c>
      <c r="AS162" s="22">
        <f>Constants!$H69*'Activity data'!AS11*Constants!$H87*EF!$H212*MMVolatEF*NtoN2O*kgtoGg</f>
        <v>1.2149498269403586E-4</v>
      </c>
      <c r="AT162" s="22">
        <f>Constants!$H69*'Activity data'!AT11*Constants!$H87*EF!$H212*MMVolatEF*NtoN2O*kgtoGg</f>
        <v>1.2168903659449448E-4</v>
      </c>
      <c r="AU162" s="22">
        <f>Constants!$H69*'Activity data'!AU11*Constants!$H87*EF!$H212*MMVolatEF*NtoN2O*kgtoGg</f>
        <v>1.2188108181253244E-4</v>
      </c>
      <c r="AV162" s="22">
        <f>Constants!$H69*'Activity data'!AV11*Constants!$H87*EF!$H212*MMVolatEF*NtoN2O*kgtoGg</f>
        <v>1.220607810636357E-4</v>
      </c>
      <c r="AW162" s="22">
        <f>Constants!$H69*'Activity data'!AW11*Constants!$H87*EF!$H212*MMVolatEF*NtoN2O*kgtoGg</f>
        <v>1.2224004719128283E-4</v>
      </c>
      <c r="AX162" s="22">
        <f>Constants!$H69*'Activity data'!AX11*Constants!$H87*EF!$H212*MMVolatEF*NtoN2O*kgtoGg</f>
        <v>1.2241466374301066E-4</v>
      </c>
      <c r="AY162" s="22">
        <f>Constants!$H69*'Activity data'!AY11*Constants!$H87*EF!$H212*MMVolatEF*NtoN2O*kgtoGg</f>
        <v>1.225875287578305E-4</v>
      </c>
      <c r="AZ162" s="22">
        <f>Constants!$H69*'Activity data'!AZ11*Constants!$H87*EF!$H212*MMVolatEF*NtoN2O*kgtoGg</f>
        <v>1.2275538199242871E-4</v>
      </c>
      <c r="BA162" s="22">
        <f>Constants!$H69*'Activity data'!BA11*Constants!$H87*EF!$H212*MMVolatEF*NtoN2O*kgtoGg</f>
        <v>1.2290772042082039E-4</v>
      </c>
      <c r="BB162" s="22">
        <f>Constants!$H69*'Activity data'!BB11*Constants!$H87*EF!$H212*MMVolatEF*NtoN2O*kgtoGg</f>
        <v>1.2305265773929116E-4</v>
      </c>
      <c r="BC162" s="22">
        <f>Constants!$H69*'Activity data'!BC11*Constants!$H87*EF!$H212*MMVolatEF*NtoN2O*kgtoGg</f>
        <v>1.2319211779914701E-4</v>
      </c>
      <c r="BD162" s="22">
        <f>Constants!$H69*'Activity data'!BD11*Constants!$H87*EF!$H212*MMVolatEF*NtoN2O*kgtoGg</f>
        <v>1.2332263729533598E-4</v>
      </c>
      <c r="BE162" s="22">
        <f>Constants!$H69*'Activity data'!BE11*Constants!$H87*EF!$H212*MMVolatEF*NtoN2O*kgtoGg</f>
        <v>1.2344665263050683E-4</v>
      </c>
      <c r="BF162" s="22">
        <f>Constants!$H69*'Activity data'!BF11*Constants!$H87*EF!$H212*MMVolatEF*NtoN2O*kgtoGg</f>
        <v>1.2355983837960874E-4</v>
      </c>
      <c r="BG162" s="22">
        <f>Constants!$H69*'Activity data'!BG11*Constants!$H87*EF!$H212*MMVolatEF*NtoN2O*kgtoGg</f>
        <v>1.236688962637362E-4</v>
      </c>
      <c r="BH162" s="22">
        <f>Constants!$H69*'Activity data'!BH11*Constants!$H87*EF!$H212*MMVolatEF*NtoN2O*kgtoGg</f>
        <v>1.2376906017850766E-4</v>
      </c>
      <c r="BI162" s="22">
        <f>Constants!$H69*'Activity data'!BI11*Constants!$H87*EF!$H212*MMVolatEF*NtoN2O*kgtoGg</f>
        <v>1.2386041904773932E-4</v>
      </c>
      <c r="BJ162" s="22">
        <f>Constants!$H69*'Activity data'!BJ11*Constants!$H87*EF!$H212*MMVolatEF*NtoN2O*kgtoGg</f>
        <v>1.2394271153045081E-4</v>
      </c>
      <c r="BK162" s="22">
        <f>Constants!$H69*'Activity data'!BK11*Constants!$H87*EF!$H212*MMVolatEF*NtoN2O*kgtoGg</f>
        <v>1.2401586881810207E-4</v>
      </c>
      <c r="BL162" s="22">
        <f>Constants!$H69*'Activity data'!BL11*Constants!$H87*EF!$H212*MMVolatEF*NtoN2O*kgtoGg</f>
        <v>1.2408135383816868E-4</v>
      </c>
      <c r="BM162" s="22">
        <f>Constants!$H69*'Activity data'!BM11*Constants!$H87*EF!$H212*MMVolatEF*NtoN2O*kgtoGg</f>
        <v>1.2411838784767153E-4</v>
      </c>
      <c r="BN162" s="22">
        <f>Constants!$H69*'Activity data'!BN11*Constants!$H87*EF!$H212*MMVolatEF*NtoN2O*kgtoGg</f>
        <v>1.2414113359883718E-4</v>
      </c>
      <c r="BO162" s="22">
        <f>Constants!$H69*'Activity data'!BO11*Constants!$H87*EF!$H212*MMVolatEF*NtoN2O*kgtoGg</f>
        <v>1.2415229217875654E-4</v>
      </c>
      <c r="BP162" s="22">
        <f>Constants!$H69*'Activity data'!BP11*Constants!$H87*EF!$H212*MMVolatEF*NtoN2O*kgtoGg</f>
        <v>1.2415047484247164E-4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8.0420661765993721E-4</v>
      </c>
      <c r="AE163" s="22">
        <f>Constants!$H70*'Activity data'!AE12*Constants!$H88*EF!$H213*MMVolatEF*NtoN2O*kgtoGg</f>
        <v>8.046414496191049E-4</v>
      </c>
      <c r="AF163" s="22">
        <f>Constants!$H70*'Activity data'!AF12*Constants!$H88*EF!$H213*MMVolatEF*NtoN2O*kgtoGg</f>
        <v>8.0568111652005558E-4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8.2041678980346072E-4</v>
      </c>
      <c r="AM163" s="22">
        <f>Constants!$H70*'Activity data'!AM12*Constants!$H88*EF!$H213*MMVolatEF*NtoN2O*kgtoGg</f>
        <v>8.2315951718762905E-4</v>
      </c>
      <c r="AN163" s="22">
        <f>Constants!$H70*'Activity data'!AN12*Constants!$H88*EF!$H213*MMVolatEF*NtoN2O*kgtoGg</f>
        <v>8.2558621890207529E-4</v>
      </c>
      <c r="AO163" s="22">
        <f>Constants!$H70*'Activity data'!AO12*Constants!$H88*EF!$H213*MMVolatEF*NtoN2O*kgtoGg</f>
        <v>8.277019046843844E-4</v>
      </c>
      <c r="AP163" s="22">
        <f>Constants!$H70*'Activity data'!AP12*Constants!$H88*EF!$H213*MMVolatEF*NtoN2O*kgtoGg</f>
        <v>8.2950944152290166E-4</v>
      </c>
      <c r="AQ163" s="22">
        <f>Constants!$H70*'Activity data'!AQ12*Constants!$H88*EF!$H213*MMVolatEF*NtoN2O*kgtoGg</f>
        <v>8.30970489511796E-4</v>
      </c>
      <c r="AR163" s="22">
        <f>Constants!$H70*'Activity data'!AR12*Constants!$H88*EF!$H213*MMVolatEF*NtoN2O*kgtoGg</f>
        <v>8.3238501506887979E-4</v>
      </c>
      <c r="AS163" s="22">
        <f>Constants!$H70*'Activity data'!AS12*Constants!$H88*EF!$H213*MMVolatEF*NtoN2O*kgtoGg</f>
        <v>8.3376116435312771E-4</v>
      </c>
      <c r="AT163" s="22">
        <f>Constants!$H70*'Activity data'!AT12*Constants!$H88*EF!$H213*MMVolatEF*NtoN2O*kgtoGg</f>
        <v>8.3509286219287401E-4</v>
      </c>
      <c r="AU163" s="22">
        <f>Constants!$H70*'Activity data'!AU12*Constants!$H88*EF!$H213*MMVolatEF*NtoN2O*kgtoGg</f>
        <v>8.3641077541899474E-4</v>
      </c>
      <c r="AV163" s="22">
        <f>Constants!$H70*'Activity data'!AV12*Constants!$H88*EF!$H213*MMVolatEF*NtoN2O*kgtoGg</f>
        <v>8.376439642594801E-4</v>
      </c>
      <c r="AW163" s="22">
        <f>Constants!$H70*'Activity data'!AW12*Constants!$H88*EF!$H213*MMVolatEF*NtoN2O*kgtoGg</f>
        <v>8.3887418078366829E-4</v>
      </c>
      <c r="AX163" s="22">
        <f>Constants!$H70*'Activity data'!AX12*Constants!$H88*EF!$H213*MMVolatEF*NtoN2O*kgtoGg</f>
        <v>8.4007248952247884E-4</v>
      </c>
      <c r="AY163" s="22">
        <f>Constants!$H70*'Activity data'!AY12*Constants!$H88*EF!$H213*MMVolatEF*NtoN2O*kgtoGg</f>
        <v>8.4125877831265131E-4</v>
      </c>
      <c r="AZ163" s="22">
        <f>Constants!$H70*'Activity data'!AZ12*Constants!$H88*EF!$H213*MMVolatEF*NtoN2O*kgtoGg</f>
        <v>8.4241067368491887E-4</v>
      </c>
      <c r="BA163" s="22">
        <f>Constants!$H70*'Activity data'!BA12*Constants!$H88*EF!$H213*MMVolatEF*NtoN2O*kgtoGg</f>
        <v>8.4345609846391131E-4</v>
      </c>
      <c r="BB163" s="22">
        <f>Constants!$H70*'Activity data'!BB12*Constants!$H88*EF!$H213*MMVolatEF*NtoN2O*kgtoGg</f>
        <v>8.4445073301364193E-4</v>
      </c>
      <c r="BC163" s="22">
        <f>Constants!$H70*'Activity data'!BC12*Constants!$H88*EF!$H213*MMVolatEF*NtoN2O*kgtoGg</f>
        <v>8.4540777979292333E-4</v>
      </c>
      <c r="BD163" s="22">
        <f>Constants!$H70*'Activity data'!BD12*Constants!$H88*EF!$H213*MMVolatEF*NtoN2O*kgtoGg</f>
        <v>8.4630347181822584E-4</v>
      </c>
      <c r="BE163" s="22">
        <f>Constants!$H70*'Activity data'!BE12*Constants!$H88*EF!$H213*MMVolatEF*NtoN2O*kgtoGg</f>
        <v>8.471545289397372E-4</v>
      </c>
      <c r="BF163" s="22">
        <f>Constants!$H70*'Activity data'!BF12*Constants!$H88*EF!$H213*MMVolatEF*NtoN2O*kgtoGg</f>
        <v>8.4793126786234017E-4</v>
      </c>
      <c r="BG163" s="22">
        <f>Constants!$H70*'Activity data'!BG12*Constants!$H88*EF!$H213*MMVolatEF*NtoN2O*kgtoGg</f>
        <v>8.4867967924884984E-4</v>
      </c>
      <c r="BH163" s="22">
        <f>Constants!$H70*'Activity data'!BH12*Constants!$H88*EF!$H213*MMVolatEF*NtoN2O*kgtoGg</f>
        <v>8.4936705563554659E-4</v>
      </c>
      <c r="BI163" s="22">
        <f>Constants!$H70*'Activity data'!BI12*Constants!$H88*EF!$H213*MMVolatEF*NtoN2O*kgtoGg</f>
        <v>8.4999400726346985E-4</v>
      </c>
      <c r="BJ163" s="22">
        <f>Constants!$H70*'Activity data'!BJ12*Constants!$H88*EF!$H213*MMVolatEF*NtoN2O*kgtoGg</f>
        <v>8.5055874067617259E-4</v>
      </c>
      <c r="BK163" s="22">
        <f>Constants!$H70*'Activity data'!BK12*Constants!$H88*EF!$H213*MMVolatEF*NtoN2O*kgtoGg</f>
        <v>8.5106078367400248E-4</v>
      </c>
      <c r="BL163" s="22">
        <f>Constants!$H70*'Activity data'!BL12*Constants!$H88*EF!$H213*MMVolatEF*NtoN2O*kgtoGg</f>
        <v>8.5151017561898462E-4</v>
      </c>
      <c r="BM163" s="22">
        <f>Constants!$H70*'Activity data'!BM12*Constants!$H88*EF!$H213*MMVolatEF*NtoN2O*kgtoGg</f>
        <v>8.5176432207177699E-4</v>
      </c>
      <c r="BN163" s="22">
        <f>Constants!$H70*'Activity data'!BN12*Constants!$H88*EF!$H213*MMVolatEF*NtoN2O*kgtoGg</f>
        <v>8.5192041513467928E-4</v>
      </c>
      <c r="BO163" s="22">
        <f>Constants!$H70*'Activity data'!BO12*Constants!$H88*EF!$H213*MMVolatEF*NtoN2O*kgtoGg</f>
        <v>8.5199699105888442E-4</v>
      </c>
      <c r="BP163" s="22">
        <f>Constants!$H70*'Activity data'!BP12*Constants!$H88*EF!$H213*MMVolatEF*NtoN2O*kgtoGg</f>
        <v>8.5198451956102232E-4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1.5078704166608924E-5</v>
      </c>
      <c r="AM164" s="22">
        <f>Constants!$H71*'Activity data'!AM13*Constants!$H89*EF!$H214*MMVolatEF*NtoN2O*kgtoGg</f>
        <v>1.5164109953453544E-5</v>
      </c>
      <c r="AN164" s="22">
        <f>Constants!$H71*'Activity data'!AN13*Constants!$H89*EF!$H214*MMVolatEF*NtoN2O*kgtoGg</f>
        <v>1.5239284242247773E-5</v>
      </c>
      <c r="AO164" s="22">
        <f>Constants!$H71*'Activity data'!AO13*Constants!$H89*EF!$H214*MMVolatEF*NtoN2O*kgtoGg</f>
        <v>1.5304545719747076E-5</v>
      </c>
      <c r="AP164" s="22">
        <f>Constants!$H71*'Activity data'!AP13*Constants!$H89*EF!$H214*MMVolatEF*NtoN2O*kgtoGg</f>
        <v>1.5360135442252837E-5</v>
      </c>
      <c r="AQ164" s="22">
        <f>Constants!$H71*'Activity data'!AQ13*Constants!$H89*EF!$H214*MMVolatEF*NtoN2O*kgtoGg</f>
        <v>1.5405142607941083E-5</v>
      </c>
      <c r="AR164" s="22">
        <f>Constants!$H71*'Activity data'!AR13*Constants!$H89*EF!$H214*MMVolatEF*NtoN2O*kgtoGg</f>
        <v>1.5447962927564311E-5</v>
      </c>
      <c r="AS164" s="22">
        <f>Constants!$H71*'Activity data'!AS13*Constants!$H89*EF!$H214*MMVolatEF*NtoN2O*kgtoGg</f>
        <v>1.5488894553086768E-5</v>
      </c>
      <c r="AT164" s="22">
        <f>Constants!$H71*'Activity data'!AT13*Constants!$H89*EF!$H214*MMVolatEF*NtoN2O*kgtoGg</f>
        <v>1.5527836770406294E-5</v>
      </c>
      <c r="AU164" s="22">
        <f>Constants!$H71*'Activity data'!AU13*Constants!$H89*EF!$H214*MMVolatEF*NtoN2O*kgtoGg</f>
        <v>1.5565688416231004E-5</v>
      </c>
      <c r="AV164" s="22">
        <f>Constants!$H71*'Activity data'!AV13*Constants!$H89*EF!$H214*MMVolatEF*NtoN2O*kgtoGg</f>
        <v>1.5600564011685293E-5</v>
      </c>
      <c r="AW164" s="22">
        <f>Constants!$H71*'Activity data'!AW13*Constants!$H89*EF!$H214*MMVolatEF*NtoN2O*kgtoGg</f>
        <v>1.5634746102029971E-5</v>
      </c>
      <c r="AX164" s="22">
        <f>Constants!$H71*'Activity data'!AX13*Constants!$H89*EF!$H214*MMVolatEF*NtoN2O*kgtoGg</f>
        <v>1.5667487530601923E-5</v>
      </c>
      <c r="AY164" s="22">
        <f>Constants!$H71*'Activity data'!AY13*Constants!$H89*EF!$H214*MMVolatEF*NtoN2O*kgtoGg</f>
        <v>1.5699367642390218E-5</v>
      </c>
      <c r="AZ164" s="22">
        <f>Constants!$H71*'Activity data'!AZ13*Constants!$H89*EF!$H214*MMVolatEF*NtoN2O*kgtoGg</f>
        <v>1.5729814700629457E-5</v>
      </c>
      <c r="BA164" s="22">
        <f>Constants!$H71*'Activity data'!BA13*Constants!$H89*EF!$H214*MMVolatEF*NtoN2O*kgtoGg</f>
        <v>1.5756916496943068E-5</v>
      </c>
      <c r="BB164" s="22">
        <f>Constants!$H71*'Activity data'!BB13*Constants!$H89*EF!$H214*MMVolatEF*NtoN2O*kgtoGg</f>
        <v>1.5782216785041201E-5</v>
      </c>
      <c r="BC164" s="22">
        <f>Constants!$H71*'Activity data'!BC13*Constants!$H89*EF!$H214*MMVolatEF*NtoN2O*kgtoGg</f>
        <v>1.5806102465013515E-5</v>
      </c>
      <c r="BD164" s="22">
        <f>Constants!$H71*'Activity data'!BD13*Constants!$H89*EF!$H214*MMVolatEF*NtoN2O*kgtoGg</f>
        <v>1.5827962795554216E-5</v>
      </c>
      <c r="BE164" s="22">
        <f>Constants!$H71*'Activity data'!BE13*Constants!$H89*EF!$H214*MMVolatEF*NtoN2O*kgtoGg</f>
        <v>1.5848275086327315E-5</v>
      </c>
      <c r="BF164" s="22">
        <f>Constants!$H71*'Activity data'!BF13*Constants!$H89*EF!$H214*MMVolatEF*NtoN2O*kgtoGg</f>
        <v>1.586626991026649E-5</v>
      </c>
      <c r="BG164" s="22">
        <f>Constants!$H71*'Activity data'!BG13*Constants!$H89*EF!$H214*MMVolatEF*NtoN2O*kgtoGg</f>
        <v>1.5883203226406027E-5</v>
      </c>
      <c r="BH164" s="22">
        <f>Constants!$H71*'Activity data'!BH13*Constants!$H89*EF!$H214*MMVolatEF*NtoN2O*kgtoGg</f>
        <v>1.5898222376567518E-5</v>
      </c>
      <c r="BI164" s="22">
        <f>Constants!$H71*'Activity data'!BI13*Constants!$H89*EF!$H214*MMVolatEF*NtoN2O*kgtoGg</f>
        <v>1.5911366343801822E-5</v>
      </c>
      <c r="BJ164" s="22">
        <f>Constants!$H71*'Activity data'!BJ13*Constants!$H89*EF!$H214*MMVolatEF*NtoN2O*kgtoGg</f>
        <v>1.5922608860155748E-5</v>
      </c>
      <c r="BK164" s="22">
        <f>Constants!$H71*'Activity data'!BK13*Constants!$H89*EF!$H214*MMVolatEF*NtoN2O*kgtoGg</f>
        <v>1.5931957873364855E-5</v>
      </c>
      <c r="BL164" s="22">
        <f>Constants!$H71*'Activity data'!BL13*Constants!$H89*EF!$H214*MMVolatEF*NtoN2O*kgtoGg</f>
        <v>1.5939698752267904E-5</v>
      </c>
      <c r="BM164" s="22">
        <f>Constants!$H71*'Activity data'!BM13*Constants!$H89*EF!$H214*MMVolatEF*NtoN2O*kgtoGg</f>
        <v>1.5942078145401422E-5</v>
      </c>
      <c r="BN164" s="22">
        <f>Constants!$H71*'Activity data'!BN13*Constants!$H89*EF!$H214*MMVolatEF*NtoN2O*kgtoGg</f>
        <v>1.5941696471724865E-5</v>
      </c>
      <c r="BO164" s="22">
        <f>Constants!$H71*'Activity data'!BO13*Constants!$H89*EF!$H214*MMVolatEF*NtoN2O*kgtoGg</f>
        <v>1.5939063311034395E-5</v>
      </c>
      <c r="BP164" s="22">
        <f>Constants!$H71*'Activity data'!BP13*Constants!$H89*EF!$H214*MMVolatEF*NtoN2O*kgtoGg</f>
        <v>1.5933945683382858E-5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1.5056556116759298E-3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1.5341256213545257E-3</v>
      </c>
      <c r="AM165" s="22">
        <f>Constants!$H72*'Activity data'!AM14*Constants!$H90*EF!$H215*MMVolatEF*NtoN2O*kgtoGg</f>
        <v>1.542814909529594E-3</v>
      </c>
      <c r="AN165" s="22">
        <f>Constants!$H72*'Activity data'!AN14*Constants!$H90*EF!$H215*MMVolatEF*NtoN2O*kgtoGg</f>
        <v>1.5504632327032603E-3</v>
      </c>
      <c r="AO165" s="22">
        <f>Constants!$H72*'Activity data'!AO14*Constants!$H90*EF!$H215*MMVolatEF*NtoN2O*kgtoGg</f>
        <v>1.557103014451936E-3</v>
      </c>
      <c r="AP165" s="22">
        <f>Constants!$H72*'Activity data'!AP14*Constants!$H90*EF!$H215*MMVolatEF*NtoN2O*kgtoGg</f>
        <v>1.5627587801356304E-3</v>
      </c>
      <c r="AQ165" s="22">
        <f>Constants!$H72*'Activity data'!AQ14*Constants!$H90*EF!$H215*MMVolatEF*NtoN2O*kgtoGg</f>
        <v>1.5673378636738423E-3</v>
      </c>
      <c r="AR165" s="22">
        <f>Constants!$H72*'Activity data'!AR14*Constants!$H90*EF!$H215*MMVolatEF*NtoN2O*kgtoGg</f>
        <v>1.5716944548452546E-3</v>
      </c>
      <c r="AS165" s="22">
        <f>Constants!$H72*'Activity data'!AS14*Constants!$H90*EF!$H215*MMVolatEF*NtoN2O*kgtoGg</f>
        <v>1.5758588879917546E-3</v>
      </c>
      <c r="AT165" s="22">
        <f>Constants!$H72*'Activity data'!AT14*Constants!$H90*EF!$H215*MMVolatEF*NtoN2O*kgtoGg</f>
        <v>1.5798209163386291E-3</v>
      </c>
      <c r="AU165" s="22">
        <f>Constants!$H72*'Activity data'!AU14*Constants!$H90*EF!$H215*MMVolatEF*NtoN2O*kgtoGg</f>
        <v>1.5836719886210006E-3</v>
      </c>
      <c r="AV165" s="22">
        <f>Constants!$H72*'Activity data'!AV14*Constants!$H90*EF!$H215*MMVolatEF*NtoN2O*kgtoGg</f>
        <v>1.5872202739348612E-3</v>
      </c>
      <c r="AW165" s="22">
        <f>Constants!$H72*'Activity data'!AW14*Constants!$H90*EF!$H215*MMVolatEF*NtoN2O*kgtoGg</f>
        <v>1.5906980011990745E-3</v>
      </c>
      <c r="AX165" s="22">
        <f>Constants!$H72*'Activity data'!AX14*Constants!$H90*EF!$H215*MMVolatEF*NtoN2O*kgtoGg</f>
        <v>1.5940291537899726E-3</v>
      </c>
      <c r="AY165" s="22">
        <f>Constants!$H72*'Activity data'!AY14*Constants!$H90*EF!$H215*MMVolatEF*NtoN2O*kgtoGg</f>
        <v>1.5972726749682957E-3</v>
      </c>
      <c r="AZ165" s="22">
        <f>Constants!$H72*'Activity data'!AZ14*Constants!$H90*EF!$H215*MMVolatEF*NtoN2O*kgtoGg</f>
        <v>1.6003703955431926E-3</v>
      </c>
      <c r="BA165" s="22">
        <f>Constants!$H72*'Activity data'!BA14*Constants!$H90*EF!$H215*MMVolatEF*NtoN2O*kgtoGg</f>
        <v>1.6031277651188571E-3</v>
      </c>
      <c r="BB165" s="22">
        <f>Constants!$H72*'Activity data'!BB14*Constants!$H90*EF!$H215*MMVolatEF*NtoN2O*kgtoGg</f>
        <v>1.6057018470671551E-3</v>
      </c>
      <c r="BC165" s="22">
        <f>Constants!$H72*'Activity data'!BC14*Constants!$H90*EF!$H215*MMVolatEF*NtoN2O*kgtoGg</f>
        <v>1.6081320050717234E-3</v>
      </c>
      <c r="BD165" s="22">
        <f>Constants!$H72*'Activity data'!BD14*Constants!$H90*EF!$H215*MMVolatEF*NtoN2O*kgtoGg</f>
        <v>1.6103561015725376E-3</v>
      </c>
      <c r="BE165" s="22">
        <f>Constants!$H72*'Activity data'!BE14*Constants!$H90*EF!$H215*MMVolatEF*NtoN2O*kgtoGg</f>
        <v>1.6124226986328084E-3</v>
      </c>
      <c r="BF165" s="22">
        <f>Constants!$H72*'Activity data'!BF14*Constants!$H90*EF!$H215*MMVolatEF*NtoN2O*kgtoGg</f>
        <v>1.6142535138110778E-3</v>
      </c>
      <c r="BG165" s="22">
        <f>Constants!$H72*'Activity data'!BG14*Constants!$H90*EF!$H215*MMVolatEF*NtoN2O*kgtoGg</f>
        <v>1.6159763299003862E-3</v>
      </c>
      <c r="BH165" s="22">
        <f>Constants!$H72*'Activity data'!BH14*Constants!$H90*EF!$H215*MMVolatEF*NtoN2O*kgtoGg</f>
        <v>1.6175043964251432E-3</v>
      </c>
      <c r="BI165" s="22">
        <f>Constants!$H72*'Activity data'!BI14*Constants!$H90*EF!$H215*MMVolatEF*NtoN2O*kgtoGg</f>
        <v>1.6188416795681504E-3</v>
      </c>
      <c r="BJ165" s="22">
        <f>Constants!$H72*'Activity data'!BJ14*Constants!$H90*EF!$H215*MMVolatEF*NtoN2O*kgtoGg</f>
        <v>1.6199855067960402E-3</v>
      </c>
      <c r="BK165" s="22">
        <f>Constants!$H72*'Activity data'!BK14*Constants!$H90*EF!$H215*MMVolatEF*NtoN2O*kgtoGg</f>
        <v>1.6209366867210519E-3</v>
      </c>
      <c r="BL165" s="22">
        <f>Constants!$H72*'Activity data'!BL14*Constants!$H90*EF!$H215*MMVolatEF*NtoN2O*kgtoGg</f>
        <v>1.6217242531144074E-3</v>
      </c>
      <c r="BM165" s="22">
        <f>Constants!$H72*'Activity data'!BM14*Constants!$H90*EF!$H215*MMVolatEF*NtoN2O*kgtoGg</f>
        <v>1.6219663354531194E-3</v>
      </c>
      <c r="BN165" s="22">
        <f>Constants!$H72*'Activity data'!BN14*Constants!$H90*EF!$H215*MMVolatEF*NtoN2O*kgtoGg</f>
        <v>1.621927503511082E-3</v>
      </c>
      <c r="BO165" s="22">
        <f>Constants!$H72*'Activity data'!BO14*Constants!$H90*EF!$H215*MMVolatEF*NtoN2O*kgtoGg</f>
        <v>1.6216596025538273E-3</v>
      </c>
      <c r="BP165" s="22">
        <f>Constants!$H72*'Activity data'!BP14*Constants!$H90*EF!$H215*MMVolatEF*NtoN2O*kgtoGg</f>
        <v>1.6211389289194065E-3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0.13010384136507705</v>
      </c>
      <c r="AG168" s="22">
        <f>Constants!$H75*'Activity data'!AG17*Constants!$H93*EF!$H218*MMVolatEF*NtoN2O*kgtoGg</f>
        <v>0.12890938840294827</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0.12056837226162823</v>
      </c>
      <c r="AL168" s="22">
        <f>Constants!$H75*'Activity data'!AL17*Constants!$H93*EF!$H218*MMVolatEF*NtoN2O*kgtoGg</f>
        <v>0.10744623540454239</v>
      </c>
      <c r="AM168" s="22">
        <f>Constants!$H75*'Activity data'!AM17*Constants!$H93*EF!$H218*MMVolatEF*NtoN2O*kgtoGg</f>
        <v>0.10910307080126076</v>
      </c>
      <c r="AN168" s="22">
        <f>Constants!$H75*'Activity data'!AN17*Constants!$H93*EF!$H218*MMVolatEF*NtoN2O*kgtoGg</f>
        <v>0.10980080548740362</v>
      </c>
      <c r="AO168" s="22">
        <f>Constants!$H75*'Activity data'!AO17*Constants!$H93*EF!$H218*MMVolatEF*NtoN2O*kgtoGg</f>
        <v>0.11020566097332191</v>
      </c>
      <c r="AP168" s="22">
        <f>Constants!$H75*'Activity data'!AP17*Constants!$H93*EF!$H218*MMVolatEF*NtoN2O*kgtoGg</f>
        <v>0.11084928060424973</v>
      </c>
      <c r="AQ168" s="22">
        <f>Constants!$H75*'Activity data'!AQ17*Constants!$H93*EF!$H218*MMVolatEF*NtoN2O*kgtoGg</f>
        <v>0.1112995913520332</v>
      </c>
      <c r="AR168" s="22">
        <f>Constants!$H75*'Activity data'!AR17*Constants!$H93*EF!$H218*MMVolatEF*NtoN2O*kgtoGg</f>
        <v>0.11130918806147397</v>
      </c>
      <c r="AS168" s="22">
        <f>Constants!$H75*'Activity data'!AS17*Constants!$H93*EF!$H218*MMVolatEF*NtoN2O*kgtoGg</f>
        <v>0.11129022229844235</v>
      </c>
      <c r="AT168" s="22">
        <f>Constants!$H75*'Activity data'!AT17*Constants!$H93*EF!$H218*MMVolatEF*NtoN2O*kgtoGg</f>
        <v>0.11132038252223045</v>
      </c>
      <c r="AU168" s="22">
        <f>Constants!$H75*'Activity data'!AU17*Constants!$H93*EF!$H218*MMVolatEF*NtoN2O*kgtoGg</f>
        <v>0.11220107663300435</v>
      </c>
      <c r="AV168" s="22">
        <f>Constants!$H75*'Activity data'!AV17*Constants!$H93*EF!$H218*MMVolatEF*NtoN2O*kgtoGg</f>
        <v>0.11264739131415344</v>
      </c>
      <c r="AW168" s="22">
        <f>Constants!$H75*'Activity data'!AW17*Constants!$H93*EF!$H218*MMVolatEF*NtoN2O*kgtoGg</f>
        <v>0.11364974007815989</v>
      </c>
      <c r="AX168" s="22">
        <f>Constants!$H75*'Activity data'!AX17*Constants!$H93*EF!$H218*MMVolatEF*NtoN2O*kgtoGg</f>
        <v>0.11475463751047089</v>
      </c>
      <c r="AY168" s="22">
        <f>Constants!$H75*'Activity data'!AY17*Constants!$H93*EF!$H218*MMVolatEF*NtoN2O*kgtoGg</f>
        <v>0.11645560827538987</v>
      </c>
      <c r="AZ168" s="22">
        <f>Constants!$H75*'Activity data'!AZ17*Constants!$H93*EF!$H218*MMVolatEF*NtoN2O*kgtoGg</f>
        <v>0.11841672795286479</v>
      </c>
      <c r="BA168" s="22">
        <f>Constants!$H75*'Activity data'!BA17*Constants!$H93*EF!$H218*MMVolatEF*NtoN2O*kgtoGg</f>
        <v>0.11939752104842076</v>
      </c>
      <c r="BB168" s="22">
        <f>Constants!$H75*'Activity data'!BB17*Constants!$H93*EF!$H218*MMVolatEF*NtoN2O*kgtoGg</f>
        <v>0.12034052194363268</v>
      </c>
      <c r="BC168" s="22">
        <f>Constants!$H75*'Activity data'!BC17*Constants!$H93*EF!$H218*MMVolatEF*NtoN2O*kgtoGg</f>
        <v>0.1215683057922724</v>
      </c>
      <c r="BD168" s="22">
        <f>Constants!$H75*'Activity data'!BD17*Constants!$H93*EF!$H218*MMVolatEF*NtoN2O*kgtoGg</f>
        <v>0.12272711192674812</v>
      </c>
      <c r="BE168" s="22">
        <f>Constants!$H75*'Activity data'!BE17*Constants!$H93*EF!$H218*MMVolatEF*NtoN2O*kgtoGg</f>
        <v>0.12418258810212178</v>
      </c>
      <c r="BF168" s="22">
        <f>Constants!$H75*'Activity data'!BF17*Constants!$H93*EF!$H218*MMVolatEF*NtoN2O*kgtoGg</f>
        <v>0.1254802224682372</v>
      </c>
      <c r="BG168" s="22">
        <f>Constants!$H75*'Activity data'!BG17*Constants!$H93*EF!$H218*MMVolatEF*NtoN2O*kgtoGg</f>
        <v>0.12726159689037125</v>
      </c>
      <c r="BH168" s="22">
        <f>Constants!$H75*'Activity data'!BH17*Constants!$H93*EF!$H218*MMVolatEF*NtoN2O*kgtoGg</f>
        <v>0.12901739767666037</v>
      </c>
      <c r="BI168" s="22">
        <f>Constants!$H75*'Activity data'!BI17*Constants!$H93*EF!$H218*MMVolatEF*NtoN2O*kgtoGg</f>
        <v>0.13080975663485522</v>
      </c>
      <c r="BJ168" s="22">
        <f>Constants!$H75*'Activity data'!BJ17*Constants!$H93*EF!$H218*MMVolatEF*NtoN2O*kgtoGg</f>
        <v>0.1326552885507149</v>
      </c>
      <c r="BK168" s="22">
        <f>Constants!$H75*'Activity data'!BK17*Constants!$H93*EF!$H218*MMVolatEF*NtoN2O*kgtoGg</f>
        <v>0.13458762654582573</v>
      </c>
      <c r="BL168" s="22">
        <f>Constants!$H75*'Activity data'!BL17*Constants!$H93*EF!$H218*MMVolatEF*NtoN2O*kgtoGg</f>
        <v>0.13679233724424145</v>
      </c>
      <c r="BM168" s="22">
        <f>Constants!$H75*'Activity data'!BM17*Constants!$H93*EF!$H218*MMVolatEF*NtoN2O*kgtoGg</f>
        <v>0.13709720063766906</v>
      </c>
      <c r="BN168" s="22">
        <f>Constants!$H75*'Activity data'!BN17*Constants!$H93*EF!$H218*MMVolatEF*NtoN2O*kgtoGg</f>
        <v>0.13709596155283382</v>
      </c>
      <c r="BO168" s="22">
        <f>Constants!$H75*'Activity data'!BO17*Constants!$H93*EF!$H218*MMVolatEF*NtoN2O*kgtoGg</f>
        <v>0.13711161831234095</v>
      </c>
      <c r="BP168" s="22">
        <f>Constants!$H75*'Activity data'!BP17*Constants!$H93*EF!$H218*MMVolatEF*NtoN2O*kgtoGg</f>
        <v>0.13703283248955031</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1.2661143337946403E-2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1.1733192711380727E-2</v>
      </c>
      <c r="AL169" s="22">
        <f>Constants!$H76*'Activity data'!AL18*Constants!$H94*EF!$H219*MMVolatEF*NtoN2O*kgtoGg</f>
        <v>1.0456203085982087E-2</v>
      </c>
      <c r="AM169" s="22">
        <f>Constants!$H76*'Activity data'!AM18*Constants!$H94*EF!$H219*MMVolatEF*NtoN2O*kgtoGg</f>
        <v>1.0617439143466131E-2</v>
      </c>
      <c r="AN169" s="22">
        <f>Constants!$H76*'Activity data'!AN18*Constants!$H94*EF!$H219*MMVolatEF*NtoN2O*kgtoGg</f>
        <v>1.0685339666467007E-2</v>
      </c>
      <c r="AO169" s="22">
        <f>Constants!$H76*'Activity data'!AO18*Constants!$H94*EF!$H219*MMVolatEF*NtoN2O*kgtoGg</f>
        <v>1.0724738451964679E-2</v>
      </c>
      <c r="AP169" s="22">
        <f>Constants!$H76*'Activity data'!AP18*Constants!$H94*EF!$H219*MMVolatEF*NtoN2O*kgtoGg</f>
        <v>1.078737273175836E-2</v>
      </c>
      <c r="AQ169" s="22">
        <f>Constants!$H76*'Activity data'!AQ18*Constants!$H94*EF!$H219*MMVolatEF*NtoN2O*kgtoGg</f>
        <v>1.0831195026815014E-2</v>
      </c>
      <c r="AR169" s="22">
        <f>Constants!$H76*'Activity data'!AR18*Constants!$H94*EF!$H219*MMVolatEF*NtoN2O*kgtoGg</f>
        <v>1.0832128937086438E-2</v>
      </c>
      <c r="AS169" s="22">
        <f>Constants!$H76*'Activity data'!AS18*Constants!$H94*EF!$H219*MMVolatEF*NtoN2O*kgtoGg</f>
        <v>1.0830283271026638E-2</v>
      </c>
      <c r="AT169" s="22">
        <f>Constants!$H76*'Activity data'!AT18*Constants!$H94*EF!$H219*MMVolatEF*NtoN2O*kgtoGg</f>
        <v>1.083321833360803E-2</v>
      </c>
      <c r="AU169" s="22">
        <f>Constants!$H76*'Activity data'!AU18*Constants!$H94*EF!$H219*MMVolatEF*NtoN2O*kgtoGg</f>
        <v>1.0918923676789283E-2</v>
      </c>
      <c r="AV169" s="22">
        <f>Constants!$H76*'Activity data'!AV18*Constants!$H94*EF!$H219*MMVolatEF*NtoN2O*kgtoGg</f>
        <v>1.0962357091918066E-2</v>
      </c>
      <c r="AW169" s="22">
        <f>Constants!$H76*'Activity data'!AW18*Constants!$H94*EF!$H219*MMVolatEF*NtoN2O*kgtoGg</f>
        <v>1.105990133997826E-2</v>
      </c>
      <c r="AX169" s="22">
        <f>Constants!$H76*'Activity data'!AX18*Constants!$H94*EF!$H219*MMVolatEF*NtoN2O*kgtoGg</f>
        <v>1.1167425181068886E-2</v>
      </c>
      <c r="AY169" s="22">
        <f>Constants!$H76*'Activity data'!AY18*Constants!$H94*EF!$H219*MMVolatEF*NtoN2O*kgtoGg</f>
        <v>1.1332956301767035E-2</v>
      </c>
      <c r="AZ169" s="22">
        <f>Constants!$H76*'Activity data'!AZ18*Constants!$H94*EF!$H219*MMVolatEF*NtoN2O*kgtoGg</f>
        <v>1.1523803989881815E-2</v>
      </c>
      <c r="BA169" s="22">
        <f>Constants!$H76*'Activity data'!BA18*Constants!$H94*EF!$H219*MMVolatEF*NtoN2O*kgtoGg</f>
        <v>1.1619250533484296E-2</v>
      </c>
      <c r="BB169" s="22">
        <f>Constants!$H76*'Activity data'!BB18*Constants!$H94*EF!$H219*MMVolatEF*NtoN2O*kgtoGg</f>
        <v>1.1711019303543804E-2</v>
      </c>
      <c r="BC169" s="22">
        <f>Constants!$H76*'Activity data'!BC18*Constants!$H94*EF!$H219*MMVolatEF*NtoN2O*kgtoGg</f>
        <v>1.1830501919372358E-2</v>
      </c>
      <c r="BD169" s="22">
        <f>Constants!$H76*'Activity data'!BD18*Constants!$H94*EF!$H219*MMVolatEF*NtoN2O*kgtoGg</f>
        <v>1.1943271922283484E-2</v>
      </c>
      <c r="BE169" s="22">
        <f>Constants!$H76*'Activity data'!BE18*Constants!$H94*EF!$H219*MMVolatEF*NtoN2O*kgtoGg</f>
        <v>1.208491257092246E-2</v>
      </c>
      <c r="BF169" s="22">
        <f>Constants!$H76*'Activity data'!BF18*Constants!$H94*EF!$H219*MMVolatEF*NtoN2O*kgtoGg</f>
        <v>1.2211192737113179E-2</v>
      </c>
      <c r="BG169" s="22">
        <f>Constants!$H76*'Activity data'!BG18*Constants!$H94*EF!$H219*MMVolatEF*NtoN2O*kgtoGg</f>
        <v>1.2384548394106442E-2</v>
      </c>
      <c r="BH169" s="22">
        <f>Constants!$H76*'Activity data'!BH18*Constants!$H94*EF!$H219*MMVolatEF*NtoN2O*kgtoGg</f>
        <v>1.2555415335426846E-2</v>
      </c>
      <c r="BI169" s="22">
        <f>Constants!$H76*'Activity data'!BI18*Constants!$H94*EF!$H219*MMVolatEF*NtoN2O*kgtoGg</f>
        <v>1.2729839959977927E-2</v>
      </c>
      <c r="BJ169" s="22">
        <f>Constants!$H76*'Activity data'!BJ18*Constants!$H94*EF!$H219*MMVolatEF*NtoN2O*kgtoGg</f>
        <v>1.2909439146875774E-2</v>
      </c>
      <c r="BK169" s="22">
        <f>Constants!$H76*'Activity data'!BK18*Constants!$H94*EF!$H219*MMVolatEF*NtoN2O*kgtoGg</f>
        <v>1.3097485926100431E-2</v>
      </c>
      <c r="BL169" s="22">
        <f>Constants!$H76*'Activity data'!BL18*Constants!$H94*EF!$H219*MMVolatEF*NtoN2O*kgtoGg</f>
        <v>1.3312038839207866E-2</v>
      </c>
      <c r="BM169" s="22">
        <f>Constants!$H76*'Activity data'!BM18*Constants!$H94*EF!$H219*MMVolatEF*NtoN2O*kgtoGg</f>
        <v>1.3341706826579966E-2</v>
      </c>
      <c r="BN169" s="22">
        <f>Constants!$H76*'Activity data'!BN18*Constants!$H94*EF!$H219*MMVolatEF*NtoN2O*kgtoGg</f>
        <v>1.3341586244200974E-2</v>
      </c>
      <c r="BO169" s="22">
        <f>Constants!$H76*'Activity data'!BO18*Constants!$H94*EF!$H219*MMVolatEF*NtoN2O*kgtoGg</f>
        <v>1.3343109892344246E-2</v>
      </c>
      <c r="BP169" s="22">
        <f>Constants!$H76*'Activity data'!BP18*Constants!$H94*EF!$H219*MMVolatEF*NtoN2O*kgtoGg</f>
        <v>1.3335442796700606E-2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6.4453339767617093E-2</v>
      </c>
      <c r="AE170" s="22">
        <f>Constants!$H77*'Activity data'!AE19*Constants!$H95*EF!$H220*MMVolatEF*NtoN2O*kgtoGg</f>
        <v>6.5763803942104529E-2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7.1969839340941866E-2</v>
      </c>
      <c r="AL170" s="22">
        <f>Constants!$H77*'Activity data'!AL19*Constants!$H95*EF!$H220*MMVolatEF*NtoN2O*kgtoGg</f>
        <v>6.9097894615886404E-2</v>
      </c>
      <c r="AM170" s="22">
        <f>Constants!$H77*'Activity data'!AM19*Constants!$H95*EF!$H220*MMVolatEF*NtoN2O*kgtoGg</f>
        <v>7.1025560527955847E-2</v>
      </c>
      <c r="AN170" s="22">
        <f>Constants!$H77*'Activity data'!AN19*Constants!$H95*EF!$H220*MMVolatEF*NtoN2O*kgtoGg</f>
        <v>7.2619814867085478E-2</v>
      </c>
      <c r="AO170" s="22">
        <f>Constants!$H77*'Activity data'!AO19*Constants!$H95*EF!$H220*MMVolatEF*NtoN2O*kgtoGg</f>
        <v>7.4096154979862355E-2</v>
      </c>
      <c r="AP170" s="22">
        <f>Constants!$H77*'Activity data'!AP19*Constants!$H95*EF!$H220*MMVolatEF*NtoN2O*kgtoGg</f>
        <v>7.5641741947128138E-2</v>
      </c>
      <c r="AQ170" s="22">
        <f>Constants!$H77*'Activity data'!AQ19*Constants!$H95*EF!$H220*MMVolatEF*NtoN2O*kgtoGg</f>
        <v>7.7100255760690378E-2</v>
      </c>
      <c r="AR170" s="22">
        <f>Constants!$H77*'Activity data'!AR19*Constants!$H95*EF!$H220*MMVolatEF*NtoN2O*kgtoGg</f>
        <v>7.839527488523905E-2</v>
      </c>
      <c r="AS170" s="22">
        <f>Constants!$H77*'Activity data'!AS19*Constants!$H95*EF!$H220*MMVolatEF*NtoN2O*kgtoGg</f>
        <v>7.9677224447301659E-2</v>
      </c>
      <c r="AT170" s="22">
        <f>Constants!$H77*'Activity data'!AT19*Constants!$H95*EF!$H220*MMVolatEF*NtoN2O*kgtoGg</f>
        <v>8.0976599607399627E-2</v>
      </c>
      <c r="AU170" s="22">
        <f>Constants!$H77*'Activity data'!AU19*Constants!$H95*EF!$H220*MMVolatEF*NtoN2O*kgtoGg</f>
        <v>8.2620600938887206E-2</v>
      </c>
      <c r="AV170" s="22">
        <f>Constants!$H77*'Activity data'!AV19*Constants!$H95*EF!$H220*MMVolatEF*NtoN2O*kgtoGg</f>
        <v>8.4097718216389533E-2</v>
      </c>
      <c r="AW170" s="22">
        <f>Constants!$H77*'Activity data'!AW19*Constants!$H95*EF!$H220*MMVolatEF*NtoN2O*kgtoGg</f>
        <v>8.5819464663869874E-2</v>
      </c>
      <c r="AX170" s="22">
        <f>Constants!$H77*'Activity data'!AX19*Constants!$H95*EF!$H220*MMVolatEF*NtoN2O*kgtoGg</f>
        <v>8.7604670076385976E-2</v>
      </c>
      <c r="AY170" s="22">
        <f>Constants!$H77*'Activity data'!AY19*Constants!$H95*EF!$H220*MMVolatEF*NtoN2O*kgtoGg</f>
        <v>8.9673824864924589E-2</v>
      </c>
      <c r="AZ170" s="22">
        <f>Constants!$H77*'Activity data'!AZ19*Constants!$H95*EF!$H220*MMVolatEF*NtoN2O*kgtoGg</f>
        <v>9.1892287441157919E-2</v>
      </c>
      <c r="BA170" s="22">
        <f>Constants!$H77*'Activity data'!BA19*Constants!$H95*EF!$H220*MMVolatEF*NtoN2O*kgtoGg</f>
        <v>9.3700051135382781E-2</v>
      </c>
      <c r="BB170" s="22">
        <f>Constants!$H77*'Activity data'!BB19*Constants!$H95*EF!$H220*MMVolatEF*NtoN2O*kgtoGg</f>
        <v>9.5512548833786501E-2</v>
      </c>
      <c r="BC170" s="22">
        <f>Constants!$H77*'Activity data'!BC19*Constants!$H95*EF!$H220*MMVolatEF*NtoN2O*kgtoGg</f>
        <v>9.7482873919709029E-2</v>
      </c>
      <c r="BD170" s="22">
        <f>Constants!$H77*'Activity data'!BD19*Constants!$H95*EF!$H220*MMVolatEF*NtoN2O*kgtoGg</f>
        <v>9.9448100413441792E-2</v>
      </c>
      <c r="BE170" s="22">
        <f>Constants!$H77*'Activity data'!BE19*Constants!$H95*EF!$H220*MMVolatEF*NtoN2O*kgtoGg</f>
        <v>0.10158777364342697</v>
      </c>
      <c r="BF170" s="22">
        <f>Constants!$H77*'Activity data'!BF19*Constants!$H95*EF!$H220*MMVolatEF*NtoN2O*kgtoGg</f>
        <v>0.1036823877125341</v>
      </c>
      <c r="BG170" s="22">
        <f>Constants!$H77*'Activity data'!BG19*Constants!$H95*EF!$H220*MMVolatEF*NtoN2O*kgtoGg</f>
        <v>0.10605834821964413</v>
      </c>
      <c r="BH170" s="22">
        <f>Constants!$H77*'Activity data'!BH19*Constants!$H95*EF!$H220*MMVolatEF*NtoN2O*kgtoGg</f>
        <v>0.10846463865992337</v>
      </c>
      <c r="BI170" s="22">
        <f>Constants!$H77*'Activity data'!BI19*Constants!$H95*EF!$H220*MMVolatEF*NtoN2O*kgtoGg</f>
        <v>0.11093487707753794</v>
      </c>
      <c r="BJ170" s="22">
        <f>Constants!$H77*'Activity data'!BJ19*Constants!$H95*EF!$H220*MMVolatEF*NtoN2O*kgtoGg</f>
        <v>0.11348051452522952</v>
      </c>
      <c r="BK170" s="22">
        <f>Constants!$H77*'Activity data'!BK19*Constants!$H95*EF!$H220*MMVolatEF*NtoN2O*kgtoGg</f>
        <v>0.11612316759623514</v>
      </c>
      <c r="BL170" s="22">
        <f>Constants!$H77*'Activity data'!BL19*Constants!$H95*EF!$H220*MMVolatEF*NtoN2O*kgtoGg</f>
        <v>0.11897143645250939</v>
      </c>
      <c r="BM170" s="22">
        <f>Constants!$H77*'Activity data'!BM19*Constants!$H95*EF!$H220*MMVolatEF*NtoN2O*kgtoGg</f>
        <v>0.12079119672743349</v>
      </c>
      <c r="BN170" s="22">
        <f>Constants!$H77*'Activity data'!BN19*Constants!$H95*EF!$H220*MMVolatEF*NtoN2O*kgtoGg</f>
        <v>0.12245375957079793</v>
      </c>
      <c r="BO170" s="22">
        <f>Constants!$H77*'Activity data'!BO19*Constants!$H95*EF!$H220*MMVolatEF*NtoN2O*kgtoGg</f>
        <v>0.12414207938975484</v>
      </c>
      <c r="BP170" s="22">
        <f>Constants!$H77*'Activity data'!BP19*Constants!$H95*EF!$H220*MMVolatEF*NtoN2O*kgtoGg</f>
        <v>0.12579013418775925</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0.31034319165291707</v>
      </c>
      <c r="AE171" s="22">
        <f>Constants!$H78*'Activity data'!AE20*Constants!$H96*EF!$H221*MMVolatEF*NtoN2O*kgtoGg</f>
        <v>0.31442985679016972</v>
      </c>
      <c r="AF171" s="22">
        <f>Constants!$H78*'Activity data'!AF20*Constants!$H96*EF!$H221*MMVolatEF*NtoN2O*kgtoGg</f>
        <v>0.3209942132552846</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0.31577785743754244</v>
      </c>
      <c r="AK171" s="22">
        <f>Constants!$H78*'Activity data'!AK20*Constants!$H96*EF!$H221*MMVolatEF*NtoN2O*kgtoGg</f>
        <v>0.31441607582114939</v>
      </c>
      <c r="AL171" s="22">
        <f>Constants!$H78*'Activity data'!AL20*Constants!$H96*EF!$H221*MMVolatEF*NtoN2O*kgtoGg</f>
        <v>0.26887149184178222</v>
      </c>
      <c r="AM171" s="22">
        <f>Constants!$H78*'Activity data'!AM20*Constants!$H96*EF!$H221*MMVolatEF*NtoN2O*kgtoGg</f>
        <v>0.28020407007276854</v>
      </c>
      <c r="AN171" s="22">
        <f>Constants!$H78*'Activity data'!AN20*Constants!$H96*EF!$H221*MMVolatEF*NtoN2O*kgtoGg</f>
        <v>0.2880165772870702</v>
      </c>
      <c r="AO171" s="22">
        <f>Constants!$H78*'Activity data'!AO20*Constants!$H96*EF!$H221*MMVolatEF*NtoN2O*kgtoGg</f>
        <v>0.29485232515565102</v>
      </c>
      <c r="AP171" s="22">
        <f>Constants!$H78*'Activity data'!AP20*Constants!$H96*EF!$H221*MMVolatEF*NtoN2O*kgtoGg</f>
        <v>0.3028450430405995</v>
      </c>
      <c r="AQ171" s="22">
        <f>Constants!$H78*'Activity data'!AQ20*Constants!$H96*EF!$H221*MMVolatEF*NtoN2O*kgtoGg</f>
        <v>0.31025383960316832</v>
      </c>
      <c r="AR171" s="22">
        <f>Constants!$H78*'Activity data'!AR20*Constants!$H96*EF!$H221*MMVolatEF*NtoN2O*kgtoGg</f>
        <v>0.31592402483889376</v>
      </c>
      <c r="AS171" s="22">
        <f>Constants!$H78*'Activity data'!AS20*Constants!$H96*EF!$H221*MMVolatEF*NtoN2O*kgtoGg</f>
        <v>0.32154064943917382</v>
      </c>
      <c r="AT171" s="22">
        <f>Constants!$H78*'Activity data'!AT20*Constants!$H96*EF!$H221*MMVolatEF*NtoN2O*kgtoGg</f>
        <v>0.32743927754241053</v>
      </c>
      <c r="AU171" s="22">
        <f>Constants!$H78*'Activity data'!AU20*Constants!$H96*EF!$H221*MMVolatEF*NtoN2O*kgtoGg</f>
        <v>0.33712545194764854</v>
      </c>
      <c r="AV171" s="22">
        <f>Constants!$H78*'Activity data'!AV20*Constants!$H96*EF!$H221*MMVolatEF*NtoN2O*kgtoGg</f>
        <v>0.34507760112036523</v>
      </c>
      <c r="AW171" s="22">
        <f>Constants!$H78*'Activity data'!AW20*Constants!$H96*EF!$H221*MMVolatEF*NtoN2O*kgtoGg</f>
        <v>0.35564405215361022</v>
      </c>
      <c r="AX171" s="22">
        <f>Constants!$H78*'Activity data'!AX20*Constants!$H96*EF!$H221*MMVolatEF*NtoN2O*kgtoGg</f>
        <v>0.36687343121875787</v>
      </c>
      <c r="AY171" s="22">
        <f>Constants!$H78*'Activity data'!AY20*Constants!$H96*EF!$H221*MMVolatEF*NtoN2O*kgtoGg</f>
        <v>0.38105287569781499</v>
      </c>
      <c r="AZ171" s="22">
        <f>Constants!$H78*'Activity data'!AZ20*Constants!$H96*EF!$H221*MMVolatEF*NtoN2O*kgtoGg</f>
        <v>0.39673448566051983</v>
      </c>
      <c r="BA171" s="22">
        <f>Constants!$H78*'Activity data'!BA20*Constants!$H96*EF!$H221*MMVolatEF*NtoN2O*kgtoGg</f>
        <v>0.40814062440822391</v>
      </c>
      <c r="BB171" s="22">
        <f>Constants!$H78*'Activity data'!BB20*Constants!$H96*EF!$H221*MMVolatEF*NtoN2O*kgtoGg</f>
        <v>0.41958927735960705</v>
      </c>
      <c r="BC171" s="22">
        <f>Constants!$H78*'Activity data'!BC20*Constants!$H96*EF!$H221*MMVolatEF*NtoN2O*kgtoGg</f>
        <v>0.43263627174479086</v>
      </c>
      <c r="BD171" s="22">
        <f>Constants!$H78*'Activity data'!BD20*Constants!$H96*EF!$H221*MMVolatEF*NtoN2O*kgtoGg</f>
        <v>0.44561372731390259</v>
      </c>
      <c r="BE171" s="22">
        <f>Constants!$H78*'Activity data'!BE20*Constants!$H96*EF!$H221*MMVolatEF*NtoN2O*kgtoGg</f>
        <v>0.46032519932348981</v>
      </c>
      <c r="BF171" s="22">
        <f>Constants!$H78*'Activity data'!BF20*Constants!$H96*EF!$H221*MMVolatEF*NtoN2O*kgtoGg</f>
        <v>0.47455838956587726</v>
      </c>
      <c r="BG171" s="22">
        <f>Constants!$H78*'Activity data'!BG20*Constants!$H96*EF!$H221*MMVolatEF*NtoN2O*kgtoGg</f>
        <v>0.49154327888948696</v>
      </c>
      <c r="BH171" s="22">
        <f>Constants!$H78*'Activity data'!BH20*Constants!$H96*EF!$H221*MMVolatEF*NtoN2O*kgtoGg</f>
        <v>0.50876630264940836</v>
      </c>
      <c r="BI171" s="22">
        <f>Constants!$H78*'Activity data'!BI20*Constants!$H96*EF!$H221*MMVolatEF*NtoN2O*kgtoGg</f>
        <v>0.52655623714118094</v>
      </c>
      <c r="BJ171" s="22">
        <f>Constants!$H78*'Activity data'!BJ20*Constants!$H96*EF!$H221*MMVolatEF*NtoN2O*kgtoGg</f>
        <v>0.54501878013466187</v>
      </c>
      <c r="BK171" s="22">
        <f>Constants!$H78*'Activity data'!BK20*Constants!$H96*EF!$H221*MMVolatEF*NtoN2O*kgtoGg</f>
        <v>0.56435558403539943</v>
      </c>
      <c r="BL171" s="22">
        <f>Constants!$H78*'Activity data'!BL20*Constants!$H96*EF!$H221*MMVolatEF*NtoN2O*kgtoGg</f>
        <v>0.58559974382680113</v>
      </c>
      <c r="BM171" s="22">
        <f>Constants!$H78*'Activity data'!BM20*Constants!$H96*EF!$H221*MMVolatEF*NtoN2O*kgtoGg</f>
        <v>0.59692286491704627</v>
      </c>
      <c r="BN171" s="22">
        <f>Constants!$H78*'Activity data'!BN20*Constants!$H96*EF!$H221*MMVolatEF*NtoN2O*kgtoGg</f>
        <v>0.60677567293704238</v>
      </c>
      <c r="BO171" s="22">
        <f>Constants!$H78*'Activity data'!BO20*Constants!$H96*EF!$H221*MMVolatEF*NtoN2O*kgtoGg</f>
        <v>0.61691477525859661</v>
      </c>
      <c r="BP171" s="22">
        <f>Constants!$H78*'Activity data'!BP20*Constants!$H96*EF!$H221*MMVolatEF*NtoN2O*kgtoGg</f>
        <v>0.62671642053745458</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9.0417475033143069E-2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9.2016609055475665E-2</v>
      </c>
      <c r="AL172" s="22">
        <f>Constants!$H63*'Activity data'!AL5*Constants!$H81*FracLEACHMM*MMLeachEF*NtoN2O*kgtoGg</f>
        <v>8.9502867883282211E-2</v>
      </c>
      <c r="AM172" s="22">
        <f>Constants!$H63*'Activity data'!AM5*Constants!$H81*FracLEACHMM*MMLeachEF*NtoN2O*kgtoGg</f>
        <v>9.0644956595589188E-2</v>
      </c>
      <c r="AN172" s="22">
        <f>Constants!$H63*'Activity data'!AN5*Constants!$H81*FracLEACHMM*MMLeachEF*NtoN2O*kgtoGg</f>
        <v>9.1527811119308605E-2</v>
      </c>
      <c r="AO172" s="22">
        <f>Constants!$H63*'Activity data'!AO5*Constants!$H81*FracLEACHMM*MMLeachEF*NtoN2O*kgtoGg</f>
        <v>9.2315926972152906E-2</v>
      </c>
      <c r="AP172" s="22">
        <f>Constants!$H63*'Activity data'!AP5*Constants!$H81*FracLEACHMM*MMLeachEF*NtoN2O*kgtoGg</f>
        <v>9.3149050117133564E-2</v>
      </c>
      <c r="AQ172" s="22">
        <f>Constants!$H63*'Activity data'!AQ5*Constants!$H81*FracLEACHMM*MMLeachEF*NtoN2O*kgtoGg</f>
        <v>9.3909710569591548E-2</v>
      </c>
      <c r="AR172" s="22">
        <f>Constants!$H63*'Activity data'!AR5*Constants!$H81*FracLEACHMM*MMLeachEF*NtoN2O*kgtoGg</f>
        <v>9.4550950113693522E-2</v>
      </c>
      <c r="AS172" s="22">
        <f>Constants!$H63*'Activity data'!AS5*Constants!$H81*FracLEACHMM*MMLeachEF*NtoN2O*kgtoGg</f>
        <v>9.5184211911405373E-2</v>
      </c>
      <c r="AT172" s="22">
        <f>Constants!$H63*'Activity data'!AT5*Constants!$H81*FracLEACHMM*MMLeachEF*NtoN2O*kgtoGg</f>
        <v>9.5831281973926818E-2</v>
      </c>
      <c r="AU172" s="22">
        <f>Constants!$H63*'Activity data'!AU5*Constants!$H81*FracLEACHMM*MMLeachEF*NtoN2O*kgtoGg</f>
        <v>9.6729088702779728E-2</v>
      </c>
      <c r="AV172" s="22">
        <f>Constants!$H63*'Activity data'!AV5*Constants!$H81*FracLEACHMM*MMLeachEF*NtoN2O*kgtoGg</f>
        <v>9.7503912279263999E-2</v>
      </c>
      <c r="AW172" s="22">
        <f>Constants!$H63*'Activity data'!AW5*Constants!$H81*FracLEACHMM*MMLeachEF*NtoN2O*kgtoGg</f>
        <v>9.8454353349215221E-2</v>
      </c>
      <c r="AX172" s="22">
        <f>Constants!$H63*'Activity data'!AX5*Constants!$H81*FracLEACHMM*MMLeachEF*NtoN2O*kgtoGg</f>
        <v>9.9447938618279427E-2</v>
      </c>
      <c r="AY172" s="22">
        <f>Constants!$H63*'Activity data'!AY5*Constants!$H81*FracLEACHMM*MMLeachEF*NtoN2O*kgtoGg</f>
        <v>0.10064124113742504</v>
      </c>
      <c r="AZ172" s="22">
        <f>Constants!$H63*'Activity data'!AZ5*Constants!$H81*FracLEACHMM*MMLeachEF*NtoN2O*kgtoGg</f>
        <v>0.10193584568617979</v>
      </c>
      <c r="BA172" s="22">
        <f>Constants!$H63*'Activity data'!BA5*Constants!$H81*FracLEACHMM*MMLeachEF*NtoN2O*kgtoGg</f>
        <v>0.10293379227552139</v>
      </c>
      <c r="BB172" s="22">
        <f>Constants!$H63*'Activity data'!BB5*Constants!$H81*FracLEACHMM*MMLeachEF*NtoN2O*kgtoGg</f>
        <v>0.10393173549349514</v>
      </c>
      <c r="BC172" s="22">
        <f>Constants!$H63*'Activity data'!BC5*Constants!$H81*FracLEACHMM*MMLeachEF*NtoN2O*kgtoGg</f>
        <v>0.10503705231210607</v>
      </c>
      <c r="BD172" s="22">
        <f>Constants!$H63*'Activity data'!BD5*Constants!$H81*FracLEACHMM*MMLeachEF*NtoN2O*kgtoGg</f>
        <v>0.10613429191993426</v>
      </c>
      <c r="BE172" s="22">
        <f>Constants!$H63*'Activity data'!BE5*Constants!$H81*FracLEACHMM*MMLeachEF*NtoN2O*kgtoGg</f>
        <v>0.10734862525866423</v>
      </c>
      <c r="BF172" s="22">
        <f>Constants!$H63*'Activity data'!BF5*Constants!$H81*FracLEACHMM*MMLeachEF*NtoN2O*kgtoGg</f>
        <v>0.10852608099273874</v>
      </c>
      <c r="BG172" s="22">
        <f>Constants!$H63*'Activity data'!BG5*Constants!$H81*FracLEACHMM*MMLeachEF*NtoN2O*kgtoGg</f>
        <v>0.1098933360698278</v>
      </c>
      <c r="BH172" s="22">
        <f>Constants!$H63*'Activity data'!BH5*Constants!$H81*FracLEACHMM*MMLeachEF*NtoN2O*kgtoGg</f>
        <v>0.1112750608927934</v>
      </c>
      <c r="BI172" s="22">
        <f>Constants!$H63*'Activity data'!BI5*Constants!$H81*FracLEACHMM*MMLeachEF*NtoN2O*kgtoGg</f>
        <v>0.11269415933025419</v>
      </c>
      <c r="BJ172" s="22">
        <f>Constants!$H63*'Activity data'!BJ5*Constants!$H81*FracLEACHMM*MMLeachEF*NtoN2O*kgtoGg</f>
        <v>0.11415804245931915</v>
      </c>
      <c r="BK172" s="22">
        <f>Constants!$H63*'Activity data'!BK5*Constants!$H81*FracLEACHMM*MMLeachEF*NtoN2O*kgtoGg</f>
        <v>0.11568098721467082</v>
      </c>
      <c r="BL172" s="22">
        <f>Constants!$H63*'Activity data'!BL5*Constants!$H81*FracLEACHMM*MMLeachEF*NtoN2O*kgtoGg</f>
        <v>0.11733637372724362</v>
      </c>
      <c r="BM172" s="22">
        <f>Constants!$H63*'Activity data'!BM5*Constants!$H81*FracLEACHMM*MMLeachEF*NtoN2O*kgtoGg</f>
        <v>0.11828483355566774</v>
      </c>
      <c r="BN172" s="22">
        <f>Constants!$H63*'Activity data'!BN5*Constants!$H81*FracLEACHMM*MMLeachEF*NtoN2O*kgtoGg</f>
        <v>0.11912276639221764</v>
      </c>
      <c r="BO172" s="22">
        <f>Constants!$H63*'Activity data'!BO5*Constants!$H81*FracLEACHMM*MMLeachEF*NtoN2O*kgtoGg</f>
        <v>0.11997455829037502</v>
      </c>
      <c r="BP172" s="22">
        <f>Constants!$H63*'Activity data'!BP5*Constants!$H81*FracLEACHMM*MMLeachEF*NtoN2O*kgtoGg</f>
        <v>0.12079554620024327</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2.7786681470952937E-2</v>
      </c>
      <c r="AL173" s="22">
        <f>Constants!$H64*'Activity data'!AL6*Constants!$H82*FracLEACHMM*MMLeachEF*NtoN2O*kgtoGg</f>
        <v>2.7027595410630403E-2</v>
      </c>
      <c r="AM173" s="22">
        <f>Constants!$H64*'Activity data'!AM6*Constants!$H82*FracLEACHMM*MMLeachEF*NtoN2O*kgtoGg</f>
        <v>2.7372477226926328E-2</v>
      </c>
      <c r="AN173" s="22">
        <f>Constants!$H64*'Activity data'!AN6*Constants!$H82*FracLEACHMM*MMLeachEF*NtoN2O*kgtoGg</f>
        <v>2.7639076895047021E-2</v>
      </c>
      <c r="AO173" s="22">
        <f>Constants!$H64*'Activity data'!AO6*Constants!$H82*FracLEACHMM*MMLeachEF*NtoN2O*kgtoGg</f>
        <v>2.7877067888086013E-2</v>
      </c>
      <c r="AP173" s="22">
        <f>Constants!$H64*'Activity data'!AP6*Constants!$H82*FracLEACHMM*MMLeachEF*NtoN2O*kgtoGg</f>
        <v>2.812864994151399E-2</v>
      </c>
      <c r="AQ173" s="22">
        <f>Constants!$H64*'Activity data'!AQ6*Constants!$H82*FracLEACHMM*MMLeachEF*NtoN2O*kgtoGg</f>
        <v>2.8358350100180542E-2</v>
      </c>
      <c r="AR173" s="22">
        <f>Constants!$H64*'Activity data'!AR6*Constants!$H82*FracLEACHMM*MMLeachEF*NtoN2O*kgtoGg</f>
        <v>2.8551988174235182E-2</v>
      </c>
      <c r="AS173" s="22">
        <f>Constants!$H64*'Activity data'!AS6*Constants!$H82*FracLEACHMM*MMLeachEF*NtoN2O*kgtoGg</f>
        <v>2.8743217171275631E-2</v>
      </c>
      <c r="AT173" s="22">
        <f>Constants!$H64*'Activity data'!AT6*Constants!$H82*FracLEACHMM*MMLeachEF*NtoN2O*kgtoGg</f>
        <v>2.8938615913972544E-2</v>
      </c>
      <c r="AU173" s="22">
        <f>Constants!$H64*'Activity data'!AU6*Constants!$H82*FracLEACHMM*MMLeachEF*NtoN2O*kgtoGg</f>
        <v>2.920973076870571E-2</v>
      </c>
      <c r="AV173" s="22">
        <f>Constants!$H64*'Activity data'!AV6*Constants!$H82*FracLEACHMM*MMLeachEF*NtoN2O*kgtoGg</f>
        <v>2.9443707831509378E-2</v>
      </c>
      <c r="AW173" s="22">
        <f>Constants!$H64*'Activity data'!AW6*Constants!$H82*FracLEACHMM*MMLeachEF*NtoN2O*kgtoGg</f>
        <v>2.9730716921919611E-2</v>
      </c>
      <c r="AX173" s="22">
        <f>Constants!$H64*'Activity data'!AX6*Constants!$H82*FracLEACHMM*MMLeachEF*NtoN2O*kgtoGg</f>
        <v>3.0030754465892501E-2</v>
      </c>
      <c r="AY173" s="22">
        <f>Constants!$H64*'Activity data'!AY6*Constants!$H82*FracLEACHMM*MMLeachEF*NtoN2O*kgtoGg</f>
        <v>3.0391101552558055E-2</v>
      </c>
      <c r="AZ173" s="22">
        <f>Constants!$H64*'Activity data'!AZ6*Constants!$H82*FracLEACHMM*MMLeachEF*NtoN2O*kgtoGg</f>
        <v>3.078203928213041E-2</v>
      </c>
      <c r="BA173" s="22">
        <f>Constants!$H64*'Activity data'!BA6*Constants!$H82*FracLEACHMM*MMLeachEF*NtoN2O*kgtoGg</f>
        <v>3.1083393834180274E-2</v>
      </c>
      <c r="BB173" s="22">
        <f>Constants!$H64*'Activity data'!BB6*Constants!$H82*FracLEACHMM*MMLeachEF*NtoN2O*kgtoGg</f>
        <v>3.138474736816256E-2</v>
      </c>
      <c r="BC173" s="22">
        <f>Constants!$H64*'Activity data'!BC6*Constants!$H82*FracLEACHMM*MMLeachEF*NtoN2O*kgtoGg</f>
        <v>3.171852500546618E-2</v>
      </c>
      <c r="BD173" s="22">
        <f>Constants!$H64*'Activity data'!BD6*Constants!$H82*FracLEACHMM*MMLeachEF*NtoN2O*kgtoGg</f>
        <v>3.2049863530032495E-2</v>
      </c>
      <c r="BE173" s="22">
        <f>Constants!$H64*'Activity data'!BE6*Constants!$H82*FracLEACHMM*MMLeachEF*NtoN2O*kgtoGg</f>
        <v>3.2416561390660091E-2</v>
      </c>
      <c r="BF173" s="22">
        <f>Constants!$H64*'Activity data'!BF6*Constants!$H82*FracLEACHMM*MMLeachEF*NtoN2O*kgtoGg</f>
        <v>3.2772123150267542E-2</v>
      </c>
      <c r="BG173" s="22">
        <f>Constants!$H64*'Activity data'!BG6*Constants!$H82*FracLEACHMM*MMLeachEF*NtoN2O*kgtoGg</f>
        <v>3.3184999496251033E-2</v>
      </c>
      <c r="BH173" s="22">
        <f>Constants!$H64*'Activity data'!BH6*Constants!$H82*FracLEACHMM*MMLeachEF*NtoN2O*kgtoGg</f>
        <v>3.3602245338391408E-2</v>
      </c>
      <c r="BI173" s="22">
        <f>Constants!$H64*'Activity data'!BI6*Constants!$H82*FracLEACHMM*MMLeachEF*NtoN2O*kgtoGg</f>
        <v>3.4030777063939747E-2</v>
      </c>
      <c r="BJ173" s="22">
        <f>Constants!$H64*'Activity data'!BJ6*Constants!$H82*FracLEACHMM*MMLeachEF*NtoN2O*kgtoGg</f>
        <v>3.4472832630163749E-2</v>
      </c>
      <c r="BK173" s="22">
        <f>Constants!$H64*'Activity data'!BK6*Constants!$H82*FracLEACHMM*MMLeachEF*NtoN2O*kgtoGg</f>
        <v>3.4932723309131296E-2</v>
      </c>
      <c r="BL173" s="22">
        <f>Constants!$H64*'Activity data'!BL6*Constants!$H82*FracLEACHMM*MMLeachEF*NtoN2O*kgtoGg</f>
        <v>3.5432608038728754E-2</v>
      </c>
      <c r="BM173" s="22">
        <f>Constants!$H64*'Activity data'!BM6*Constants!$H82*FracLEACHMM*MMLeachEF*NtoN2O*kgtoGg</f>
        <v>3.5719018844461971E-2</v>
      </c>
      <c r="BN173" s="22">
        <f>Constants!$H64*'Activity data'!BN6*Constants!$H82*FracLEACHMM*MMLeachEF*NtoN2O*kgtoGg</f>
        <v>3.5972053302721844E-2</v>
      </c>
      <c r="BO173" s="22">
        <f>Constants!$H64*'Activity data'!BO6*Constants!$H82*FracLEACHMM*MMLeachEF*NtoN2O*kgtoGg</f>
        <v>3.6229272845982437E-2</v>
      </c>
      <c r="BP173" s="22">
        <f>Constants!$H64*'Activity data'!BP6*Constants!$H82*FracLEACHMM*MMLeachEF*NtoN2O*kgtoGg</f>
        <v>3.6477190366277695E-2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1.4939147526814829E-3</v>
      </c>
      <c r="AL174" s="22">
        <f>Constants!$H65*'Activity data'!AL7*Constants!$H83*FracLEACHMM*MMLeachEF*NtoN2O*kgtoGg</f>
        <v>1.4531034789330812E-3</v>
      </c>
      <c r="AM174" s="22">
        <f>Constants!$H65*'Activity data'!AM7*Constants!$H83*FracLEACHMM*MMLeachEF*NtoN2O*kgtoGg</f>
        <v>1.4716456007706482E-3</v>
      </c>
      <c r="AN174" s="22">
        <f>Constants!$H65*'Activity data'!AN7*Constants!$H83*FracLEACHMM*MMLeachEF*NtoN2O*kgtoGg</f>
        <v>1.4859789848302677E-3</v>
      </c>
      <c r="AO174" s="22">
        <f>Constants!$H65*'Activity data'!AO7*Constants!$H83*FracLEACHMM*MMLeachEF*NtoN2O*kgtoGg</f>
        <v>1.498774260720911E-3</v>
      </c>
      <c r="AP174" s="22">
        <f>Constants!$H65*'Activity data'!AP7*Constants!$H83*FracLEACHMM*MMLeachEF*NtoN2O*kgtoGg</f>
        <v>1.5123002422786169E-3</v>
      </c>
      <c r="AQ174" s="22">
        <f>Constants!$H65*'Activity data'!AQ7*Constants!$H83*FracLEACHMM*MMLeachEF*NtoN2O*kgtoGg</f>
        <v>1.5246497722533983E-3</v>
      </c>
      <c r="AR174" s="22">
        <f>Constants!$H65*'Activity data'!AR7*Constants!$H83*FracLEACHMM*MMLeachEF*NtoN2O*kgtoGg</f>
        <v>1.5350604711997071E-3</v>
      </c>
      <c r="AS174" s="22">
        <f>Constants!$H65*'Activity data'!AS7*Constants!$H83*FracLEACHMM*MMLeachEF*NtoN2O*kgtoGg</f>
        <v>1.5453416492568217E-3</v>
      </c>
      <c r="AT174" s="22">
        <f>Constants!$H65*'Activity data'!AT7*Constants!$H83*FracLEACHMM*MMLeachEF*NtoN2O*kgtoGg</f>
        <v>1.5558470082603964E-3</v>
      </c>
      <c r="AU174" s="22">
        <f>Constants!$H65*'Activity data'!AU7*Constants!$H83*FracLEACHMM*MMLeachEF*NtoN2O*kgtoGg</f>
        <v>1.5704231454497315E-3</v>
      </c>
      <c r="AV174" s="22">
        <f>Constants!$H65*'Activity data'!AV7*Constants!$H83*FracLEACHMM*MMLeachEF*NtoN2O*kgtoGg</f>
        <v>1.5830026176071707E-3</v>
      </c>
      <c r="AW174" s="22">
        <f>Constants!$H65*'Activity data'!AW7*Constants!$H83*FracLEACHMM*MMLeachEF*NtoN2O*kgtoGg</f>
        <v>1.5984332876843356E-3</v>
      </c>
      <c r="AX174" s="22">
        <f>Constants!$H65*'Activity data'!AX7*Constants!$H83*FracLEACHMM*MMLeachEF*NtoN2O*kgtoGg</f>
        <v>1.6145644156050256E-3</v>
      </c>
      <c r="AY174" s="22">
        <f>Constants!$H65*'Activity data'!AY7*Constants!$H83*FracLEACHMM*MMLeachEF*NtoN2O*kgtoGg</f>
        <v>1.6339380075691549E-3</v>
      </c>
      <c r="AZ174" s="22">
        <f>Constants!$H65*'Activity data'!AZ7*Constants!$H83*FracLEACHMM*MMLeachEF*NtoN2O*kgtoGg</f>
        <v>1.6549562656219727E-3</v>
      </c>
      <c r="BA174" s="22">
        <f>Constants!$H65*'Activity data'!BA7*Constants!$H83*FracLEACHMM*MMLeachEF*NtoN2O*kgtoGg</f>
        <v>1.6711582007672553E-3</v>
      </c>
      <c r="BB174" s="22">
        <f>Constants!$H65*'Activity data'!BB7*Constants!$H83*FracLEACHMM*MMLeachEF*NtoN2O*kgtoGg</f>
        <v>1.6873600811774603E-3</v>
      </c>
      <c r="BC174" s="22">
        <f>Constants!$H65*'Activity data'!BC7*Constants!$H83*FracLEACHMM*MMLeachEF*NtoN2O*kgtoGg</f>
        <v>1.7053052012884857E-3</v>
      </c>
      <c r="BD174" s="22">
        <f>Constants!$H65*'Activity data'!BD7*Constants!$H83*FracLEACHMM*MMLeachEF*NtoN2O*kgtoGg</f>
        <v>1.7231191856787692E-3</v>
      </c>
      <c r="BE174" s="22">
        <f>Constants!$H65*'Activity data'!BE7*Constants!$H83*FracLEACHMM*MMLeachEF*NtoN2O*kgtoGg</f>
        <v>1.7428342187366384E-3</v>
      </c>
      <c r="BF174" s="22">
        <f>Constants!$H65*'Activity data'!BF7*Constants!$H83*FracLEACHMM*MMLeachEF*NtoN2O*kgtoGg</f>
        <v>1.7619505338216986E-3</v>
      </c>
      <c r="BG174" s="22">
        <f>Constants!$H65*'Activity data'!BG7*Constants!$H83*FracLEACHMM*MMLeachEF*NtoN2O*kgtoGg</f>
        <v>1.7841482930230895E-3</v>
      </c>
      <c r="BH174" s="22">
        <f>Constants!$H65*'Activity data'!BH7*Constants!$H83*FracLEACHMM*MMLeachEF*NtoN2O*kgtoGg</f>
        <v>1.8065809724965318E-3</v>
      </c>
      <c r="BI174" s="22">
        <f>Constants!$H65*'Activity data'!BI7*Constants!$H83*FracLEACHMM*MMLeachEF*NtoN2O*kgtoGg</f>
        <v>1.829620422797855E-3</v>
      </c>
      <c r="BJ174" s="22">
        <f>Constants!$H65*'Activity data'!BJ7*Constants!$H83*FracLEACHMM*MMLeachEF*NtoN2O*kgtoGg</f>
        <v>1.8533869647858693E-3</v>
      </c>
      <c r="BK174" s="22">
        <f>Constants!$H65*'Activity data'!BK7*Constants!$H83*FracLEACHMM*MMLeachEF*NtoN2O*kgtoGg</f>
        <v>1.8781123883902864E-3</v>
      </c>
      <c r="BL174" s="22">
        <f>Constants!$H65*'Activity data'!BL7*Constants!$H83*FracLEACHMM*MMLeachEF*NtoN2O*kgtoGg</f>
        <v>1.90498804005695E-3</v>
      </c>
      <c r="BM174" s="22">
        <f>Constants!$H65*'Activity data'!BM7*Constants!$H83*FracLEACHMM*MMLeachEF*NtoN2O*kgtoGg</f>
        <v>1.9203865441373847E-3</v>
      </c>
      <c r="BN174" s="22">
        <f>Constants!$H65*'Activity data'!BN7*Constants!$H83*FracLEACHMM*MMLeachEF*NtoN2O*kgtoGg</f>
        <v>1.9339906123499336E-3</v>
      </c>
      <c r="BO174" s="22">
        <f>Constants!$H65*'Activity data'!BO7*Constants!$H83*FracLEACHMM*MMLeachEF*NtoN2O*kgtoGg</f>
        <v>1.9478196862088145E-3</v>
      </c>
      <c r="BP174" s="22">
        <f>Constants!$H65*'Activity data'!BP7*Constants!$H83*FracLEACHMM*MMLeachEF*NtoN2O*kgtoGg</f>
        <v>1.9611486489136435E-3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3.0303014392691133E-2</v>
      </c>
      <c r="AE175" s="22">
        <f>Constants!$H66*'Activity data'!AE8*Constants!$H84*FracLEACHMM*MMLeachEF*NtoN2O*kgtoGg</f>
        <v>3.0040206026371356E-2</v>
      </c>
      <c r="AF175" s="22">
        <f>Constants!$H66*'Activity data'!AF8*Constants!$H84*FracLEACHMM*MMLeachEF*NtoN2O*kgtoGg</f>
        <v>2.9940162837193186E-2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2.4022317736982306E-2</v>
      </c>
      <c r="AM175" s="22">
        <f>Constants!$H66*'Activity data'!AM8*Constants!$H84*FracLEACHMM*MMLeachEF*NtoN2O*kgtoGg</f>
        <v>2.4491926935235234E-2</v>
      </c>
      <c r="AN175" s="22">
        <f>Constants!$H66*'Activity data'!AN8*Constants!$H84*FracLEACHMM*MMLeachEF*NtoN2O*kgtoGg</f>
        <v>2.47439509186555E-2</v>
      </c>
      <c r="AO175" s="22">
        <f>Constants!$H66*'Activity data'!AO8*Constants!$H84*FracLEACHMM*MMLeachEF*NtoN2O*kgtoGg</f>
        <v>2.4923586839833447E-2</v>
      </c>
      <c r="AP175" s="22">
        <f>Constants!$H66*'Activity data'!AP8*Constants!$H84*FracLEACHMM*MMLeachEF*NtoN2O*kgtoGg</f>
        <v>2.5147538878171349E-2</v>
      </c>
      <c r="AQ175" s="22">
        <f>Constants!$H66*'Activity data'!AQ8*Constants!$H84*FracLEACHMM*MMLeachEF*NtoN2O*kgtoGg</f>
        <v>2.5321321478984984E-2</v>
      </c>
      <c r="AR175" s="22">
        <f>Constants!$H66*'Activity data'!AR8*Constants!$H84*FracLEACHMM*MMLeachEF*NtoN2O*kgtoGg</f>
        <v>2.5393529956845354E-2</v>
      </c>
      <c r="AS175" s="22">
        <f>Constants!$H66*'Activity data'!AS8*Constants!$H84*FracLEACHMM*MMLeachEF*NtoN2O*kgtoGg</f>
        <v>2.5454834381522507E-2</v>
      </c>
      <c r="AT175" s="22">
        <f>Constants!$H66*'Activity data'!AT8*Constants!$H84*FracLEACHMM*MMLeachEF*NtoN2O*kgtoGg</f>
        <v>2.5522551897019404E-2</v>
      </c>
      <c r="AU175" s="22">
        <f>Constants!$H66*'Activity data'!AU8*Constants!$H84*FracLEACHMM*MMLeachEF*NtoN2O*kgtoGg</f>
        <v>2.5774060988212697E-2</v>
      </c>
      <c r="AV175" s="22">
        <f>Constants!$H66*'Activity data'!AV8*Constants!$H84*FracLEACHMM*MMLeachEF*NtoN2O*kgtoGg</f>
        <v>2.5925794971091803E-2</v>
      </c>
      <c r="AW175" s="22">
        <f>Constants!$H66*'Activity data'!AW8*Constants!$H84*FracLEACHMM*MMLeachEF*NtoN2O*kgtoGg</f>
        <v>2.5977185386761185E-2</v>
      </c>
      <c r="AX175" s="22">
        <f>Constants!$H66*'Activity data'!AX8*Constants!$H84*FracLEACHMM*MMLeachEF*NtoN2O*kgtoGg</f>
        <v>2.6039630104720025E-2</v>
      </c>
      <c r="AY175" s="22">
        <f>Constants!$H66*'Activity data'!AY8*Constants!$H84*FracLEACHMM*MMLeachEF*NtoN2O*kgtoGg</f>
        <v>2.6219300213881795E-2</v>
      </c>
      <c r="AZ175" s="22">
        <f>Constants!$H66*'Activity data'!AZ8*Constants!$H84*FracLEACHMM*MMLeachEF*NtoN2O*kgtoGg</f>
        <v>2.6440892596461523E-2</v>
      </c>
      <c r="BA175" s="22">
        <f>Constants!$H66*'Activity data'!BA8*Constants!$H84*FracLEACHMM*MMLeachEF*NtoN2O*kgtoGg</f>
        <v>2.6438961706417009E-2</v>
      </c>
      <c r="BB175" s="22">
        <f>Constants!$H66*'Activity data'!BB8*Constants!$H84*FracLEACHMM*MMLeachEF*NtoN2O*kgtoGg</f>
        <v>2.6417585870686634E-2</v>
      </c>
      <c r="BC175" s="22">
        <f>Constants!$H66*'Activity data'!BC8*Constants!$H84*FracLEACHMM*MMLeachEF*NtoN2O*kgtoGg</f>
        <v>2.6444279577295709E-2</v>
      </c>
      <c r="BD175" s="22">
        <f>Constants!$H66*'Activity data'!BD8*Constants!$H84*FracLEACHMM*MMLeachEF*NtoN2O*kgtoGg</f>
        <v>2.6444051000813575E-2</v>
      </c>
      <c r="BE175" s="22">
        <f>Constants!$H66*'Activity data'!BE8*Constants!$H84*FracLEACHMM*MMLeachEF*NtoN2O*kgtoGg</f>
        <v>2.6492097120323427E-2</v>
      </c>
      <c r="BF175" s="22">
        <f>Constants!$H66*'Activity data'!BF8*Constants!$H84*FracLEACHMM*MMLeachEF*NtoN2O*kgtoGg</f>
        <v>2.6494217497218479E-2</v>
      </c>
      <c r="BG175" s="22">
        <f>Constants!$H66*'Activity data'!BG8*Constants!$H84*FracLEACHMM*MMLeachEF*NtoN2O*kgtoGg</f>
        <v>2.6715691577395062E-2</v>
      </c>
      <c r="BH175" s="22">
        <f>Constants!$H66*'Activity data'!BH8*Constants!$H84*FracLEACHMM*MMLeachEF*NtoN2O*kgtoGg</f>
        <v>2.6922741923996348E-2</v>
      </c>
      <c r="BI175" s="22">
        <f>Constants!$H66*'Activity data'!BI8*Constants!$H84*FracLEACHMM*MMLeachEF*NtoN2O*kgtoGg</f>
        <v>2.7127710370930373E-2</v>
      </c>
      <c r="BJ175" s="22">
        <f>Constants!$H66*'Activity data'!BJ8*Constants!$H84*FracLEACHMM*MMLeachEF*NtoN2O*kgtoGg</f>
        <v>2.7333614307009015E-2</v>
      </c>
      <c r="BK175" s="22">
        <f>Constants!$H66*'Activity data'!BK8*Constants!$H84*FracLEACHMM*MMLeachEF*NtoN2O*kgtoGg</f>
        <v>2.7546728992874834E-2</v>
      </c>
      <c r="BL175" s="22">
        <f>Constants!$H66*'Activity data'!BL8*Constants!$H84*FracLEACHMM*MMLeachEF*NtoN2O*kgtoGg</f>
        <v>2.7802898910549947E-2</v>
      </c>
      <c r="BM175" s="22">
        <f>Constants!$H66*'Activity data'!BM8*Constants!$H84*FracLEACHMM*MMLeachEF*NtoN2O*kgtoGg</f>
        <v>2.7678284048176478E-2</v>
      </c>
      <c r="BN175" s="22">
        <f>Constants!$H66*'Activity data'!BN8*Constants!$H84*FracLEACHMM*MMLeachEF*NtoN2O*kgtoGg</f>
        <v>2.7488128401720321E-2</v>
      </c>
      <c r="BO175" s="22">
        <f>Constants!$H66*'Activity data'!BO8*Constants!$H84*FracLEACHMM*MMLeachEF*NtoN2O*kgtoGg</f>
        <v>2.7295603818214775E-2</v>
      </c>
      <c r="BP175" s="22">
        <f>Constants!$H66*'Activity data'!BP8*Constants!$H84*FracLEACHMM*MMLeachEF*NtoN2O*kgtoGg</f>
        <v>2.7079409503277349E-2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4.0226293185258916E-2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3.1888867020119539E-2</v>
      </c>
      <c r="AM176" s="22">
        <f>Constants!$H67*'Activity data'!AM9*Constants!$H85*FracLEACHMM*MMLeachEF*NtoN2O*kgtoGg</f>
        <v>3.251225837804244E-2</v>
      </c>
      <c r="AN176" s="22">
        <f>Constants!$H67*'Activity data'!AN9*Constants!$H85*FracLEACHMM*MMLeachEF*NtoN2O*kgtoGg</f>
        <v>3.2846812245040755E-2</v>
      </c>
      <c r="AO176" s="22">
        <f>Constants!$H67*'Activity data'!AO9*Constants!$H85*FracLEACHMM*MMLeachEF*NtoN2O*kgtoGg</f>
        <v>3.3085273248895562E-2</v>
      </c>
      <c r="AP176" s="22">
        <f>Constants!$H67*'Activity data'!AP9*Constants!$H85*FracLEACHMM*MMLeachEF*NtoN2O*kgtoGg</f>
        <v>3.3382562496654028E-2</v>
      </c>
      <c r="AQ176" s="22">
        <f>Constants!$H67*'Activity data'!AQ9*Constants!$H85*FracLEACHMM*MMLeachEF*NtoN2O*kgtoGg</f>
        <v>3.3613253402853524E-2</v>
      </c>
      <c r="AR176" s="22">
        <f>Constants!$H67*'Activity data'!AR9*Constants!$H85*FracLEACHMM*MMLeachEF*NtoN2O*kgtoGg</f>
        <v>3.3709107873409846E-2</v>
      </c>
      <c r="AS176" s="22">
        <f>Constants!$H67*'Activity data'!AS9*Constants!$H85*FracLEACHMM*MMLeachEF*NtoN2O*kgtoGg</f>
        <v>3.3790487558237887E-2</v>
      </c>
      <c r="AT176" s="22">
        <f>Constants!$H67*'Activity data'!AT9*Constants!$H85*FracLEACHMM*MMLeachEF*NtoN2O*kgtoGg</f>
        <v>3.3880380418296489E-2</v>
      </c>
      <c r="AU176" s="22">
        <f>Constants!$H67*'Activity data'!AU9*Constants!$H85*FracLEACHMM*MMLeachEF*NtoN2O*kgtoGg</f>
        <v>3.4214250782148452E-2</v>
      </c>
      <c r="AV176" s="22">
        <f>Constants!$H67*'Activity data'!AV9*Constants!$H85*FracLEACHMM*MMLeachEF*NtoN2O*kgtoGg</f>
        <v>3.4415672845391571E-2</v>
      </c>
      <c r="AW176" s="22">
        <f>Constants!$H67*'Activity data'!AW9*Constants!$H85*FracLEACHMM*MMLeachEF*NtoN2O*kgtoGg</f>
        <v>3.4483891996821198E-2</v>
      </c>
      <c r="AX176" s="22">
        <f>Constants!$H67*'Activity data'!AX9*Constants!$H85*FracLEACHMM*MMLeachEF*NtoN2O*kgtoGg</f>
        <v>3.4566785384915574E-2</v>
      </c>
      <c r="AY176" s="22">
        <f>Constants!$H67*'Activity data'!AY9*Constants!$H85*FracLEACHMM*MMLeachEF*NtoN2O*kgtoGg</f>
        <v>3.4805291772237623E-2</v>
      </c>
      <c r="AZ176" s="22">
        <f>Constants!$H67*'Activity data'!AZ9*Constants!$H85*FracLEACHMM*MMLeachEF*NtoN2O*kgtoGg</f>
        <v>3.5099448651608092E-2</v>
      </c>
      <c r="BA176" s="22">
        <f>Constants!$H67*'Activity data'!BA9*Constants!$H85*FracLEACHMM*MMLeachEF*NtoN2O*kgtoGg</f>
        <v>3.5096885456144013E-2</v>
      </c>
      <c r="BB176" s="22">
        <f>Constants!$H67*'Activity data'!BB9*Constants!$H85*FracLEACHMM*MMLeachEF*NtoN2O*kgtoGg</f>
        <v>3.5068509710284967E-2</v>
      </c>
      <c r="BC176" s="22">
        <f>Constants!$H67*'Activity data'!BC9*Constants!$H85*FracLEACHMM*MMLeachEF*NtoN2O*kgtoGg</f>
        <v>3.5103944761542341E-2</v>
      </c>
      <c r="BD176" s="22">
        <f>Constants!$H67*'Activity data'!BD9*Constants!$H85*FracLEACHMM*MMLeachEF*NtoN2O*kgtoGg</f>
        <v>3.5103641333491697E-2</v>
      </c>
      <c r="BE176" s="22">
        <f>Constants!$H67*'Activity data'!BE9*Constants!$H85*FracLEACHMM*MMLeachEF*NtoN2O*kgtoGg</f>
        <v>3.5167421037542668E-2</v>
      </c>
      <c r="BF176" s="22">
        <f>Constants!$H67*'Activity data'!BF9*Constants!$H85*FracLEACHMM*MMLeachEF*NtoN2O*kgtoGg</f>
        <v>3.5170235770807745E-2</v>
      </c>
      <c r="BG176" s="22">
        <f>Constants!$H67*'Activity data'!BG9*Constants!$H85*FracLEACHMM*MMLeachEF*NtoN2O*kgtoGg</f>
        <v>3.5464235607479674E-2</v>
      </c>
      <c r="BH176" s="22">
        <f>Constants!$H67*'Activity data'!BH9*Constants!$H85*FracLEACHMM*MMLeachEF*NtoN2O*kgtoGg</f>
        <v>3.5739088394022983E-2</v>
      </c>
      <c r="BI176" s="22">
        <f>Constants!$H67*'Activity data'!BI9*Constants!$H85*FracLEACHMM*MMLeachEF*NtoN2O*kgtoGg</f>
        <v>3.6011177524604129E-2</v>
      </c>
      <c r="BJ176" s="22">
        <f>Constants!$H67*'Activity data'!BJ9*Constants!$H85*FracLEACHMM*MMLeachEF*NtoN2O*kgtoGg</f>
        <v>3.6284508487437188E-2</v>
      </c>
      <c r="BK176" s="22">
        <f>Constants!$H67*'Activity data'!BK9*Constants!$H85*FracLEACHMM*MMLeachEF*NtoN2O*kgtoGg</f>
        <v>3.6567411492551771E-2</v>
      </c>
      <c r="BL176" s="22">
        <f>Constants!$H67*'Activity data'!BL9*Constants!$H85*FracLEACHMM*MMLeachEF*NtoN2O*kgtoGg</f>
        <v>3.6907468956146154E-2</v>
      </c>
      <c r="BM176" s="22">
        <f>Constants!$H67*'Activity data'!BM9*Constants!$H85*FracLEACHMM*MMLeachEF*NtoN2O*kgtoGg</f>
        <v>3.6742046667653148E-2</v>
      </c>
      <c r="BN176" s="22">
        <f>Constants!$H67*'Activity data'!BN9*Constants!$H85*FracLEACHMM*MMLeachEF*NtoN2O*kgtoGg</f>
        <v>3.6489621061208441E-2</v>
      </c>
      <c r="BO176" s="22">
        <f>Constants!$H67*'Activity data'!BO9*Constants!$H85*FracLEACHMM*MMLeachEF*NtoN2O*kgtoGg</f>
        <v>3.6234050765755178E-2</v>
      </c>
      <c r="BP176" s="22">
        <f>Constants!$H67*'Activity data'!BP9*Constants!$H85*FracLEACHMM*MMLeachEF*NtoN2O*kgtoGg</f>
        <v>3.594705965045028E-2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4.1968337096859189E-2</v>
      </c>
      <c r="AE177" s="22">
        <f>Constants!$H68*'Activity data'!AE10*Constants!$H86*FracLEACHMM*MMLeachEF*NtoN2O*kgtoGg</f>
        <v>4.3383434779753448E-2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4.7281576900430188E-2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4.6001406546351306E-2</v>
      </c>
      <c r="AM177" s="22">
        <f>Constants!$H68*'Activity data'!AM10*Constants!$H86*FracLEACHMM*MMLeachEF*NtoN2O*kgtoGg</f>
        <v>4.8030645892974268E-2</v>
      </c>
      <c r="AN177" s="22">
        <f>Constants!$H68*'Activity data'!AN10*Constants!$H86*FracLEACHMM*MMLeachEF*NtoN2O*kgtoGg</f>
        <v>4.9677926538676052E-2</v>
      </c>
      <c r="AO177" s="22">
        <f>Constants!$H68*'Activity data'!AO10*Constants!$H86*FracLEACHMM*MMLeachEF*NtoN2O*kgtoGg</f>
        <v>5.1212475396024852E-2</v>
      </c>
      <c r="AP177" s="22">
        <f>Constants!$H68*'Activity data'!AP10*Constants!$H86*FracLEACHMM*MMLeachEF*NtoN2O*kgtoGg</f>
        <v>5.2870611190916086E-2</v>
      </c>
      <c r="AQ177" s="22">
        <f>Constants!$H68*'Activity data'!AQ10*Constants!$H86*FracLEACHMM*MMLeachEF*NtoN2O*kgtoGg</f>
        <v>5.4456723296959983E-2</v>
      </c>
      <c r="AR177" s="22">
        <f>Constants!$H68*'Activity data'!AR10*Constants!$H86*FracLEACHMM*MMLeachEF*NtoN2O*kgtoGg</f>
        <v>5.5851666343060907E-2</v>
      </c>
      <c r="AS177" s="22">
        <f>Constants!$H68*'Activity data'!AS10*Constants!$H86*FracLEACHMM*MMLeachEF*NtoN2O*kgtoGg</f>
        <v>5.7245455950606941E-2</v>
      </c>
      <c r="AT177" s="22">
        <f>Constants!$H68*'Activity data'!AT10*Constants!$H86*FracLEACHMM*MMLeachEF*NtoN2O*kgtoGg</f>
        <v>5.8677246968284372E-2</v>
      </c>
      <c r="AU177" s="22">
        <f>Constants!$H68*'Activity data'!AU10*Constants!$H86*FracLEACHMM*MMLeachEF*NtoN2O*kgtoGg</f>
        <v>6.0565793285847255E-2</v>
      </c>
      <c r="AV177" s="22">
        <f>Constants!$H68*'Activity data'!AV10*Constants!$H86*FracLEACHMM*MMLeachEF*NtoN2O*kgtoGg</f>
        <v>6.2259537007526587E-2</v>
      </c>
      <c r="AW177" s="22">
        <f>Constants!$H68*'Activity data'!AW10*Constants!$H86*FracLEACHMM*MMLeachEF*NtoN2O*kgtoGg</f>
        <v>6.4451736182578295E-2</v>
      </c>
      <c r="AX177" s="22">
        <f>Constants!$H68*'Activity data'!AX10*Constants!$H86*FracLEACHMM*MMLeachEF*NtoN2O*kgtoGg</f>
        <v>6.675330662384972E-2</v>
      </c>
      <c r="AY177" s="22">
        <f>Constants!$H68*'Activity data'!AY10*Constants!$H86*FracLEACHMM*MMLeachEF*NtoN2O*kgtoGg</f>
        <v>6.945286758784415E-2</v>
      </c>
      <c r="AZ177" s="22">
        <f>Constants!$H68*'Activity data'!AZ10*Constants!$H86*FracLEACHMM*MMLeachEF*NtoN2O*kgtoGg</f>
        <v>7.2380370882060271E-2</v>
      </c>
      <c r="BA177" s="22">
        <f>Constants!$H68*'Activity data'!BA10*Constants!$H86*FracLEACHMM*MMLeachEF*NtoN2O*kgtoGg</f>
        <v>7.4802816366762462E-2</v>
      </c>
      <c r="BB177" s="22">
        <f>Constants!$H68*'Activity data'!BB10*Constants!$H86*FracLEACHMM*MMLeachEF*NtoN2O*kgtoGg</f>
        <v>7.7260505095153587E-2</v>
      </c>
      <c r="BC177" s="22">
        <f>Constants!$H68*'Activity data'!BC10*Constants!$H86*FracLEACHMM*MMLeachEF*NtoN2O*kgtoGg</f>
        <v>7.9957239531174604E-2</v>
      </c>
      <c r="BD177" s="22">
        <f>Constants!$H68*'Activity data'!BD10*Constants!$H86*FracLEACHMM*MMLeachEF*NtoN2O*kgtoGg</f>
        <v>8.2679016466604804E-2</v>
      </c>
      <c r="BE177" s="22">
        <f>Constants!$H68*'Activity data'!BE10*Constants!$H86*FracLEACHMM*MMLeachEF*NtoN2O*kgtoGg</f>
        <v>8.5666991961497282E-2</v>
      </c>
      <c r="BF177" s="22">
        <f>Constants!$H68*'Activity data'!BF10*Constants!$H86*FracLEACHMM*MMLeachEF*NtoN2O*kgtoGg</f>
        <v>8.8629006122433573E-2</v>
      </c>
      <c r="BG177" s="22">
        <f>Constants!$H68*'Activity data'!BG10*Constants!$H86*FracLEACHMM*MMLeachEF*NtoN2O*kgtoGg</f>
        <v>9.1891478166138171E-2</v>
      </c>
      <c r="BH177" s="22">
        <f>Constants!$H68*'Activity data'!BH10*Constants!$H86*FracLEACHMM*MMLeachEF*NtoN2O*kgtoGg</f>
        <v>9.5225516113379899E-2</v>
      </c>
      <c r="BI177" s="22">
        <f>Constants!$H68*'Activity data'!BI10*Constants!$H86*FracLEACHMM*MMLeachEF*NtoN2O*kgtoGg</f>
        <v>9.8677693483352313E-2</v>
      </c>
      <c r="BJ177" s="22">
        <f>Constants!$H68*'Activity data'!BJ10*Constants!$H86*FracLEACHMM*MMLeachEF*NtoN2O*kgtoGg</f>
        <v>0.10226491904256467</v>
      </c>
      <c r="BK177" s="22">
        <f>Constants!$H68*'Activity data'!BK10*Constants!$H86*FracLEACHMM*MMLeachEF*NtoN2O*kgtoGg</f>
        <v>0.10601829475015455</v>
      </c>
      <c r="BL177" s="22">
        <f>Constants!$H68*'Activity data'!BL10*Constants!$H86*FracLEACHMM*MMLeachEF*NtoN2O*kgtoGg</f>
        <v>0.11008924659813461</v>
      </c>
      <c r="BM177" s="22">
        <f>Constants!$H68*'Activity data'!BM10*Constants!$H86*FracLEACHMM*MMLeachEF*NtoN2O*kgtoGg</f>
        <v>0.11277334531227801</v>
      </c>
      <c r="BN177" s="22">
        <f>Constants!$H68*'Activity data'!BN10*Constants!$H86*FracLEACHMM*MMLeachEF*NtoN2O*kgtoGg</f>
        <v>0.11526542487228345</v>
      </c>
      <c r="BO177" s="22">
        <f>Constants!$H68*'Activity data'!BO10*Constants!$H86*FracLEACHMM*MMLeachEF*NtoN2O*kgtoGg</f>
        <v>0.11781838070677919</v>
      </c>
      <c r="BP177" s="22">
        <f>Constants!$H68*'Activity data'!BP10*Constants!$H86*FracLEACHMM*MMLeachEF*NtoN2O*kgtoGg</f>
        <v>0.12034049161945987</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4.4026193063540792E-3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4.4831419329359936E-3</v>
      </c>
      <c r="AM178" s="22">
        <f>Constants!$H69*'Activity data'!AM11*Constants!$H87*FracLEACHMM*MMLeachEF*NtoN2O*kgtoGg</f>
        <v>4.4981294810937092E-3</v>
      </c>
      <c r="AN178" s="22">
        <f>Constants!$H69*'Activity data'!AN11*Constants!$H87*FracLEACHMM*MMLeachEF*NtoN2O*kgtoGg</f>
        <v>4.5113901168461383E-3</v>
      </c>
      <c r="AO178" s="22">
        <f>Constants!$H69*'Activity data'!AO11*Constants!$H87*FracLEACHMM*MMLeachEF*NtoN2O*kgtoGg</f>
        <v>4.5229512157479055E-3</v>
      </c>
      <c r="AP178" s="22">
        <f>Constants!$H69*'Activity data'!AP11*Constants!$H87*FracLEACHMM*MMLeachEF*NtoN2O*kgtoGg</f>
        <v>4.5328284443673043E-3</v>
      </c>
      <c r="AQ178" s="22">
        <f>Constants!$H69*'Activity data'!AQ11*Constants!$H87*FracLEACHMM*MMLeachEF*NtoN2O*kgtoGg</f>
        <v>4.5408122954859707E-3</v>
      </c>
      <c r="AR178" s="22">
        <f>Constants!$H69*'Activity data'!AR11*Constants!$H87*FracLEACHMM*MMLeachEF*NtoN2O*kgtoGg</f>
        <v>4.548541926228525E-3</v>
      </c>
      <c r="AS178" s="22">
        <f>Constants!$H69*'Activity data'!AS11*Constants!$H87*FracLEACHMM*MMLeachEF*NtoN2O*kgtoGg</f>
        <v>4.556061851026345E-3</v>
      </c>
      <c r="AT178" s="22">
        <f>Constants!$H69*'Activity data'!AT11*Constants!$H87*FracLEACHMM*MMLeachEF*NtoN2O*kgtoGg</f>
        <v>4.5633388722935431E-3</v>
      </c>
      <c r="AU178" s="22">
        <f>Constants!$H69*'Activity data'!AU11*Constants!$H87*FracLEACHMM*MMLeachEF*NtoN2O*kgtoGg</f>
        <v>4.5705405679699667E-3</v>
      </c>
      <c r="AV178" s="22">
        <f>Constants!$H69*'Activity data'!AV11*Constants!$H87*FracLEACHMM*MMLeachEF*NtoN2O*kgtoGg</f>
        <v>4.577279289886339E-3</v>
      </c>
      <c r="AW178" s="22">
        <f>Constants!$H69*'Activity data'!AW11*Constants!$H87*FracLEACHMM*MMLeachEF*NtoN2O*kgtoGg</f>
        <v>4.5840017696731064E-3</v>
      </c>
      <c r="AX178" s="22">
        <f>Constants!$H69*'Activity data'!AX11*Constants!$H87*FracLEACHMM*MMLeachEF*NtoN2O*kgtoGg</f>
        <v>4.5905498903628991E-3</v>
      </c>
      <c r="AY178" s="22">
        <f>Constants!$H69*'Activity data'!AY11*Constants!$H87*FracLEACHMM*MMLeachEF*NtoN2O*kgtoGg</f>
        <v>4.597032328418643E-3</v>
      </c>
      <c r="AZ178" s="22">
        <f>Constants!$H69*'Activity data'!AZ11*Constants!$H87*FracLEACHMM*MMLeachEF*NtoN2O*kgtoGg</f>
        <v>4.6033268247160754E-3</v>
      </c>
      <c r="BA178" s="22">
        <f>Constants!$H69*'Activity data'!BA11*Constants!$H87*FracLEACHMM*MMLeachEF*NtoN2O*kgtoGg</f>
        <v>4.6090395157807641E-3</v>
      </c>
      <c r="BB178" s="22">
        <f>Constants!$H69*'Activity data'!BB11*Constants!$H87*FracLEACHMM*MMLeachEF*NtoN2O*kgtoGg</f>
        <v>4.6144746652234184E-3</v>
      </c>
      <c r="BC178" s="22">
        <f>Constants!$H69*'Activity data'!BC11*Constants!$H87*FracLEACHMM*MMLeachEF*NtoN2O*kgtoGg</f>
        <v>4.6197044174680121E-3</v>
      </c>
      <c r="BD178" s="22">
        <f>Constants!$H69*'Activity data'!BD11*Constants!$H87*FracLEACHMM*MMLeachEF*NtoN2O*kgtoGg</f>
        <v>4.6245988985750986E-3</v>
      </c>
      <c r="BE178" s="22">
        <f>Constants!$H69*'Activity data'!BE11*Constants!$H87*FracLEACHMM*MMLeachEF*NtoN2O*kgtoGg</f>
        <v>4.6292494736440062E-3</v>
      </c>
      <c r="BF178" s="22">
        <f>Constants!$H69*'Activity data'!BF11*Constants!$H87*FracLEACHMM*MMLeachEF*NtoN2O*kgtoGg</f>
        <v>4.6334939392353282E-3</v>
      </c>
      <c r="BG178" s="22">
        <f>Constants!$H69*'Activity data'!BG11*Constants!$H87*FracLEACHMM*MMLeachEF*NtoN2O*kgtoGg</f>
        <v>4.6375836098901078E-3</v>
      </c>
      <c r="BH178" s="22">
        <f>Constants!$H69*'Activity data'!BH11*Constants!$H87*FracLEACHMM*MMLeachEF*NtoN2O*kgtoGg</f>
        <v>4.6413397566940386E-3</v>
      </c>
      <c r="BI178" s="22">
        <f>Constants!$H69*'Activity data'!BI11*Constants!$H87*FracLEACHMM*MMLeachEF*NtoN2O*kgtoGg</f>
        <v>4.6447657142902245E-3</v>
      </c>
      <c r="BJ178" s="22">
        <f>Constants!$H69*'Activity data'!BJ11*Constants!$H87*FracLEACHMM*MMLeachEF*NtoN2O*kgtoGg</f>
        <v>4.6478516823919049E-3</v>
      </c>
      <c r="BK178" s="22">
        <f>Constants!$H69*'Activity data'!BK11*Constants!$H87*FracLEACHMM*MMLeachEF*NtoN2O*kgtoGg</f>
        <v>4.6505950806788269E-3</v>
      </c>
      <c r="BL178" s="22">
        <f>Constants!$H69*'Activity data'!BL11*Constants!$H87*FracLEACHMM*MMLeachEF*NtoN2O*kgtoGg</f>
        <v>4.6530507689313255E-3</v>
      </c>
      <c r="BM178" s="22">
        <f>Constants!$H69*'Activity data'!BM11*Constants!$H87*FracLEACHMM*MMLeachEF*NtoN2O*kgtoGg</f>
        <v>4.6544395442876816E-3</v>
      </c>
      <c r="BN178" s="22">
        <f>Constants!$H69*'Activity data'!BN11*Constants!$H87*FracLEACHMM*MMLeachEF*NtoN2O*kgtoGg</f>
        <v>4.6552925099563932E-3</v>
      </c>
      <c r="BO178" s="22">
        <f>Constants!$H69*'Activity data'!BO11*Constants!$H87*FracLEACHMM*MMLeachEF*NtoN2O*kgtoGg</f>
        <v>4.6557109567033706E-3</v>
      </c>
      <c r="BP178" s="22">
        <f>Constants!$H69*'Activity data'!BP11*Constants!$H87*FracLEACHMM*MMLeachEF*NtoN2O*kgtoGg</f>
        <v>4.6556428065926874E-3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3.6554846257269868E-3</v>
      </c>
      <c r="AE179" s="22">
        <f>Constants!$H70*'Activity data'!AE12*Constants!$H88*FracLEACHMM*MMLeachEF*NtoN2O*kgtoGg</f>
        <v>3.6574611346322943E-3</v>
      </c>
      <c r="AF179" s="22">
        <f>Constants!$H70*'Activity data'!AF12*Constants!$H88*FracLEACHMM*MMLeachEF*NtoN2O*kgtoGg</f>
        <v>3.6621868932729799E-3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3.7291672263793669E-3</v>
      </c>
      <c r="AM179" s="22">
        <f>Constants!$H70*'Activity data'!AM12*Constants!$H88*FracLEACHMM*MMLeachEF*NtoN2O*kgtoGg</f>
        <v>3.7416341690346775E-3</v>
      </c>
      <c r="AN179" s="22">
        <f>Constants!$H70*'Activity data'!AN12*Constants!$H88*FracLEACHMM*MMLeachEF*NtoN2O*kgtoGg</f>
        <v>3.7526646313730695E-3</v>
      </c>
      <c r="AO179" s="22">
        <f>Constants!$H70*'Activity data'!AO12*Constants!$H88*FracLEACHMM*MMLeachEF*NtoN2O*kgtoGg</f>
        <v>3.7622813849290193E-3</v>
      </c>
      <c r="AP179" s="22">
        <f>Constants!$H70*'Activity data'!AP12*Constants!$H88*FracLEACHMM*MMLeachEF*NtoN2O*kgtoGg</f>
        <v>3.7704974614677349E-3</v>
      </c>
      <c r="AQ179" s="22">
        <f>Constants!$H70*'Activity data'!AQ12*Constants!$H88*FracLEACHMM*MMLeachEF*NtoN2O*kgtoGg</f>
        <v>3.7771385886899815E-3</v>
      </c>
      <c r="AR179" s="22">
        <f>Constants!$H70*'Activity data'!AR12*Constants!$H88*FracLEACHMM*MMLeachEF*NtoN2O*kgtoGg</f>
        <v>3.7835682503130899E-3</v>
      </c>
      <c r="AS179" s="22">
        <f>Constants!$H70*'Activity data'!AS12*Constants!$H88*FracLEACHMM*MMLeachEF*NtoN2O*kgtoGg</f>
        <v>3.7898234743323992E-3</v>
      </c>
      <c r="AT179" s="22">
        <f>Constants!$H70*'Activity data'!AT12*Constants!$H88*FracLEACHMM*MMLeachEF*NtoN2O*kgtoGg</f>
        <v>3.7958766463312451E-3</v>
      </c>
      <c r="AU179" s="22">
        <f>Constants!$H70*'Activity data'!AU12*Constants!$H88*FracLEACHMM*MMLeachEF*NtoN2O*kgtoGg</f>
        <v>3.8018671609954301E-3</v>
      </c>
      <c r="AV179" s="22">
        <f>Constants!$H70*'Activity data'!AV12*Constants!$H88*FracLEACHMM*MMLeachEF*NtoN2O*kgtoGg</f>
        <v>3.8074725648158184E-3</v>
      </c>
      <c r="AW179" s="22">
        <f>Constants!$H70*'Activity data'!AW12*Constants!$H88*FracLEACHMM*MMLeachEF*NtoN2O*kgtoGg</f>
        <v>3.8130644581075832E-3</v>
      </c>
      <c r="AX179" s="22">
        <f>Constants!$H70*'Activity data'!AX12*Constants!$H88*FracLEACHMM*MMLeachEF*NtoN2O*kgtoGg</f>
        <v>3.8185113160112668E-3</v>
      </c>
      <c r="AY179" s="22">
        <f>Constants!$H70*'Activity data'!AY12*Constants!$H88*FracLEACHMM*MMLeachEF*NtoN2O*kgtoGg</f>
        <v>3.8239035377847781E-3</v>
      </c>
      <c r="AZ179" s="22">
        <f>Constants!$H70*'Activity data'!AZ12*Constants!$H88*FracLEACHMM*MMLeachEF*NtoN2O*kgtoGg</f>
        <v>3.8291394258405404E-3</v>
      </c>
      <c r="BA179" s="22">
        <f>Constants!$H70*'Activity data'!BA12*Constants!$H88*FracLEACHMM*MMLeachEF*NtoN2O*kgtoGg</f>
        <v>3.8338913566541423E-3</v>
      </c>
      <c r="BB179" s="22">
        <f>Constants!$H70*'Activity data'!BB12*Constants!$H88*FracLEACHMM*MMLeachEF*NtoN2O*kgtoGg</f>
        <v>3.8384124227892826E-3</v>
      </c>
      <c r="BC179" s="22">
        <f>Constants!$H70*'Activity data'!BC12*Constants!$H88*FracLEACHMM*MMLeachEF*NtoN2O*kgtoGg</f>
        <v>3.8427626354223779E-3</v>
      </c>
      <c r="BD179" s="22">
        <f>Constants!$H70*'Activity data'!BD12*Constants!$H88*FracLEACHMM*MMLeachEF*NtoN2O*kgtoGg</f>
        <v>3.8468339628101168E-3</v>
      </c>
      <c r="BE179" s="22">
        <f>Constants!$H70*'Activity data'!BE12*Constants!$H88*FracLEACHMM*MMLeachEF*NtoN2O*kgtoGg</f>
        <v>3.8507024042715326E-3</v>
      </c>
      <c r="BF179" s="22">
        <f>Constants!$H70*'Activity data'!BF12*Constants!$H88*FracLEACHMM*MMLeachEF*NtoN2O*kgtoGg</f>
        <v>3.8542330357379086E-3</v>
      </c>
      <c r="BG179" s="22">
        <f>Constants!$H70*'Activity data'!BG12*Constants!$H88*FracLEACHMM*MMLeachEF*NtoN2O*kgtoGg</f>
        <v>3.8576349056765893E-3</v>
      </c>
      <c r="BH179" s="22">
        <f>Constants!$H70*'Activity data'!BH12*Constants!$H88*FracLEACHMM*MMLeachEF*NtoN2O*kgtoGg</f>
        <v>3.8607593437979385E-3</v>
      </c>
      <c r="BI179" s="22">
        <f>Constants!$H70*'Activity data'!BI12*Constants!$H88*FracLEACHMM*MMLeachEF*NtoN2O*kgtoGg</f>
        <v>3.8636091239248635E-3</v>
      </c>
      <c r="BJ179" s="22">
        <f>Constants!$H70*'Activity data'!BJ12*Constants!$H88*FracLEACHMM*MMLeachEF*NtoN2O*kgtoGg</f>
        <v>3.8661760939826023E-3</v>
      </c>
      <c r="BK179" s="22">
        <f>Constants!$H70*'Activity data'!BK12*Constants!$H88*FracLEACHMM*MMLeachEF*NtoN2O*kgtoGg</f>
        <v>3.868458107609103E-3</v>
      </c>
      <c r="BL179" s="22">
        <f>Constants!$H70*'Activity data'!BL12*Constants!$H88*FracLEACHMM*MMLeachEF*NtoN2O*kgtoGg</f>
        <v>3.870500798268112E-3</v>
      </c>
      <c r="BM179" s="22">
        <f>Constants!$H70*'Activity data'!BM12*Constants!$H88*FracLEACHMM*MMLeachEF*NtoN2O*kgtoGg</f>
        <v>3.8716560094171674E-3</v>
      </c>
      <c r="BN179" s="22">
        <f>Constants!$H70*'Activity data'!BN12*Constants!$H88*FracLEACHMM*MMLeachEF*NtoN2O*kgtoGg</f>
        <v>3.8723655233394503E-3</v>
      </c>
      <c r="BO179" s="22">
        <f>Constants!$H70*'Activity data'!BO12*Constants!$H88*FracLEACHMM*MMLeachEF*NtoN2O*kgtoGg</f>
        <v>3.8727135957222015E-3</v>
      </c>
      <c r="BP179" s="22">
        <f>Constants!$H70*'Activity data'!BP12*Constants!$H88*FracLEACHMM*MMLeachEF*NtoN2O*kgtoGg</f>
        <v>3.8726569070955566E-3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5.6545140624783465E-4</v>
      </c>
      <c r="AM180" s="22">
        <f>Constants!$H71*'Activity data'!AM13*Constants!$H89*FracLEACHMM*MMLeachEF*NtoN2O*kgtoGg</f>
        <v>5.6865412325450787E-4</v>
      </c>
      <c r="AN180" s="22">
        <f>Constants!$H71*'Activity data'!AN13*Constants!$H89*FracLEACHMM*MMLeachEF*NtoN2O*kgtoGg</f>
        <v>5.7147315908429161E-4</v>
      </c>
      <c r="AO180" s="22">
        <f>Constants!$H71*'Activity data'!AO13*Constants!$H89*FracLEACHMM*MMLeachEF*NtoN2O*kgtoGg</f>
        <v>5.7392046449051539E-4</v>
      </c>
      <c r="AP180" s="22">
        <f>Constants!$H71*'Activity data'!AP13*Constants!$H89*FracLEACHMM*MMLeachEF*NtoN2O*kgtoGg</f>
        <v>5.7600507908448135E-4</v>
      </c>
      <c r="AQ180" s="22">
        <f>Constants!$H71*'Activity data'!AQ13*Constants!$H89*FracLEACHMM*MMLeachEF*NtoN2O*kgtoGg</f>
        <v>5.7769284779779072E-4</v>
      </c>
      <c r="AR180" s="22">
        <f>Constants!$H71*'Activity data'!AR13*Constants!$H89*FracLEACHMM*MMLeachEF*NtoN2O*kgtoGg</f>
        <v>5.7929860978366172E-4</v>
      </c>
      <c r="AS180" s="22">
        <f>Constants!$H71*'Activity data'!AS13*Constants!$H89*FracLEACHMM*MMLeachEF*NtoN2O*kgtoGg</f>
        <v>5.8083354574075391E-4</v>
      </c>
      <c r="AT180" s="22">
        <f>Constants!$H71*'Activity data'!AT13*Constants!$H89*FracLEACHMM*MMLeachEF*NtoN2O*kgtoGg</f>
        <v>5.8229387889023609E-4</v>
      </c>
      <c r="AU180" s="22">
        <f>Constants!$H71*'Activity data'!AU13*Constants!$H89*FracLEACHMM*MMLeachEF*NtoN2O*kgtoGg</f>
        <v>5.837133156086626E-4</v>
      </c>
      <c r="AV180" s="22">
        <f>Constants!$H71*'Activity data'!AV13*Constants!$H89*FracLEACHMM*MMLeachEF*NtoN2O*kgtoGg</f>
        <v>5.8502115043819838E-4</v>
      </c>
      <c r="AW180" s="22">
        <f>Constants!$H71*'Activity data'!AW13*Constants!$H89*FracLEACHMM*MMLeachEF*NtoN2O*kgtoGg</f>
        <v>5.863029788261237E-4</v>
      </c>
      <c r="AX180" s="22">
        <f>Constants!$H71*'Activity data'!AX13*Constants!$H89*FracLEACHMM*MMLeachEF*NtoN2O*kgtoGg</f>
        <v>5.8753078239757214E-4</v>
      </c>
      <c r="AY180" s="22">
        <f>Constants!$H71*'Activity data'!AY13*Constants!$H89*FracLEACHMM*MMLeachEF*NtoN2O*kgtoGg</f>
        <v>5.8872628658963313E-4</v>
      </c>
      <c r="AZ180" s="22">
        <f>Constants!$H71*'Activity data'!AZ13*Constants!$H89*FracLEACHMM*MMLeachEF*NtoN2O*kgtoGg</f>
        <v>5.8986805127360451E-4</v>
      </c>
      <c r="BA180" s="22">
        <f>Constants!$H71*'Activity data'!BA13*Constants!$H89*FracLEACHMM*MMLeachEF*NtoN2O*kgtoGg</f>
        <v>5.9088436863536514E-4</v>
      </c>
      <c r="BB180" s="22">
        <f>Constants!$H71*'Activity data'!BB13*Constants!$H89*FracLEACHMM*MMLeachEF*NtoN2O*kgtoGg</f>
        <v>5.9183312943904493E-4</v>
      </c>
      <c r="BC180" s="22">
        <f>Constants!$H71*'Activity data'!BC13*Constants!$H89*FracLEACHMM*MMLeachEF*NtoN2O*kgtoGg</f>
        <v>5.9272884243800666E-4</v>
      </c>
      <c r="BD180" s="22">
        <f>Constants!$H71*'Activity data'!BD13*Constants!$H89*FracLEACHMM*MMLeachEF*NtoN2O*kgtoGg</f>
        <v>5.9354860483328302E-4</v>
      </c>
      <c r="BE180" s="22">
        <f>Constants!$H71*'Activity data'!BE13*Constants!$H89*FracLEACHMM*MMLeachEF*NtoN2O*kgtoGg</f>
        <v>5.9431031573727435E-4</v>
      </c>
      <c r="BF180" s="22">
        <f>Constants!$H71*'Activity data'!BF13*Constants!$H89*FracLEACHMM*MMLeachEF*NtoN2O*kgtoGg</f>
        <v>5.9498512163499333E-4</v>
      </c>
      <c r="BG180" s="22">
        <f>Constants!$H71*'Activity data'!BG13*Constants!$H89*FracLEACHMM*MMLeachEF*NtoN2O*kgtoGg</f>
        <v>5.9562012099022602E-4</v>
      </c>
      <c r="BH180" s="22">
        <f>Constants!$H71*'Activity data'!BH13*Constants!$H89*FracLEACHMM*MMLeachEF*NtoN2O*kgtoGg</f>
        <v>5.9618333912128186E-4</v>
      </c>
      <c r="BI180" s="22">
        <f>Constants!$H71*'Activity data'!BI13*Constants!$H89*FracLEACHMM*MMLeachEF*NtoN2O*kgtoGg</f>
        <v>5.9667623789256836E-4</v>
      </c>
      <c r="BJ180" s="22">
        <f>Constants!$H71*'Activity data'!BJ13*Constants!$H89*FracLEACHMM*MMLeachEF*NtoN2O*kgtoGg</f>
        <v>5.9709783225584062E-4</v>
      </c>
      <c r="BK180" s="22">
        <f>Constants!$H71*'Activity data'!BK13*Constants!$H89*FracLEACHMM*MMLeachEF*NtoN2O*kgtoGg</f>
        <v>5.9744842025118215E-4</v>
      </c>
      <c r="BL180" s="22">
        <f>Constants!$H71*'Activity data'!BL13*Constants!$H89*FracLEACHMM*MMLeachEF*NtoN2O*kgtoGg</f>
        <v>5.977387032100464E-4</v>
      </c>
      <c r="BM180" s="22">
        <f>Constants!$H71*'Activity data'!BM13*Constants!$H89*FracLEACHMM*MMLeachEF*NtoN2O*kgtoGg</f>
        <v>5.9782793045255332E-4</v>
      </c>
      <c r="BN180" s="22">
        <f>Constants!$H71*'Activity data'!BN13*Constants!$H89*FracLEACHMM*MMLeachEF*NtoN2O*kgtoGg</f>
        <v>5.9781361768968249E-4</v>
      </c>
      <c r="BO180" s="22">
        <f>Constants!$H71*'Activity data'!BO13*Constants!$H89*FracLEACHMM*MMLeachEF*NtoN2O*kgtoGg</f>
        <v>5.977148741637897E-4</v>
      </c>
      <c r="BP180" s="22">
        <f>Constants!$H71*'Activity data'!BP13*Constants!$H89*FracLEACHMM*MMLeachEF*NtoN2O*kgtoGg</f>
        <v>5.9752296312685709E-4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6.8438891439814992E-3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6.9732982788842076E-3</v>
      </c>
      <c r="AM181" s="22">
        <f>Constants!$H72*'Activity data'!AM14*Constants!$H90*FracLEACHMM*MMLeachEF*NtoN2O*kgtoGg</f>
        <v>7.0127950433163371E-3</v>
      </c>
      <c r="AN181" s="22">
        <f>Constants!$H72*'Activity data'!AN14*Constants!$H90*FracLEACHMM*MMLeachEF*NtoN2O*kgtoGg</f>
        <v>7.047560148651183E-3</v>
      </c>
      <c r="AO181" s="22">
        <f>Constants!$H72*'Activity data'!AO14*Constants!$H90*FracLEACHMM*MMLeachEF*NtoN2O*kgtoGg</f>
        <v>7.0777409747815288E-3</v>
      </c>
      <c r="AP181" s="22">
        <f>Constants!$H72*'Activity data'!AP14*Constants!$H90*FracLEACHMM*MMLeachEF*NtoN2O*kgtoGg</f>
        <v>7.1034490006165012E-3</v>
      </c>
      <c r="AQ181" s="22">
        <f>Constants!$H72*'Activity data'!AQ14*Constants!$H90*FracLEACHMM*MMLeachEF*NtoN2O*kgtoGg</f>
        <v>7.1242630166992822E-3</v>
      </c>
      <c r="AR181" s="22">
        <f>Constants!$H72*'Activity data'!AR14*Constants!$H90*FracLEACHMM*MMLeachEF*NtoN2O*kgtoGg</f>
        <v>7.1440657038420643E-3</v>
      </c>
      <c r="AS181" s="22">
        <f>Constants!$H72*'Activity data'!AS14*Constants!$H90*FracLEACHMM*MMLeachEF*NtoN2O*kgtoGg</f>
        <v>7.1629949454170665E-3</v>
      </c>
      <c r="AT181" s="22">
        <f>Constants!$H72*'Activity data'!AT14*Constants!$H90*FracLEACHMM*MMLeachEF*NtoN2O*kgtoGg</f>
        <v>7.1810041651755854E-3</v>
      </c>
      <c r="AU181" s="22">
        <f>Constants!$H72*'Activity data'!AU14*Constants!$H90*FracLEACHMM*MMLeachEF*NtoN2O*kgtoGg</f>
        <v>7.1985090391863665E-3</v>
      </c>
      <c r="AV181" s="22">
        <f>Constants!$H72*'Activity data'!AV14*Constants!$H90*FracLEACHMM*MMLeachEF*NtoN2O*kgtoGg</f>
        <v>7.2146376087948239E-3</v>
      </c>
      <c r="AW181" s="22">
        <f>Constants!$H72*'Activity data'!AW14*Constants!$H90*FracLEACHMM*MMLeachEF*NtoN2O*kgtoGg</f>
        <v>7.2304454599957943E-3</v>
      </c>
      <c r="AX181" s="22">
        <f>Constants!$H72*'Activity data'!AX14*Constants!$H90*FracLEACHMM*MMLeachEF*NtoN2O*kgtoGg</f>
        <v>7.2455870626816927E-3</v>
      </c>
      <c r="AY181" s="22">
        <f>Constants!$H72*'Activity data'!AY14*Constants!$H90*FracLEACHMM*MMLeachEF*NtoN2O*kgtoGg</f>
        <v>7.2603303407649811E-3</v>
      </c>
      <c r="AZ181" s="22">
        <f>Constants!$H72*'Activity data'!AZ14*Constants!$H90*FracLEACHMM*MMLeachEF*NtoN2O*kgtoGg</f>
        <v>7.2744108888326935E-3</v>
      </c>
      <c r="BA181" s="22">
        <f>Constants!$H72*'Activity data'!BA14*Constants!$H90*FracLEACHMM*MMLeachEF*NtoN2O*kgtoGg</f>
        <v>7.2869443869038953E-3</v>
      </c>
      <c r="BB181" s="22">
        <f>Constants!$H72*'Activity data'!BB14*Constants!$H90*FracLEACHMM*MMLeachEF*NtoN2O*kgtoGg</f>
        <v>7.2986447593961588E-3</v>
      </c>
      <c r="BC181" s="22">
        <f>Constants!$H72*'Activity data'!BC14*Constants!$H90*FracLEACHMM*MMLeachEF*NtoN2O*kgtoGg</f>
        <v>7.3096909321441958E-3</v>
      </c>
      <c r="BD181" s="22">
        <f>Constants!$H72*'Activity data'!BD14*Constants!$H90*FracLEACHMM*MMLeachEF*NtoN2O*kgtoGg</f>
        <v>7.3198004616933524E-3</v>
      </c>
      <c r="BE181" s="22">
        <f>Constants!$H72*'Activity data'!BE14*Constants!$H90*FracLEACHMM*MMLeachEF*NtoN2O*kgtoGg</f>
        <v>7.3291940846945836E-3</v>
      </c>
      <c r="BF181" s="22">
        <f>Constants!$H72*'Activity data'!BF14*Constants!$H90*FracLEACHMM*MMLeachEF*NtoN2O*kgtoGg</f>
        <v>7.3375159718685355E-3</v>
      </c>
      <c r="BG181" s="22">
        <f>Constants!$H72*'Activity data'!BG14*Constants!$H90*FracLEACHMM*MMLeachEF*NtoN2O*kgtoGg</f>
        <v>7.3453469540926634E-3</v>
      </c>
      <c r="BH181" s="22">
        <f>Constants!$H72*'Activity data'!BH14*Constants!$H90*FracLEACHMM*MMLeachEF*NtoN2O*kgtoGg</f>
        <v>7.3522927110233772E-3</v>
      </c>
      <c r="BI181" s="22">
        <f>Constants!$H72*'Activity data'!BI14*Constants!$H90*FracLEACHMM*MMLeachEF*NtoN2O*kgtoGg</f>
        <v>7.3583712707643205E-3</v>
      </c>
      <c r="BJ181" s="22">
        <f>Constants!$H72*'Activity data'!BJ14*Constants!$H90*FracLEACHMM*MMLeachEF*NtoN2O*kgtoGg</f>
        <v>7.3635704854365458E-3</v>
      </c>
      <c r="BK181" s="22">
        <f>Constants!$H72*'Activity data'!BK14*Constants!$H90*FracLEACHMM*MMLeachEF*NtoN2O*kgtoGg</f>
        <v>7.3678940305502358E-3</v>
      </c>
      <c r="BL181" s="22">
        <f>Constants!$H72*'Activity data'!BL14*Constants!$H90*FracLEACHMM*MMLeachEF*NtoN2O*kgtoGg</f>
        <v>7.3714738777927603E-3</v>
      </c>
      <c r="BM181" s="22">
        <f>Constants!$H72*'Activity data'!BM14*Constants!$H90*FracLEACHMM*MMLeachEF*NtoN2O*kgtoGg</f>
        <v>7.3725742520596325E-3</v>
      </c>
      <c r="BN181" s="22">
        <f>Constants!$H72*'Activity data'!BN14*Constants!$H90*FracLEACHMM*MMLeachEF*NtoN2O*kgtoGg</f>
        <v>7.3723977432321904E-3</v>
      </c>
      <c r="BO181" s="22">
        <f>Constants!$H72*'Activity data'!BO14*Constants!$H90*FracLEACHMM*MMLeachEF*NtoN2O*kgtoGg</f>
        <v>7.3711800116083043E-3</v>
      </c>
      <c r="BP181" s="22">
        <f>Constants!$H72*'Activity data'!BP14*Constants!$H90*FracLEACHMM*MMLeachEF*NtoN2O*kgtoGg</f>
        <v>7.3688133132700289E-3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2.687508618316593E-2</v>
      </c>
      <c r="AE184" s="22">
        <f>Constants!$H75*'Activity data'!AE17*Constants!$H93*FracLEACHMM*MMLeachEF*NtoN2O*kgtoGg</f>
        <v>2.6729002214214564E-2</v>
      </c>
      <c r="AF184" s="22">
        <f>Constants!$H75*'Activity data'!AF17*Constants!$H93*FracLEACHMM*MMLeachEF*NtoN2O*kgtoGg</f>
        <v>2.6740992333189311E-2</v>
      </c>
      <c r="AG184" s="22">
        <f>Constants!$H75*'Activity data'!AG17*Constants!$H93*FracLEACHMM*MMLeachEF*NtoN2O*kgtoGg</f>
        <v>2.6495489531984436E-2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2.4781112413324518E-2</v>
      </c>
      <c r="AL184" s="22">
        <f>Constants!$H75*'Activity data'!AL17*Constants!$H93*FracLEACHMM*MMLeachEF*NtoN2O*kgtoGg</f>
        <v>2.2084043999289336E-2</v>
      </c>
      <c r="AM184" s="22">
        <f>Constants!$H75*'Activity data'!AM17*Constants!$H93*FracLEACHMM*MMLeachEF*NtoN2O*kgtoGg</f>
        <v>2.2424582927088401E-2</v>
      </c>
      <c r="AN184" s="22">
        <f>Constants!$H75*'Activity data'!AN17*Constants!$H93*FracLEACHMM*MMLeachEF*NtoN2O*kgtoGg</f>
        <v>2.2567992358331793E-2</v>
      </c>
      <c r="AO184" s="22">
        <f>Constants!$H75*'Activity data'!AO17*Constants!$H93*FracLEACHMM*MMLeachEF*NtoN2O*kgtoGg</f>
        <v>2.2651204639624948E-2</v>
      </c>
      <c r="AP184" s="22">
        <f>Constants!$H75*'Activity data'!AP17*Constants!$H93*FracLEACHMM*MMLeachEF*NtoN2O*kgtoGg</f>
        <v>2.278349149169287E-2</v>
      </c>
      <c r="AQ184" s="22">
        <f>Constants!$H75*'Activity data'!AQ17*Constants!$H93*FracLEACHMM*MMLeachEF*NtoN2O*kgtoGg</f>
        <v>2.2876046454925979E-2</v>
      </c>
      <c r="AR184" s="22">
        <f>Constants!$H75*'Activity data'!AR17*Constants!$H93*FracLEACHMM*MMLeachEF*NtoN2O*kgtoGg</f>
        <v>2.2878018921925314E-2</v>
      </c>
      <c r="AS184" s="22">
        <f>Constants!$H75*'Activity data'!AS17*Constants!$H93*FracLEACHMM*MMLeachEF*NtoN2O*kgtoGg</f>
        <v>2.287412077934551E-2</v>
      </c>
      <c r="AT184" s="22">
        <f>Constants!$H75*'Activity data'!AT17*Constants!$H93*FracLEACHMM*MMLeachEF*NtoN2O*kgtoGg</f>
        <v>2.2880319783960767E-2</v>
      </c>
      <c r="AU184" s="22">
        <f>Constants!$H75*'Activity data'!AU17*Constants!$H93*FracLEACHMM*MMLeachEF*NtoN2O*kgtoGg</f>
        <v>2.3061333920184508E-2</v>
      </c>
      <c r="AV184" s="22">
        <f>Constants!$H75*'Activity data'!AV17*Constants!$H93*FracLEACHMM*MMLeachEF*NtoN2O*kgtoGg</f>
        <v>2.3153067548812023E-2</v>
      </c>
      <c r="AW184" s="22">
        <f>Constants!$H75*'Activity data'!AW17*Constants!$H93*FracLEACHMM*MMLeachEF*NtoN2O*kgtoGg</f>
        <v>2.3359086067037522E-2</v>
      </c>
      <c r="AX184" s="22">
        <f>Constants!$H75*'Activity data'!AX17*Constants!$H93*FracLEACHMM*MMLeachEF*NtoN2O*kgtoGg</f>
        <v>2.3586182004070477E-2</v>
      </c>
      <c r="AY184" s="22">
        <f>Constants!$H75*'Activity data'!AY17*Constants!$H93*FracLEACHMM*MMLeachEF*NtoN2O*kgtoGg</f>
        <v>2.3935792328457769E-2</v>
      </c>
      <c r="AZ184" s="22">
        <f>Constants!$H75*'Activity data'!AZ17*Constants!$H93*FracLEACHMM*MMLeachEF*NtoN2O*kgtoGg</f>
        <v>2.4338872558138828E-2</v>
      </c>
      <c r="BA184" s="22">
        <f>Constants!$H75*'Activity data'!BA17*Constants!$H93*FracLEACHMM*MMLeachEF*NtoN2O*kgtoGg</f>
        <v>2.454046061559758E-2</v>
      </c>
      <c r="BB184" s="22">
        <f>Constants!$H75*'Activity data'!BB17*Constants!$H93*FracLEACHMM*MMLeachEF*NtoN2O*kgtoGg</f>
        <v>2.4734281024314748E-2</v>
      </c>
      <c r="BC184" s="22">
        <f>Constants!$H75*'Activity data'!BC17*Constants!$H93*FracLEACHMM*MMLeachEF*NtoN2O*kgtoGg</f>
        <v>2.4986634514717537E-2</v>
      </c>
      <c r="BD184" s="22">
        <f>Constants!$H75*'Activity data'!BD17*Constants!$H93*FracLEACHMM*MMLeachEF*NtoN2O*kgtoGg</f>
        <v>2.5224810617994264E-2</v>
      </c>
      <c r="BE184" s="22">
        <f>Constants!$H75*'Activity data'!BE17*Constants!$H93*FracLEACHMM*MMLeachEF*NtoN2O*kgtoGg</f>
        <v>2.5523963024552294E-2</v>
      </c>
      <c r="BF184" s="22">
        <f>Constants!$H75*'Activity data'!BF17*Constants!$H93*FracLEACHMM*MMLeachEF*NtoN2O*kgtoGg</f>
        <v>2.5790673294375965E-2</v>
      </c>
      <c r="BG184" s="22">
        <f>Constants!$H75*'Activity data'!BG17*Constants!$H93*FracLEACHMM*MMLeachEF*NtoN2O*kgtoGg</f>
        <v>2.615680944581486E-2</v>
      </c>
      <c r="BH184" s="22">
        <f>Constants!$H75*'Activity data'!BH17*Constants!$H93*FracLEACHMM*MMLeachEF*NtoN2O*kgtoGg</f>
        <v>2.6517689300491993E-2</v>
      </c>
      <c r="BI184" s="22">
        <f>Constants!$H75*'Activity data'!BI17*Constants!$H93*FracLEACHMM*MMLeachEF*NtoN2O*kgtoGg</f>
        <v>2.6886083166933795E-2</v>
      </c>
      <c r="BJ184" s="22">
        <f>Constants!$H75*'Activity data'!BJ17*Constants!$H93*FracLEACHMM*MMLeachEF*NtoN2O*kgtoGg</f>
        <v>2.726540597781205E-2</v>
      </c>
      <c r="BK184" s="22">
        <f>Constants!$H75*'Activity data'!BK17*Constants!$H93*FracLEACHMM*MMLeachEF*NtoN2O*kgtoGg</f>
        <v>2.7662570542441572E-2</v>
      </c>
      <c r="BL184" s="22">
        <f>Constants!$H75*'Activity data'!BL17*Constants!$H93*FracLEACHMM*MMLeachEF*NtoN2O*kgtoGg</f>
        <v>2.8115717438525912E-2</v>
      </c>
      <c r="BM184" s="22">
        <f>Constants!$H75*'Activity data'!BM17*Constants!$H93*FracLEACHMM*MMLeachEF*NtoN2O*kgtoGg</f>
        <v>2.8178377768772762E-2</v>
      </c>
      <c r="BN184" s="22">
        <f>Constants!$H75*'Activity data'!BN17*Constants!$H93*FracLEACHMM*MMLeachEF*NtoN2O*kgtoGg</f>
        <v>2.8178123092525445E-2</v>
      </c>
      <c r="BO184" s="22">
        <f>Constants!$H75*'Activity data'!BO17*Constants!$H93*FracLEACHMM*MMLeachEF*NtoN2O*kgtoGg</f>
        <v>2.8181341116540342E-2</v>
      </c>
      <c r="BP184" s="22">
        <f>Constants!$H75*'Activity data'!BP17*Constants!$H93*FracLEACHMM*MMLeachEF*NtoN2O*kgtoGg</f>
        <v>2.8165147812321933E-2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3.9965730233416669E-3</v>
      </c>
      <c r="AG185" s="22">
        <f>Constants!$H76*'Activity data'!AG18*Constants!$H94*FracLEACHMM*MMLeachEF*NtoN2O*kgtoGg</f>
        <v>3.9598814204188986E-3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3.7036593154610876E-3</v>
      </c>
      <c r="AL185" s="22">
        <f>Constants!$H76*'Activity data'!AL18*Constants!$H94*FracLEACHMM*MMLeachEF*NtoN2O*kgtoGg</f>
        <v>3.300569155928689E-3</v>
      </c>
      <c r="AM185" s="22">
        <f>Constants!$H76*'Activity data'!AM18*Constants!$H94*FracLEACHMM*MMLeachEF*NtoN2O*kgtoGg</f>
        <v>3.3514643760941074E-3</v>
      </c>
      <c r="AN185" s="22">
        <f>Constants!$H76*'Activity data'!AN18*Constants!$H94*FracLEACHMM*MMLeachEF*NtoN2O*kgtoGg</f>
        <v>3.3728976219908479E-3</v>
      </c>
      <c r="AO185" s="22">
        <f>Constants!$H76*'Activity data'!AO18*Constants!$H94*FracLEACHMM*MMLeachEF*NtoN2O*kgtoGg</f>
        <v>3.3853341073120827E-3</v>
      </c>
      <c r="AP185" s="22">
        <f>Constants!$H76*'Activity data'!AP18*Constants!$H94*FracLEACHMM*MMLeachEF*NtoN2O*kgtoGg</f>
        <v>3.4051050289641296E-3</v>
      </c>
      <c r="AQ185" s="22">
        <f>Constants!$H76*'Activity data'!AQ18*Constants!$H94*FracLEACHMM*MMLeachEF*NtoN2O*kgtoGg</f>
        <v>3.4189378241209004E-3</v>
      </c>
      <c r="AR185" s="22">
        <f>Constants!$H76*'Activity data'!AR18*Constants!$H94*FracLEACHMM*MMLeachEF*NtoN2O*kgtoGg</f>
        <v>3.4192326190298095E-3</v>
      </c>
      <c r="AS185" s="22">
        <f>Constants!$H76*'Activity data'!AS18*Constants!$H94*FracLEACHMM*MMLeachEF*NtoN2O*kgtoGg</f>
        <v>3.4186500224200247E-3</v>
      </c>
      <c r="AT185" s="22">
        <f>Constants!$H76*'Activity data'!AT18*Constants!$H94*FracLEACHMM*MMLeachEF*NtoN2O*kgtoGg</f>
        <v>3.4195764941944533E-3</v>
      </c>
      <c r="AU185" s="22">
        <f>Constants!$H76*'Activity data'!AU18*Constants!$H94*FracLEACHMM*MMLeachEF*NtoN2O*kgtoGg</f>
        <v>3.4466299484814662E-3</v>
      </c>
      <c r="AV185" s="22">
        <f>Constants!$H76*'Activity data'!AV18*Constants!$H94*FracLEACHMM*MMLeachEF*NtoN2O*kgtoGg</f>
        <v>3.4603399911357535E-3</v>
      </c>
      <c r="AW185" s="22">
        <f>Constants!$H76*'Activity data'!AW18*Constants!$H94*FracLEACHMM*MMLeachEF*NtoN2O*kgtoGg</f>
        <v>3.491130473477985E-3</v>
      </c>
      <c r="AX185" s="22">
        <f>Constants!$H76*'Activity data'!AX18*Constants!$H94*FracLEACHMM*MMLeachEF*NtoN2O*kgtoGg</f>
        <v>3.525071079882855E-3</v>
      </c>
      <c r="AY185" s="22">
        <f>Constants!$H76*'Activity data'!AY18*Constants!$H94*FracLEACHMM*MMLeachEF*NtoN2O*kgtoGg</f>
        <v>3.5773220649517145E-3</v>
      </c>
      <c r="AZ185" s="22">
        <f>Constants!$H76*'Activity data'!AZ18*Constants!$H94*FracLEACHMM*MMLeachEF*NtoN2O*kgtoGg</f>
        <v>3.6375643907455221E-3</v>
      </c>
      <c r="BA185" s="22">
        <f>Constants!$H76*'Activity data'!BA18*Constants!$H94*FracLEACHMM*MMLeachEF*NtoN2O*kgtoGg</f>
        <v>3.6676927189028714E-3</v>
      </c>
      <c r="BB185" s="22">
        <f>Constants!$H76*'Activity data'!BB18*Constants!$H94*FracLEACHMM*MMLeachEF*NtoN2O*kgtoGg</f>
        <v>3.6966601336943816E-3</v>
      </c>
      <c r="BC185" s="22">
        <f>Constants!$H76*'Activity data'!BC18*Constants!$H94*FracLEACHMM*MMLeachEF*NtoN2O*kgtoGg</f>
        <v>3.7343756058624868E-3</v>
      </c>
      <c r="BD185" s="22">
        <f>Constants!$H76*'Activity data'!BD18*Constants!$H94*FracLEACHMM*MMLeachEF*NtoN2O*kgtoGg</f>
        <v>3.7699721976904932E-3</v>
      </c>
      <c r="BE185" s="22">
        <f>Constants!$H76*'Activity data'!BE18*Constants!$H94*FracLEACHMM*MMLeachEF*NtoN2O*kgtoGg</f>
        <v>3.8146819983972411E-3</v>
      </c>
      <c r="BF185" s="22">
        <f>Constants!$H76*'Activity data'!BF18*Constants!$H94*FracLEACHMM*MMLeachEF*NtoN2O*kgtoGg</f>
        <v>3.8545431619675437E-3</v>
      </c>
      <c r="BG185" s="22">
        <f>Constants!$H76*'Activity data'!BG18*Constants!$H94*FracLEACHMM*MMLeachEF*NtoN2O*kgtoGg</f>
        <v>3.9092640132911746E-3</v>
      </c>
      <c r="BH185" s="22">
        <f>Constants!$H76*'Activity data'!BH18*Constants!$H94*FracLEACHMM*MMLeachEF*NtoN2O*kgtoGg</f>
        <v>3.963199285172617E-3</v>
      </c>
      <c r="BI185" s="22">
        <f>Constants!$H76*'Activity data'!BI18*Constants!$H94*FracLEACHMM*MMLeachEF*NtoN2O*kgtoGg</f>
        <v>4.0182575631243457E-3</v>
      </c>
      <c r="BJ185" s="22">
        <f>Constants!$H76*'Activity data'!BJ18*Constants!$H94*FracLEACHMM*MMLeachEF*NtoN2O*kgtoGg</f>
        <v>4.0749492256552319E-3</v>
      </c>
      <c r="BK185" s="22">
        <f>Constants!$H76*'Activity data'!BK18*Constants!$H94*FracLEACHMM*MMLeachEF*NtoN2O*kgtoGg</f>
        <v>4.1343074261680655E-3</v>
      </c>
      <c r="BL185" s="22">
        <f>Constants!$H76*'Activity data'!BL18*Constants!$H94*FracLEACHMM*MMLeachEF*NtoN2O*kgtoGg</f>
        <v>4.2020324618711703E-3</v>
      </c>
      <c r="BM185" s="22">
        <f>Constants!$H76*'Activity data'!BM18*Constants!$H94*FracLEACHMM*MMLeachEF*NtoN2O*kgtoGg</f>
        <v>4.2113973568749883E-3</v>
      </c>
      <c r="BN185" s="22">
        <f>Constants!$H76*'Activity data'!BN18*Constants!$H94*FracLEACHMM*MMLeachEF*NtoN2O*kgtoGg</f>
        <v>4.2113592942553575E-3</v>
      </c>
      <c r="BO185" s="22">
        <f>Constants!$H76*'Activity data'!BO18*Constants!$H94*FracLEACHMM*MMLeachEF*NtoN2O*kgtoGg</f>
        <v>4.2118402437955321E-3</v>
      </c>
      <c r="BP185" s="22">
        <f>Constants!$H76*'Activity data'!BP18*Constants!$H94*FracLEACHMM*MMLeachEF*NtoN2O*kgtoGg</f>
        <v>4.2094200747161007E-3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1.7066731126843735E-2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1.8677293946611211E-2</v>
      </c>
      <c r="AL186" s="22">
        <f>Constants!$H77*'Activity data'!AL19*Constants!$H95*FracLEACHMM*MMLeachEF*NtoN2O*kgtoGg</f>
        <v>1.7931979571596819E-2</v>
      </c>
      <c r="AM186" s="22">
        <f>Constants!$H77*'Activity data'!AM19*Constants!$H95*FracLEACHMM*MMLeachEF*NtoN2O*kgtoGg</f>
        <v>1.8432238891338024E-2</v>
      </c>
      <c r="AN186" s="22">
        <f>Constants!$H77*'Activity data'!AN19*Constants!$H95*FracLEACHMM*MMLeachEF*NtoN2O*kgtoGg</f>
        <v>1.8845972716371662E-2</v>
      </c>
      <c r="AO186" s="22">
        <f>Constants!$H77*'Activity data'!AO19*Constants!$H95*FracLEACHMM*MMLeachEF*NtoN2O*kgtoGg</f>
        <v>1.9229105963632104E-2</v>
      </c>
      <c r="AP186" s="22">
        <f>Constants!$H77*'Activity data'!AP19*Constants!$H95*FracLEACHMM*MMLeachEF*NtoN2O*kgtoGg</f>
        <v>1.9630209847870624E-2</v>
      </c>
      <c r="AQ186" s="22">
        <f>Constants!$H77*'Activity data'!AQ19*Constants!$H95*FracLEACHMM*MMLeachEF*NtoN2O*kgtoGg</f>
        <v>2.0008716892912729E-2</v>
      </c>
      <c r="AR186" s="22">
        <f>Constants!$H77*'Activity data'!AR19*Constants!$H95*FracLEACHMM*MMLeachEF*NtoN2O*kgtoGg</f>
        <v>2.0344794520390758E-2</v>
      </c>
      <c r="AS186" s="22">
        <f>Constants!$H77*'Activity data'!AS19*Constants!$H95*FracLEACHMM*MMLeachEF*NtoN2O*kgtoGg</f>
        <v>2.0677480392898354E-2</v>
      </c>
      <c r="AT186" s="22">
        <f>Constants!$H77*'Activity data'!AT19*Constants!$H95*FracLEACHMM*MMLeachEF*NtoN2O*kgtoGg</f>
        <v>2.1014688479428972E-2</v>
      </c>
      <c r="AU186" s="22">
        <f>Constants!$H77*'Activity data'!AU19*Constants!$H95*FracLEACHMM*MMLeachEF*NtoN2O*kgtoGg</f>
        <v>2.1441332423586645E-2</v>
      </c>
      <c r="AV186" s="22">
        <f>Constants!$H77*'Activity data'!AV19*Constants!$H95*FracLEACHMM*MMLeachEF*NtoN2O*kgtoGg</f>
        <v>2.1824667357194516E-2</v>
      </c>
      <c r="AW186" s="22">
        <f>Constants!$H77*'Activity data'!AW19*Constants!$H95*FracLEACHMM*MMLeachEF*NtoN2O*kgtoGg</f>
        <v>2.2271487369516407E-2</v>
      </c>
      <c r="AX186" s="22">
        <f>Constants!$H77*'Activity data'!AX19*Constants!$H95*FracLEACHMM*MMLeachEF*NtoN2O*kgtoGg</f>
        <v>2.2734775971380451E-2</v>
      </c>
      <c r="AY186" s="22">
        <f>Constants!$H77*'Activity data'!AY19*Constants!$H95*FracLEACHMM*MMLeachEF*NtoN2O*kgtoGg</f>
        <v>2.3271753857679392E-2</v>
      </c>
      <c r="AZ186" s="22">
        <f>Constants!$H77*'Activity data'!AZ19*Constants!$H95*FracLEACHMM*MMLeachEF*NtoN2O*kgtoGg</f>
        <v>2.3847479439746872E-2</v>
      </c>
      <c r="BA186" s="22">
        <f>Constants!$H77*'Activity data'!BA19*Constants!$H95*FracLEACHMM*MMLeachEF*NtoN2O*kgtoGg</f>
        <v>2.431662226696785E-2</v>
      </c>
      <c r="BB186" s="22">
        <f>Constants!$H77*'Activity data'!BB19*Constants!$H95*FracLEACHMM*MMLeachEF*NtoN2O*kgtoGg</f>
        <v>2.4786993641986114E-2</v>
      </c>
      <c r="BC186" s="22">
        <f>Constants!$H77*'Activity data'!BC19*Constants!$H95*FracLEACHMM*MMLeachEF*NtoN2O*kgtoGg</f>
        <v>2.529832368158539E-2</v>
      </c>
      <c r="BD186" s="22">
        <f>Constants!$H77*'Activity data'!BD19*Constants!$H95*FracLEACHMM*MMLeachEF*NtoN2O*kgtoGg</f>
        <v>2.5808330557121575E-2</v>
      </c>
      <c r="BE186" s="22">
        <f>Constants!$H77*'Activity data'!BE19*Constants!$H95*FracLEACHMM*MMLeachEF*NtoN2O*kgtoGg</f>
        <v>2.6363609077013919E-2</v>
      </c>
      <c r="BF186" s="22">
        <f>Constants!$H77*'Activity data'!BF19*Constants!$H95*FracLEACHMM*MMLeachEF*NtoN2O*kgtoGg</f>
        <v>2.6907194043045188E-2</v>
      </c>
      <c r="BG186" s="22">
        <f>Constants!$H77*'Activity data'!BG19*Constants!$H95*FracLEACHMM*MMLeachEF*NtoN2O*kgtoGg</f>
        <v>2.752379279056508E-2</v>
      </c>
      <c r="BH186" s="22">
        <f>Constants!$H77*'Activity data'!BH19*Constants!$H95*FracLEACHMM*MMLeachEF*NtoN2O*kgtoGg</f>
        <v>2.8148262628007792E-2</v>
      </c>
      <c r="BI186" s="22">
        <f>Constants!$H77*'Activity data'!BI19*Constants!$H95*FracLEACHMM*MMLeachEF*NtoN2O*kgtoGg</f>
        <v>2.8789327961298773E-2</v>
      </c>
      <c r="BJ186" s="22">
        <f>Constants!$H77*'Activity data'!BJ19*Constants!$H95*FracLEACHMM*MMLeachEF*NtoN2O*kgtoGg</f>
        <v>2.9449960516928071E-2</v>
      </c>
      <c r="BK186" s="22">
        <f>Constants!$H77*'Activity data'!BK19*Constants!$H95*FracLEACHMM*MMLeachEF*NtoN2O*kgtoGg</f>
        <v>3.0135770137431267E-2</v>
      </c>
      <c r="BL186" s="22">
        <f>Constants!$H77*'Activity data'!BL19*Constants!$H95*FracLEACHMM*MMLeachEF*NtoN2O*kgtoGg</f>
        <v>3.0874940255841542E-2</v>
      </c>
      <c r="BM186" s="22">
        <f>Constants!$H77*'Activity data'!BM19*Constants!$H95*FracLEACHMM*MMLeachEF*NtoN2O*kgtoGg</f>
        <v>3.1347196382551956E-2</v>
      </c>
      <c r="BN186" s="22">
        <f>Constants!$H77*'Activity data'!BN19*Constants!$H95*FracLEACHMM*MMLeachEF*NtoN2O*kgtoGg</f>
        <v>3.1778657328061746E-2</v>
      </c>
      <c r="BO186" s="22">
        <f>Constants!$H77*'Activity data'!BO19*Constants!$H95*FracLEACHMM*MMLeachEF*NtoN2O*kgtoGg</f>
        <v>3.2216802609797965E-2</v>
      </c>
      <c r="BP186" s="22">
        <f>Constants!$H77*'Activity data'!BP19*Constants!$H95*FracLEACHMM*MMLeachEF*NtoN2O*kgtoGg</f>
        <v>3.2644498491633027E-2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7.7585797913229254E-2</v>
      </c>
      <c r="AE187" s="22">
        <f>Constants!$H78*'Activity data'!AE20*Constants!$H96*FracLEACHMM*MMLeachEF*NtoN2O*kgtoGg</f>
        <v>7.8607464197542429E-2</v>
      </c>
      <c r="AF187" s="22">
        <f>Constants!$H78*'Activity data'!AF20*Constants!$H96*FracLEACHMM*MMLeachEF*NtoN2O*kgtoGg</f>
        <v>8.024855331382115E-2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7.8944464359385624E-2</v>
      </c>
      <c r="AK187" s="22">
        <f>Constants!$H78*'Activity data'!AK20*Constants!$H96*FracLEACHMM*MMLeachEF*NtoN2O*kgtoGg</f>
        <v>7.8604018955287347E-2</v>
      </c>
      <c r="AL187" s="22">
        <f>Constants!$H78*'Activity data'!AL20*Constants!$H96*FracLEACHMM*MMLeachEF*NtoN2O*kgtoGg</f>
        <v>6.7217872960445568E-2</v>
      </c>
      <c r="AM187" s="22">
        <f>Constants!$H78*'Activity data'!AM20*Constants!$H96*FracLEACHMM*MMLeachEF*NtoN2O*kgtoGg</f>
        <v>7.0051017518192149E-2</v>
      </c>
      <c r="AN187" s="22">
        <f>Constants!$H78*'Activity data'!AN20*Constants!$H96*FracLEACHMM*MMLeachEF*NtoN2O*kgtoGg</f>
        <v>7.2004144321767535E-2</v>
      </c>
      <c r="AO187" s="22">
        <f>Constants!$H78*'Activity data'!AO20*Constants!$H96*FracLEACHMM*MMLeachEF*NtoN2O*kgtoGg</f>
        <v>7.3713081288912755E-2</v>
      </c>
      <c r="AP187" s="22">
        <f>Constants!$H78*'Activity data'!AP20*Constants!$H96*FracLEACHMM*MMLeachEF*NtoN2O*kgtoGg</f>
        <v>7.5711260760149876E-2</v>
      </c>
      <c r="AQ187" s="22">
        <f>Constants!$H78*'Activity data'!AQ20*Constants!$H96*FracLEACHMM*MMLeachEF*NtoN2O*kgtoGg</f>
        <v>7.7563459900792081E-2</v>
      </c>
      <c r="AR187" s="22">
        <f>Constants!$H78*'Activity data'!AR20*Constants!$H96*FracLEACHMM*MMLeachEF*NtoN2O*kgtoGg</f>
        <v>7.8981006209723439E-2</v>
      </c>
      <c r="AS187" s="22">
        <f>Constants!$H78*'Activity data'!AS20*Constants!$H96*FracLEACHMM*MMLeachEF*NtoN2O*kgtoGg</f>
        <v>8.0385162359793455E-2</v>
      </c>
      <c r="AT187" s="22">
        <f>Constants!$H78*'Activity data'!AT20*Constants!$H96*FracLEACHMM*MMLeachEF*NtoN2O*kgtoGg</f>
        <v>8.185981938560262E-2</v>
      </c>
      <c r="AU187" s="22">
        <f>Constants!$H78*'Activity data'!AU20*Constants!$H96*FracLEACHMM*MMLeachEF*NtoN2O*kgtoGg</f>
        <v>8.4281362986912134E-2</v>
      </c>
      <c r="AV187" s="22">
        <f>Constants!$H78*'Activity data'!AV20*Constants!$H96*FracLEACHMM*MMLeachEF*NtoN2O*kgtoGg</f>
        <v>8.6269400280091307E-2</v>
      </c>
      <c r="AW187" s="22">
        <f>Constants!$H78*'Activity data'!AW20*Constants!$H96*FracLEACHMM*MMLeachEF*NtoN2O*kgtoGg</f>
        <v>8.8911013038402556E-2</v>
      </c>
      <c r="AX187" s="22">
        <f>Constants!$H78*'Activity data'!AX20*Constants!$H96*FracLEACHMM*MMLeachEF*NtoN2O*kgtoGg</f>
        <v>9.1718357804689454E-2</v>
      </c>
      <c r="AY187" s="22">
        <f>Constants!$H78*'Activity data'!AY20*Constants!$H96*FracLEACHMM*MMLeachEF*NtoN2O*kgtoGg</f>
        <v>9.5263218924453746E-2</v>
      </c>
      <c r="AZ187" s="22">
        <f>Constants!$H78*'Activity data'!AZ20*Constants!$H96*FracLEACHMM*MMLeachEF*NtoN2O*kgtoGg</f>
        <v>9.9183621415129958E-2</v>
      </c>
      <c r="BA187" s="22">
        <f>Constants!$H78*'Activity data'!BA20*Constants!$H96*FracLEACHMM*MMLeachEF*NtoN2O*kgtoGg</f>
        <v>0.10203515610205599</v>
      </c>
      <c r="BB187" s="22">
        <f>Constants!$H78*'Activity data'!BB20*Constants!$H96*FracLEACHMM*MMLeachEF*NtoN2O*kgtoGg</f>
        <v>0.10489731933990176</v>
      </c>
      <c r="BC187" s="22">
        <f>Constants!$H78*'Activity data'!BC20*Constants!$H96*FracLEACHMM*MMLeachEF*NtoN2O*kgtoGg</f>
        <v>0.10815906793619774</v>
      </c>
      <c r="BD187" s="22">
        <f>Constants!$H78*'Activity data'!BD20*Constants!$H96*FracLEACHMM*MMLeachEF*NtoN2O*kgtoGg</f>
        <v>0.11140343182847562</v>
      </c>
      <c r="BE187" s="22">
        <f>Constants!$H78*'Activity data'!BE20*Constants!$H96*FracLEACHMM*MMLeachEF*NtoN2O*kgtoGg</f>
        <v>0.11508129983087245</v>
      </c>
      <c r="BF187" s="22">
        <f>Constants!$H78*'Activity data'!BF20*Constants!$H96*FracLEACHMM*MMLeachEF*NtoN2O*kgtoGg</f>
        <v>0.11863959739146933</v>
      </c>
      <c r="BG187" s="22">
        <f>Constants!$H78*'Activity data'!BG20*Constants!$H96*FracLEACHMM*MMLeachEF*NtoN2O*kgtoGg</f>
        <v>0.12288581972237174</v>
      </c>
      <c r="BH187" s="22">
        <f>Constants!$H78*'Activity data'!BH20*Constants!$H96*FracLEACHMM*MMLeachEF*NtoN2O*kgtoGg</f>
        <v>0.12719157566235212</v>
      </c>
      <c r="BI187" s="22">
        <f>Constants!$H78*'Activity data'!BI20*Constants!$H96*FracLEACHMM*MMLeachEF*NtoN2O*kgtoGg</f>
        <v>0.13163905928529523</v>
      </c>
      <c r="BJ187" s="22">
        <f>Constants!$H78*'Activity data'!BJ20*Constants!$H96*FracLEACHMM*MMLeachEF*NtoN2O*kgtoGg</f>
        <v>0.1362546950336655</v>
      </c>
      <c r="BK187" s="22">
        <f>Constants!$H78*'Activity data'!BK20*Constants!$H96*FracLEACHMM*MMLeachEF*NtoN2O*kgtoGg</f>
        <v>0.14108889600884986</v>
      </c>
      <c r="BL187" s="22">
        <f>Constants!$H78*'Activity data'!BL20*Constants!$H96*FracLEACHMM*MMLeachEF*NtoN2O*kgtoGg</f>
        <v>0.14639993595670028</v>
      </c>
      <c r="BM187" s="22">
        <f>Constants!$H78*'Activity data'!BM20*Constants!$H96*FracLEACHMM*MMLeachEF*NtoN2O*kgtoGg</f>
        <v>0.14923071622926157</v>
      </c>
      <c r="BN187" s="22">
        <f>Constants!$H78*'Activity data'!BN20*Constants!$H96*FracLEACHMM*MMLeachEF*NtoN2O*kgtoGg</f>
        <v>0.15169391823426059</v>
      </c>
      <c r="BO187" s="22">
        <f>Constants!$H78*'Activity data'!BO20*Constants!$H96*FracLEACHMM*MMLeachEF*NtoN2O*kgtoGg</f>
        <v>0.15422869381464915</v>
      </c>
      <c r="BP187" s="22">
        <f>Constants!$H78*'Activity data'!BP20*Constants!$H96*FracLEACHMM*MMLeachEF*NtoN2O*kgtoGg</f>
        <v>0.1566791051343637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886718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1171.2651160486196</v>
      </c>
      <c r="AC4" s="40">
        <f t="shared" si="0"/>
        <v>1166.5593957177307</v>
      </c>
      <c r="AD4" s="40">
        <f t="shared" si="0"/>
        <v>1166.8343107149292</v>
      </c>
      <c r="AE4" s="40">
        <f t="shared" si="0"/>
        <v>1158.6000321770462</v>
      </c>
      <c r="AF4" s="40">
        <f t="shared" si="0"/>
        <v>1145.2621528294474</v>
      </c>
      <c r="AG4" s="40">
        <f t="shared" si="0"/>
        <v>1127.1134954870122</v>
      </c>
      <c r="AH4" s="40">
        <f t="shared" si="0"/>
        <v>1113.6808905305425</v>
      </c>
      <c r="AI4" s="40">
        <f t="shared" si="0"/>
        <v>1101.2673361670934</v>
      </c>
      <c r="AJ4" s="40">
        <f t="shared" si="0"/>
        <v>1015.0450927883261</v>
      </c>
      <c r="AK4" s="40">
        <f t="shared" si="0"/>
        <v>1031.634784776576</v>
      </c>
      <c r="AL4" s="40">
        <f t="shared" ref="AL4:BN4" si="1">SUM(AL5:AL10)</f>
        <v>1041.690905784289</v>
      </c>
      <c r="AM4" s="40">
        <f t="shared" si="1"/>
        <v>1049.5170722609612</v>
      </c>
      <c r="AN4" s="40">
        <f t="shared" si="1"/>
        <v>1058.600760896245</v>
      </c>
      <c r="AO4" s="40">
        <f t="shared" si="1"/>
        <v>1066.0993158129208</v>
      </c>
      <c r="AP4" s="40">
        <f t="shared" si="1"/>
        <v>1070.5654617648577</v>
      </c>
      <c r="AQ4" s="40">
        <f t="shared" si="1"/>
        <v>1074.7200240421362</v>
      </c>
      <c r="AR4" s="40">
        <f t="shared" si="1"/>
        <v>1079.0839914415635</v>
      </c>
      <c r="AS4" s="40">
        <f t="shared" si="1"/>
        <v>1089.0534363622314</v>
      </c>
      <c r="AT4" s="40">
        <f t="shared" si="1"/>
        <v>1096.0196472566529</v>
      </c>
      <c r="AU4" s="40">
        <f t="shared" si="1"/>
        <v>1101.0804166553751</v>
      </c>
      <c r="AV4" s="40">
        <f t="shared" si="1"/>
        <v>1106.5838957703472</v>
      </c>
      <c r="AW4" s="40">
        <f t="shared" si="1"/>
        <v>1115.8163228369649</v>
      </c>
      <c r="AX4" s="40">
        <f t="shared" si="1"/>
        <v>1126.4947186823938</v>
      </c>
      <c r="AY4" s="40">
        <f t="shared" si="1"/>
        <v>1130.3772940725667</v>
      </c>
      <c r="AZ4" s="40">
        <f t="shared" si="1"/>
        <v>1133.7658850658288</v>
      </c>
      <c r="BA4" s="40">
        <f t="shared" si="1"/>
        <v>1138.7801910494377</v>
      </c>
      <c r="BB4" s="40">
        <f t="shared" si="1"/>
        <v>1143.080214339021</v>
      </c>
      <c r="BC4" s="40">
        <f t="shared" si="1"/>
        <v>1149.0483857746406</v>
      </c>
      <c r="BD4" s="40">
        <f t="shared" si="1"/>
        <v>1153.711103155649</v>
      </c>
      <c r="BE4" s="40">
        <f t="shared" si="1"/>
        <v>1164.6655204021615</v>
      </c>
      <c r="BF4" s="40">
        <f t="shared" si="1"/>
        <v>1175.3090973257858</v>
      </c>
      <c r="BG4" s="40">
        <f t="shared" si="1"/>
        <v>1186.0420824994169</v>
      </c>
      <c r="BH4" s="40">
        <f t="shared" si="1"/>
        <v>1196.9694676031963</v>
      </c>
      <c r="BI4" s="40">
        <f t="shared" si="1"/>
        <v>1208.3051068342777</v>
      </c>
      <c r="BJ4" s="40">
        <f t="shared" si="1"/>
        <v>1221.2381655943793</v>
      </c>
      <c r="BK4" s="40">
        <f t="shared" si="1"/>
        <v>1221.8205513206904</v>
      </c>
      <c r="BL4" s="40">
        <f t="shared" si="1"/>
        <v>1220.3178163161604</v>
      </c>
      <c r="BM4" s="40">
        <f t="shared" si="1"/>
        <v>1218.806117772177</v>
      </c>
      <c r="BN4" s="40">
        <f t="shared" si="1"/>
        <v>1216.5747951257965</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977.48324710494308</v>
      </c>
      <c r="AC5" s="27">
        <f>SUM(Emissions!AE4:AE9)</f>
        <v>972.58505850583742</v>
      </c>
      <c r="AD5" s="27">
        <f>SUM(Emissions!AF4:AF9)</f>
        <v>972.49373775284243</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817.43785544587172</v>
      </c>
      <c r="AK5" s="27">
        <f>SUM(Emissions!AM4:AM9)</f>
        <v>833.21297653828833</v>
      </c>
      <c r="AL5" s="27">
        <f>SUM(Emissions!AN4:AN9)</f>
        <v>842.57568379152985</v>
      </c>
      <c r="AM5" s="27">
        <f>SUM(Emissions!AO4:AO9)</f>
        <v>849.80108510029265</v>
      </c>
      <c r="AN5" s="27">
        <f>SUM(Emissions!AP4:AP9)</f>
        <v>858.35367808747947</v>
      </c>
      <c r="AO5" s="27">
        <f>SUM(Emissions!AQ4:AQ9)</f>
        <v>865.41771738855198</v>
      </c>
      <c r="AP5" s="27">
        <f>SUM(Emissions!AR4:AR9)</f>
        <v>869.4813045882961</v>
      </c>
      <c r="AQ5" s="27">
        <f>SUM(Emissions!AS4:AS9)</f>
        <v>873.24598532011601</v>
      </c>
      <c r="AR5" s="27">
        <f>SUM(Emissions!AT4:AT9)</f>
        <v>877.230783530042</v>
      </c>
      <c r="AS5" s="27">
        <f>SUM(Emissions!AU4:AU9)</f>
        <v>886.78958884818246</v>
      </c>
      <c r="AT5" s="27">
        <f>SUM(Emissions!AV4:AV9)</f>
        <v>893.38581235547906</v>
      </c>
      <c r="AU5" s="27">
        <f>SUM(Emissions!AW4:AW9)</f>
        <v>898.05412890273863</v>
      </c>
      <c r="AV5" s="27">
        <f>SUM(Emissions!AX4:AX9)</f>
        <v>903.16905714394647</v>
      </c>
      <c r="AW5" s="27">
        <f>SUM(Emissions!AY4:AY9)</f>
        <v>911.9898909033825</v>
      </c>
      <c r="AX5" s="27">
        <f>SUM(Emissions!AZ4:AZ9)</f>
        <v>922.25339246405861</v>
      </c>
      <c r="AY5" s="27">
        <f>SUM(Emissions!BA4:BA9)</f>
        <v>925.7907349420949</v>
      </c>
      <c r="AZ5" s="27">
        <f>SUM(Emissions!BB4:BB9)</f>
        <v>928.84828537261114</v>
      </c>
      <c r="BA5" s="27">
        <f>SUM(Emissions!BC4:BC9)</f>
        <v>933.52771370448875</v>
      </c>
      <c r="BB5" s="27">
        <f>SUM(Emissions!BD4:BD9)</f>
        <v>937.5106708967636</v>
      </c>
      <c r="BC5" s="27">
        <f>SUM(Emissions!BE4:BE9)</f>
        <v>943.15849833844709</v>
      </c>
      <c r="BD5" s="27">
        <f>SUM(Emissions!BF4:BF9)</f>
        <v>947.52561769769613</v>
      </c>
      <c r="BE5" s="27">
        <f>SUM(Emissions!BG4:BG9)</f>
        <v>958.16775018442627</v>
      </c>
      <c r="BF5" s="27">
        <f>SUM(Emissions!BH4:BH9)</f>
        <v>968.51383580859419</v>
      </c>
      <c r="BG5" s="27">
        <f>SUM(Emissions!BI4:BI9)</f>
        <v>978.96087901341264</v>
      </c>
      <c r="BH5" s="27">
        <f>SUM(Emissions!BJ4:BJ9)</f>
        <v>989.61330843036012</v>
      </c>
      <c r="BI5" s="27">
        <f>SUM(Emissions!BK4:BK9)</f>
        <v>1000.6832282994806</v>
      </c>
      <c r="BJ5" s="27">
        <f>SUM(Emissions!BL4:BL9)</f>
        <v>1013.3479516101864</v>
      </c>
      <c r="BK5" s="27">
        <f>SUM(Emissions!BM4:BM9)</f>
        <v>1013.8014169605862</v>
      </c>
      <c r="BL5" s="27">
        <f>SUM(Emissions!BN4:BN9)</f>
        <v>1012.2080704661088</v>
      </c>
      <c r="BM5" s="27">
        <f>SUM(Emissions!BO4:BO9)</f>
        <v>1010.6235291538443</v>
      </c>
      <c r="BN5" s="27">
        <f>SUM(Emissions!BP4:BP9)</f>
        <v>1008.3449998405022</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146.95966438340821</v>
      </c>
      <c r="AC6" s="27">
        <f>SUM(Emissions!AE10:AE11)</f>
        <v>147.03912500631182</v>
      </c>
      <c r="AD6" s="27">
        <f>SUM(Emissions!AF10:AF11)</f>
        <v>147.22911237458149</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149.92189001733954</v>
      </c>
      <c r="AK6" s="27">
        <f>SUM(Emissions!AM10:AM11)</f>
        <v>150.42309242853753</v>
      </c>
      <c r="AL6" s="27">
        <f>SUM(Emissions!AN10:AN11)</f>
        <v>150.86654472261506</v>
      </c>
      <c r="AM6" s="27">
        <f>SUM(Emissions!AO10:AO11)</f>
        <v>151.2531623724594</v>
      </c>
      <c r="AN6" s="27">
        <f>SUM(Emissions!AP10:AP11)</f>
        <v>151.58346928776692</v>
      </c>
      <c r="AO6" s="27">
        <f>SUM(Emissions!AQ10:AQ11)</f>
        <v>151.8504592843436</v>
      </c>
      <c r="AP6" s="27">
        <f>SUM(Emissions!AR10:AR11)</f>
        <v>152.10894783264186</v>
      </c>
      <c r="AQ6" s="27">
        <f>SUM(Emissions!AS10:AS11)</f>
        <v>152.36042355108722</v>
      </c>
      <c r="AR6" s="27">
        <f>SUM(Emissions!AT10:AT11)</f>
        <v>152.60377627076349</v>
      </c>
      <c r="AS6" s="27">
        <f>SUM(Emissions!AU10:AU11)</f>
        <v>152.84461000819374</v>
      </c>
      <c r="AT6" s="27">
        <f>SUM(Emissions!AV10:AV11)</f>
        <v>153.06996132232047</v>
      </c>
      <c r="AU6" s="27">
        <f>SUM(Emissions!AW10:AW11)</f>
        <v>153.29476947925866</v>
      </c>
      <c r="AV6" s="27">
        <f>SUM(Emissions!AX10:AX11)</f>
        <v>153.51374684927299</v>
      </c>
      <c r="AW6" s="27">
        <f>SUM(Emissions!AY10:AY11)</f>
        <v>153.73052770961061</v>
      </c>
      <c r="AX6" s="27">
        <f>SUM(Emissions!AZ10:AZ11)</f>
        <v>153.94102356179081</v>
      </c>
      <c r="AY6" s="27">
        <f>SUM(Emissions!BA10:BA11)</f>
        <v>154.13206311715513</v>
      </c>
      <c r="AZ6" s="27">
        <f>SUM(Emissions!BB10:BB11)</f>
        <v>154.31382133252262</v>
      </c>
      <c r="BA6" s="27">
        <f>SUM(Emissions!BC10:BC11)</f>
        <v>154.48871080793086</v>
      </c>
      <c r="BB6" s="27">
        <f>SUM(Emissions!BD10:BD11)</f>
        <v>154.65238839592729</v>
      </c>
      <c r="BC6" s="27">
        <f>SUM(Emissions!BE10:BE11)</f>
        <v>154.80790946004436</v>
      </c>
      <c r="BD6" s="27">
        <f>SUM(Emissions!BF10:BF11)</f>
        <v>154.94984971379574</v>
      </c>
      <c r="BE6" s="27">
        <f>SUM(Emissions!BG10:BG11)</f>
        <v>155.08661343069008</v>
      </c>
      <c r="BF6" s="27">
        <f>SUM(Emissions!BH10:BH11)</f>
        <v>155.21222369163019</v>
      </c>
      <c r="BG6" s="27">
        <f>SUM(Emissions!BI10:BI11)</f>
        <v>155.3267920112647</v>
      </c>
      <c r="BH6" s="27">
        <f>SUM(Emissions!BJ10:BJ11)</f>
        <v>155.42999065571055</v>
      </c>
      <c r="BI6" s="27">
        <f>SUM(Emissions!BK10:BK11)</f>
        <v>155.52173333582158</v>
      </c>
      <c r="BJ6" s="27">
        <f>SUM(Emissions!BL10:BL11)</f>
        <v>155.60385463146986</v>
      </c>
      <c r="BK6" s="27">
        <f>SUM(Emissions!BM10:BM11)</f>
        <v>155.65029702150551</v>
      </c>
      <c r="BL6" s="27">
        <f>SUM(Emissions!BN10:BN11)</f>
        <v>155.67882126345148</v>
      </c>
      <c r="BM6" s="27">
        <f>SUM(Emissions!BO10:BO11)</f>
        <v>155.69281464758177</v>
      </c>
      <c r="BN6" s="27">
        <f>SUM(Emissions!BP10:BP11)</f>
        <v>155.69053562239108</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38.314214869749947</v>
      </c>
      <c r="AH7" s="27">
        <f>SUM(Emissions!AJ12:AJ13)</f>
        <v>38.551961103128548</v>
      </c>
      <c r="AI7" s="27">
        <f>SUM(Emissions!AK12:AK13)</f>
        <v>38.805602883426992</v>
      </c>
      <c r="AJ7" s="27">
        <f>SUM(Emissions!AL12:AL13)</f>
        <v>39.038687358485554</v>
      </c>
      <c r="AK7" s="27">
        <f>SUM(Emissions!AM12:AM13)</f>
        <v>39.259802500369943</v>
      </c>
      <c r="AL7" s="27">
        <f>SUM(Emissions!AN12:AN13)</f>
        <v>39.454428346543992</v>
      </c>
      <c r="AM7" s="27">
        <f>SUM(Emissions!AO12:AO13)</f>
        <v>39.623389975374806</v>
      </c>
      <c r="AN7" s="27">
        <f>SUM(Emissions!AP12:AP13)</f>
        <v>39.767311480384038</v>
      </c>
      <c r="AO7" s="27">
        <f>SUM(Emissions!AQ12:AQ13)</f>
        <v>39.883834800344509</v>
      </c>
      <c r="AP7" s="27">
        <f>SUM(Emissions!AR12:AR13)</f>
        <v>39.994696387115567</v>
      </c>
      <c r="AQ7" s="27">
        <f>SUM(Emissions!AS12:AS13)</f>
        <v>40.100668154595716</v>
      </c>
      <c r="AR7" s="27">
        <f>SUM(Emissions!AT12:AT13)</f>
        <v>40.201489354493631</v>
      </c>
      <c r="AS7" s="27">
        <f>SUM(Emissions!AU12:AU13)</f>
        <v>40.299487070413207</v>
      </c>
      <c r="AT7" s="27">
        <f>SUM(Emissions!AV12:AV13)</f>
        <v>40.389779807264958</v>
      </c>
      <c r="AU7" s="27">
        <f>SUM(Emissions!AW12:AW13)</f>
        <v>40.478277062962853</v>
      </c>
      <c r="AV7" s="27">
        <f>SUM(Emissions!AX12:AX13)</f>
        <v>40.563044452757609</v>
      </c>
      <c r="AW7" s="27">
        <f>SUM(Emissions!AY12:AY13)</f>
        <v>40.645581897839449</v>
      </c>
      <c r="AX7" s="27">
        <f>SUM(Emissions!AZ12:AZ13)</f>
        <v>40.724409174670001</v>
      </c>
      <c r="AY7" s="27">
        <f>SUM(Emissions!BA12:BA13)</f>
        <v>40.794575585619519</v>
      </c>
      <c r="AZ7" s="27">
        <f>SUM(Emissions!BB12:BB13)</f>
        <v>40.86007790108571</v>
      </c>
      <c r="BA7" s="27">
        <f>SUM(Emissions!BC12:BC13)</f>
        <v>40.921917803406288</v>
      </c>
      <c r="BB7" s="27">
        <f>SUM(Emissions!BD12:BD13)</f>
        <v>40.978514086488858</v>
      </c>
      <c r="BC7" s="27">
        <f>SUM(Emissions!BE12:BE13)</f>
        <v>41.031102502593043</v>
      </c>
      <c r="BD7" s="27">
        <f>SUM(Emissions!BF12:BF13)</f>
        <v>41.077691009010472</v>
      </c>
      <c r="BE7" s="27">
        <f>SUM(Emissions!BG12:BG13)</f>
        <v>41.121531277206557</v>
      </c>
      <c r="BF7" s="27">
        <f>SUM(Emissions!BH12:BH13)</f>
        <v>41.160415779552785</v>
      </c>
      <c r="BG7" s="27">
        <f>SUM(Emissions!BI12:BI13)</f>
        <v>41.194445442966881</v>
      </c>
      <c r="BH7" s="27">
        <f>SUM(Emissions!BJ12:BJ13)</f>
        <v>41.223552259853406</v>
      </c>
      <c r="BI7" s="27">
        <f>SUM(Emissions!BK12:BK13)</f>
        <v>41.247756806858774</v>
      </c>
      <c r="BJ7" s="27">
        <f>SUM(Emissions!BL12:BL13)</f>
        <v>41.26779790243549</v>
      </c>
      <c r="BK7" s="27">
        <f>SUM(Emissions!BM12:BM13)</f>
        <v>41.273958138992683</v>
      </c>
      <c r="BL7" s="27">
        <f>SUM(Emissions!BN12:BN13)</f>
        <v>41.272969987811557</v>
      </c>
      <c r="BM7" s="27">
        <f>SUM(Emissions!BO12:BO13)</f>
        <v>41.266152748357548</v>
      </c>
      <c r="BN7" s="27">
        <f>SUM(Emissions!BP12:BP13)</f>
        <v>41.252903236748452</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5.5526214800767892</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5.5483103177944022</v>
      </c>
      <c r="AJ8" s="27">
        <f>Emissions!AL14</f>
        <v>5.2550820044011797</v>
      </c>
      <c r="AK8" s="27">
        <f>Emissions!AM14</f>
        <v>5.3207883834981304</v>
      </c>
      <c r="AL8" s="27">
        <f>Emissions!AN14</f>
        <v>5.3649444095768528</v>
      </c>
      <c r="AM8" s="27">
        <f>Emissions!AO14</f>
        <v>5.4036434239586688</v>
      </c>
      <c r="AN8" s="27">
        <f>Emissions!AP14</f>
        <v>5.4501981324727682</v>
      </c>
      <c r="AO8" s="27">
        <f>Emissions!AQ14</f>
        <v>5.4939852410150891</v>
      </c>
      <c r="AP8" s="27">
        <f>Emissions!AR14</f>
        <v>5.5270400930163612</v>
      </c>
      <c r="AQ8" s="27">
        <f>Emissions!AS14</f>
        <v>5.5597780351335215</v>
      </c>
      <c r="AR8" s="27">
        <f>Emissions!AT14</f>
        <v>5.5942900570774974</v>
      </c>
      <c r="AS8" s="27">
        <f>Emissions!AU14</f>
        <v>5.6519871155600807</v>
      </c>
      <c r="AT8" s="27">
        <f>Emissions!AV14</f>
        <v>5.6991792889287209</v>
      </c>
      <c r="AU8" s="27">
        <f>Emissions!AW14</f>
        <v>5.7622664019921865</v>
      </c>
      <c r="AV8" s="27">
        <f>Emissions!AX14</f>
        <v>5.8293690844327148</v>
      </c>
      <c r="AW8" s="27">
        <f>Emissions!AY14</f>
        <v>5.9143899551195664</v>
      </c>
      <c r="AX8" s="27">
        <f>Emissions!AZ14</f>
        <v>6.0085386938238461</v>
      </c>
      <c r="AY8" s="27">
        <f>Emissions!BA14</f>
        <v>6.076850693725504</v>
      </c>
      <c r="AZ8" s="27">
        <f>Emissions!BB14</f>
        <v>6.1455213125116535</v>
      </c>
      <c r="BA8" s="27">
        <f>Emissions!BC14</f>
        <v>6.2239971837700079</v>
      </c>
      <c r="BB8" s="27">
        <f>Emissions!BD14</f>
        <v>6.3022222159413728</v>
      </c>
      <c r="BC8" s="27">
        <f>Emissions!BE14</f>
        <v>6.3911360828353496</v>
      </c>
      <c r="BD8" s="27">
        <f>Emissions!BF14</f>
        <v>6.4774137483375664</v>
      </c>
      <c r="BE8" s="27">
        <f>Emissions!BG14</f>
        <v>6.5805521088998695</v>
      </c>
      <c r="BF8" s="27">
        <f>Emissions!BH14</f>
        <v>6.6854159894362937</v>
      </c>
      <c r="BG8" s="27">
        <f>Emissions!BI14</f>
        <v>6.7940415592295365</v>
      </c>
      <c r="BH8" s="27">
        <f>Emissions!BJ14</f>
        <v>6.9071213948222621</v>
      </c>
      <c r="BI8" s="27">
        <f>Emissions!BK14</f>
        <v>7.0259322726678732</v>
      </c>
      <c r="BJ8" s="27">
        <f>Emissions!BL14</f>
        <v>7.1567799298396482</v>
      </c>
      <c r="BK8" s="27">
        <f>Emissions!BM14</f>
        <v>7.2282129468300438</v>
      </c>
      <c r="BL8" s="27">
        <f>Emissions!BN14</f>
        <v>7.2913081994872639</v>
      </c>
      <c r="BM8" s="27">
        <f>Emissions!BO14</f>
        <v>7.356723959653114</v>
      </c>
      <c r="BN8" s="27">
        <f>Emissions!BP14</f>
        <v>7.4207215244062379</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2.0836791108466932</v>
      </c>
      <c r="AD10" s="27">
        <f>SUM(Emissions!AF16:AF17)</f>
        <v>2.0846138094278075</v>
      </c>
      <c r="AE10" s="27">
        <f>SUM(Emissions!AG16:AG17)</f>
        <v>2.0654754572205229</v>
      </c>
      <c r="AF10" s="27">
        <f>SUM(Emissions!AH16:AH17)</f>
        <v>2.0342181138558564</v>
      </c>
      <c r="AG10" s="27">
        <f>SUM(Emissions!AI16:AI17)</f>
        <v>1.9913414611083862</v>
      </c>
      <c r="AH10" s="27">
        <f>SUM(Emissions!AJ16:AJ17)</f>
        <v>1.9602082563146459</v>
      </c>
      <c r="AI10" s="27">
        <f>SUM(Emissions!AK16:AK17)</f>
        <v>1.9318299226197024</v>
      </c>
      <c r="AJ10" s="27">
        <f>SUM(Emissions!AL16:AL17)</f>
        <v>1.7215779622281209</v>
      </c>
      <c r="AK10" s="27">
        <f>SUM(Emissions!AM16:AM17)</f>
        <v>1.748124925881994</v>
      </c>
      <c r="AL10" s="27">
        <f>SUM(Emissions!AN16:AN17)</f>
        <v>1.7593045140231984</v>
      </c>
      <c r="AM10" s="27">
        <f>SUM(Emissions!AO16:AO17)</f>
        <v>1.7657913888757224</v>
      </c>
      <c r="AN10" s="27">
        <f>SUM(Emissions!AP16:AP17)</f>
        <v>1.7761039081416683</v>
      </c>
      <c r="AO10" s="27">
        <f>SUM(Emissions!AQ16:AQ17)</f>
        <v>1.7833190986657441</v>
      </c>
      <c r="AP10" s="27">
        <f>SUM(Emissions!AR16:AR17)</f>
        <v>1.78347286378763</v>
      </c>
      <c r="AQ10" s="27">
        <f>SUM(Emissions!AS16:AS17)</f>
        <v>1.783168981203479</v>
      </c>
      <c r="AR10" s="27">
        <f>SUM(Emissions!AT16:AT17)</f>
        <v>1.7836522291871237</v>
      </c>
      <c r="AS10" s="27">
        <f>SUM(Emissions!AU16:AU17)</f>
        <v>1.7977633198815894</v>
      </c>
      <c r="AT10" s="27">
        <f>SUM(Emissions!AV16:AV17)</f>
        <v>1.8049144826598122</v>
      </c>
      <c r="AU10" s="27">
        <f>SUM(Emissions!AW16:AW17)</f>
        <v>1.8209748084225812</v>
      </c>
      <c r="AV10" s="27">
        <f>SUM(Emissions!AX16:AX17)</f>
        <v>1.8386782399372108</v>
      </c>
      <c r="AW10" s="27">
        <f>SUM(Emissions!AY16:AY17)</f>
        <v>1.8659323710126583</v>
      </c>
      <c r="AX10" s="27">
        <f>SUM(Emissions!AZ16:AZ17)</f>
        <v>1.8973547880505475</v>
      </c>
      <c r="AY10" s="27">
        <f>SUM(Emissions!BA16:BA17)</f>
        <v>1.9130697339717084</v>
      </c>
      <c r="AZ10" s="27">
        <f>SUM(Emissions!BB16:BB17)</f>
        <v>1.9281791470976852</v>
      </c>
      <c r="BA10" s="27">
        <f>SUM(Emissions!BC16:BC17)</f>
        <v>1.9478515498416198</v>
      </c>
      <c r="BB10" s="27">
        <f>SUM(Emissions!BD16:BD17)</f>
        <v>1.9664187439000895</v>
      </c>
      <c r="BC10" s="27">
        <f>SUM(Emissions!BE16:BE17)</f>
        <v>1.98973939072068</v>
      </c>
      <c r="BD10" s="27">
        <f>SUM(Emissions!BF16:BF17)</f>
        <v>2.0105309868089294</v>
      </c>
      <c r="BE10" s="27">
        <f>SUM(Emissions!BG16:BG17)</f>
        <v>2.0390734009389004</v>
      </c>
      <c r="BF10" s="27">
        <f>SUM(Emissions!BH16:BH17)</f>
        <v>2.0672060565722723</v>
      </c>
      <c r="BG10" s="27">
        <f>SUM(Emissions!BI16:BI17)</f>
        <v>2.095924472542944</v>
      </c>
      <c r="BH10" s="27">
        <f>SUM(Emissions!BJ16:BJ17)</f>
        <v>2.1254948624497674</v>
      </c>
      <c r="BI10" s="27">
        <f>SUM(Emissions!BK16:BK17)</f>
        <v>2.1564561194489889</v>
      </c>
      <c r="BJ10" s="27">
        <f>SUM(Emissions!BL16:BL17)</f>
        <v>2.1917815204478273</v>
      </c>
      <c r="BK10" s="27">
        <f>SUM(Emissions!BM16:BM17)</f>
        <v>2.1966662527759451</v>
      </c>
      <c r="BL10" s="27">
        <f>SUM(Emissions!BN16:BN17)</f>
        <v>2.1966463993009699</v>
      </c>
      <c r="BM10" s="27">
        <f>SUM(Emissions!BO16:BO17)</f>
        <v>2.1968972627400287</v>
      </c>
      <c r="BN10" s="27">
        <f>SUM(Emissions!BP16:BP17)</f>
        <v>2.1956349017485826</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36.839564246604851</v>
      </c>
      <c r="AC11" s="40">
        <f t="shared" si="6"/>
        <v>36.82452425157777</v>
      </c>
      <c r="AD11" s="40">
        <f t="shared" si="6"/>
        <v>36.99429818142989</v>
      </c>
      <c r="AE11" s="40">
        <f t="shared" si="6"/>
        <v>36.867987271463186</v>
      </c>
      <c r="AF11" s="40">
        <f t="shared" si="6"/>
        <v>36.560879511524732</v>
      </c>
      <c r="AG11" s="40">
        <f t="shared" si="6"/>
        <v>36.078165266151373</v>
      </c>
      <c r="AH11" s="40">
        <f t="shared" si="6"/>
        <v>35.769406849073363</v>
      </c>
      <c r="AI11" s="40">
        <f t="shared" si="6"/>
        <v>35.500627316217205</v>
      </c>
      <c r="AJ11" s="40">
        <f t="shared" si="6"/>
        <v>32.455573717836877</v>
      </c>
      <c r="AK11" s="40">
        <f t="shared" si="6"/>
        <v>33.005142840707222</v>
      </c>
      <c r="AL11" s="40">
        <f t="shared" ref="AL11:BN11" si="7">SUM(AL12:AL18)</f>
        <v>33.320045157132967</v>
      </c>
      <c r="AM11" s="40">
        <f t="shared" si="7"/>
        <v>33.562128122055306</v>
      </c>
      <c r="AN11" s="40">
        <f t="shared" si="7"/>
        <v>33.862639632375085</v>
      </c>
      <c r="AO11" s="40">
        <f t="shared" si="7"/>
        <v>34.114351632368475</v>
      </c>
      <c r="AP11" s="40">
        <f t="shared" si="7"/>
        <v>34.257035600530635</v>
      </c>
      <c r="AQ11" s="40">
        <f t="shared" si="7"/>
        <v>34.393139513224817</v>
      </c>
      <c r="AR11" s="40">
        <f t="shared" si="7"/>
        <v>34.542250874166534</v>
      </c>
      <c r="AS11" s="40">
        <f t="shared" si="7"/>
        <v>34.908387318327023</v>
      </c>
      <c r="AT11" s="40">
        <f t="shared" si="7"/>
        <v>35.166201342098695</v>
      </c>
      <c r="AU11" s="40">
        <f t="shared" si="7"/>
        <v>35.569435916629516</v>
      </c>
      <c r="AV11" s="40">
        <f t="shared" si="7"/>
        <v>36.002538619742943</v>
      </c>
      <c r="AW11" s="40">
        <f t="shared" si="7"/>
        <v>36.593780982841579</v>
      </c>
      <c r="AX11" s="40">
        <f t="shared" si="7"/>
        <v>37.257982310432702</v>
      </c>
      <c r="AY11" s="40">
        <f t="shared" si="7"/>
        <v>37.671896945020066</v>
      </c>
      <c r="AZ11" s="40">
        <f t="shared" si="7"/>
        <v>38.079700726536558</v>
      </c>
      <c r="BA11" s="40">
        <f t="shared" si="7"/>
        <v>38.566484533434881</v>
      </c>
      <c r="BB11" s="40">
        <f t="shared" si="7"/>
        <v>39.03961652512664</v>
      </c>
      <c r="BC11" s="40">
        <f t="shared" si="7"/>
        <v>39.596389779909416</v>
      </c>
      <c r="BD11" s="40">
        <f t="shared" si="7"/>
        <v>40.116378362961463</v>
      </c>
      <c r="BE11" s="40">
        <f t="shared" si="7"/>
        <v>40.771305115655352</v>
      </c>
      <c r="BF11" s="40">
        <f t="shared" si="7"/>
        <v>41.426022416111124</v>
      </c>
      <c r="BG11" s="40">
        <f t="shared" si="7"/>
        <v>42.097497319454774</v>
      </c>
      <c r="BH11" s="40">
        <f t="shared" si="7"/>
        <v>42.79061181320192</v>
      </c>
      <c r="BI11" s="40">
        <f t="shared" si="7"/>
        <v>43.515028840902403</v>
      </c>
      <c r="BJ11" s="40">
        <f t="shared" si="7"/>
        <v>44.322560984104328</v>
      </c>
      <c r="BK11" s="40">
        <f t="shared" si="7"/>
        <v>44.611907652456104</v>
      </c>
      <c r="BL11" s="40">
        <f t="shared" si="7"/>
        <v>44.819487244021396</v>
      </c>
      <c r="BM11" s="40">
        <f t="shared" si="7"/>
        <v>45.034636265170782</v>
      </c>
      <c r="BN11" s="40">
        <f t="shared" si="7"/>
        <v>45.226151581615241</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10.513994827787096</v>
      </c>
      <c r="AC12" s="27">
        <f>SUM(Emissions!AE18:AE23)</f>
        <v>10.583676395984554</v>
      </c>
      <c r="AD12" s="27">
        <f>SUM(Emissions!AF18:AF23)</f>
        <v>10.680340304941296</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10.895047418651059</v>
      </c>
      <c r="AJ12" s="27">
        <f>SUM(Emissions!AL18:AL23)</f>
        <v>10.557461701899092</v>
      </c>
      <c r="AK12" s="27">
        <f>SUM(Emissions!AM18:AM23)</f>
        <v>10.709252649927237</v>
      </c>
      <c r="AL12" s="27">
        <f>SUM(Emissions!AN18:AN23)</f>
        <v>10.826869683401428</v>
      </c>
      <c r="AM12" s="27">
        <f>SUM(Emissions!AO18:AO23)</f>
        <v>10.932337832856383</v>
      </c>
      <c r="AN12" s="27">
        <f>SUM(Emissions!AP18:AP23)</f>
        <v>11.044417499176562</v>
      </c>
      <c r="AO12" s="27">
        <f>SUM(Emissions!AQ18:AQ23)</f>
        <v>11.147392488093768</v>
      </c>
      <c r="AP12" s="27">
        <f>SUM(Emissions!AR18:AR23)</f>
        <v>11.234446616007506</v>
      </c>
      <c r="AQ12" s="27">
        <f>SUM(Emissions!AS18:AS23)</f>
        <v>11.320545205258171</v>
      </c>
      <c r="AR12" s="27">
        <f>SUM(Emissions!AT18:AT23)</f>
        <v>11.408634156387558</v>
      </c>
      <c r="AS12" s="27">
        <f>SUM(Emissions!AU18:AU23)</f>
        <v>11.530612121302708</v>
      </c>
      <c r="AT12" s="27">
        <f>SUM(Emissions!AV18:AV23)</f>
        <v>11.636243762532406</v>
      </c>
      <c r="AU12" s="27">
        <f>SUM(Emissions!AW18:AW23)</f>
        <v>11.766371516582355</v>
      </c>
      <c r="AV12" s="27">
        <f>SUM(Emissions!AX18:AX23)</f>
        <v>11.902564295296198</v>
      </c>
      <c r="AW12" s="27">
        <f>SUM(Emissions!AY18:AY23)</f>
        <v>12.065975609052051</v>
      </c>
      <c r="AX12" s="27">
        <f>SUM(Emissions!AZ18:AZ23)</f>
        <v>12.243390295180934</v>
      </c>
      <c r="AY12" s="27">
        <f>SUM(Emissions!BA18:BA23)</f>
        <v>12.381073162961773</v>
      </c>
      <c r="AZ12" s="27">
        <f>SUM(Emissions!BB18:BB23)</f>
        <v>12.519045646247367</v>
      </c>
      <c r="BA12" s="27">
        <f>SUM(Emissions!BC18:BC23)</f>
        <v>12.671851819905534</v>
      </c>
      <c r="BB12" s="27">
        <f>SUM(Emissions!BD18:BD23)</f>
        <v>12.823898488094789</v>
      </c>
      <c r="BC12" s="27">
        <f>SUM(Emissions!BE18:BE23)</f>
        <v>12.992161047557605</v>
      </c>
      <c r="BD12" s="27">
        <f>SUM(Emissions!BF18:BF23)</f>
        <v>13.155799341585963</v>
      </c>
      <c r="BE12" s="27">
        <f>SUM(Emissions!BG18:BG23)</f>
        <v>13.345017821415356</v>
      </c>
      <c r="BF12" s="27">
        <f>SUM(Emissions!BH18:BH23)</f>
        <v>13.536563496239044</v>
      </c>
      <c r="BG12" s="27">
        <f>SUM(Emissions!BI18:BI23)</f>
        <v>13.733562298912396</v>
      </c>
      <c r="BH12" s="27">
        <f>SUM(Emissions!BJ18:BJ23)</f>
        <v>13.937041036439991</v>
      </c>
      <c r="BI12" s="27">
        <f>SUM(Emissions!BK18:BK23)</f>
        <v>14.148963775778503</v>
      </c>
      <c r="BJ12" s="27">
        <f>SUM(Emissions!BL18:BL23)</f>
        <v>14.379350235290644</v>
      </c>
      <c r="BK12" s="27">
        <f>SUM(Emissions!BM18:BM23)</f>
        <v>14.513824093019412</v>
      </c>
      <c r="BL12" s="27">
        <f>SUM(Emissions!BN18:BN23)</f>
        <v>14.633548052653811</v>
      </c>
      <c r="BM12" s="27">
        <f>SUM(Emissions!BO18:BO23)</f>
        <v>14.755477065016908</v>
      </c>
      <c r="BN12" s="27">
        <f>SUM(Emissions!BP18:BP23)</f>
        <v>14.873520390844414</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4.0172291132253617E-2</v>
      </c>
      <c r="AC13" s="27">
        <f>SUM(Emissions!AE24:AE25)</f>
        <v>4.019401216223982E-2</v>
      </c>
      <c r="AD13" s="27">
        <f>SUM(Emissions!AF24:AF25)</f>
        <v>4.0245946330037502E-2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4.0982032982610953E-2</v>
      </c>
      <c r="AK13" s="27">
        <f>SUM(Emissions!AM24:AM25)</f>
        <v>4.1119039618161678E-2</v>
      </c>
      <c r="AL13" s="27">
        <f>SUM(Emissions!AN24:AN25)</f>
        <v>4.1240259918546081E-2</v>
      </c>
      <c r="AM13" s="27">
        <f>SUM(Emissions!AO24:AO25)</f>
        <v>4.1345944133678016E-2</v>
      </c>
      <c r="AN13" s="27">
        <f>SUM(Emissions!AP24:AP25)</f>
        <v>4.1436235477363401E-2</v>
      </c>
      <c r="AO13" s="27">
        <f>SUM(Emissions!AQ24:AQ25)</f>
        <v>4.1509218767825297E-2</v>
      </c>
      <c r="AP13" s="27">
        <f>SUM(Emissions!AR24:AR25)</f>
        <v>4.1579878137252682E-2</v>
      </c>
      <c r="AQ13" s="27">
        <f>SUM(Emissions!AS24:AS25)</f>
        <v>4.1648620508273101E-2</v>
      </c>
      <c r="AR13" s="27">
        <f>SUM(Emissions!AT24:AT25)</f>
        <v>4.1715142409664736E-2</v>
      </c>
      <c r="AS13" s="27">
        <f>SUM(Emissions!AU24:AU25)</f>
        <v>4.1780975732400659E-2</v>
      </c>
      <c r="AT13" s="27">
        <f>SUM(Emissions!AV24:AV25)</f>
        <v>4.1842576843400182E-2</v>
      </c>
      <c r="AU13" s="27">
        <f>SUM(Emissions!AW24:AW25)</f>
        <v>4.1904029479178283E-2</v>
      </c>
      <c r="AV13" s="27">
        <f>SUM(Emissions!AX24:AX25)</f>
        <v>4.1963888234956614E-2</v>
      </c>
      <c r="AW13" s="27">
        <f>SUM(Emissions!AY24:AY25)</f>
        <v>4.2023146561858231E-2</v>
      </c>
      <c r="AX13" s="27">
        <f>SUM(Emissions!AZ24:AZ25)</f>
        <v>4.208068684470654E-2</v>
      </c>
      <c r="AY13" s="27">
        <f>SUM(Emissions!BA24:BA25)</f>
        <v>4.2132908634053098E-2</v>
      </c>
      <c r="AZ13" s="27">
        <f>SUM(Emissions!BB24:BB25)</f>
        <v>4.2182593314363553E-2</v>
      </c>
      <c r="BA13" s="27">
        <f>SUM(Emissions!BC24:BC25)</f>
        <v>4.2230400384089414E-2</v>
      </c>
      <c r="BB13" s="27">
        <f>SUM(Emissions!BD24:BD25)</f>
        <v>4.2275142618255553E-2</v>
      </c>
      <c r="BC13" s="27">
        <f>SUM(Emissions!BE24:BE25)</f>
        <v>4.2317655218506237E-2</v>
      </c>
      <c r="BD13" s="27">
        <f>SUM(Emissions!BF24:BF25)</f>
        <v>4.2356455424134173E-2</v>
      </c>
      <c r="BE13" s="27">
        <f>SUM(Emissions!BG24:BG25)</f>
        <v>4.2393840592877305E-2</v>
      </c>
      <c r="BF13" s="27">
        <f>SUM(Emissions!BH24:BH25)</f>
        <v>4.242817689864431E-2</v>
      </c>
      <c r="BG13" s="27">
        <f>SUM(Emissions!BI24:BI25)</f>
        <v>4.245949482462217E-2</v>
      </c>
      <c r="BH13" s="27">
        <f>SUM(Emissions!BJ24:BJ25)</f>
        <v>4.248770478282074E-2</v>
      </c>
      <c r="BI13" s="27">
        <f>SUM(Emissions!BK24:BK25)</f>
        <v>4.2512783185592928E-2</v>
      </c>
      <c r="BJ13" s="27">
        <f>SUM(Emissions!BL24:BL25)</f>
        <v>4.2535231526168435E-2</v>
      </c>
      <c r="BK13" s="27">
        <f>SUM(Emissions!BM24:BM25)</f>
        <v>4.2547926827435065E-2</v>
      </c>
      <c r="BL13" s="27">
        <f>SUM(Emissions!BN24:BN25)</f>
        <v>4.2555724097227347E-2</v>
      </c>
      <c r="BM13" s="27">
        <f>SUM(Emissions!BO24:BO25)</f>
        <v>4.2559549271322335E-2</v>
      </c>
      <c r="BN13" s="27">
        <f>SUM(Emissions!BP24:BP25)</f>
        <v>4.2558926286343148E-2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4.4115578493708077E-2</v>
      </c>
      <c r="AK14" s="27">
        <f>SUM(Emissions!AM26:AM27)</f>
        <v>4.4365449149152331E-2</v>
      </c>
      <c r="AL14" s="27">
        <f>SUM(Emissions!AN26:AN27)</f>
        <v>4.4585385637153377E-2</v>
      </c>
      <c r="AM14" s="27">
        <f>SUM(Emissions!AO26:AO27)</f>
        <v>4.4776320335614489E-2</v>
      </c>
      <c r="AN14" s="27">
        <f>SUM(Emissions!AP26:AP27)</f>
        <v>4.4938958499978574E-2</v>
      </c>
      <c r="AO14" s="27">
        <f>SUM(Emissions!AQ26:AQ27)</f>
        <v>4.5070635408601539E-2</v>
      </c>
      <c r="AP14" s="27">
        <f>SUM(Emissions!AR26:AR27)</f>
        <v>4.5195914288708977E-2</v>
      </c>
      <c r="AQ14" s="27">
        <f>SUM(Emissions!AS26:AS27)</f>
        <v>4.5315667439819254E-2</v>
      </c>
      <c r="AR14" s="27">
        <f>SUM(Emissions!AT26:AT27)</f>
        <v>4.5429600203927917E-2</v>
      </c>
      <c r="AS14" s="27">
        <f>SUM(Emissions!AU26:AU27)</f>
        <v>4.5540342296487402E-2</v>
      </c>
      <c r="AT14" s="27">
        <f>SUM(Emissions!AV26:AV27)</f>
        <v>4.5642377395245133E-2</v>
      </c>
      <c r="AU14" s="27">
        <f>SUM(Emissions!AW26:AW27)</f>
        <v>4.5742383514671428E-2</v>
      </c>
      <c r="AV14" s="27">
        <f>SUM(Emissions!AX26:AX27)</f>
        <v>4.5838174707747599E-2</v>
      </c>
      <c r="AW14" s="27">
        <f>SUM(Emissions!AY26:AY27)</f>
        <v>4.593144595695077E-2</v>
      </c>
      <c r="AX14" s="27">
        <f>SUM(Emissions!AZ26:AZ27)</f>
        <v>4.6020524539089822E-2</v>
      </c>
      <c r="AY14" s="27">
        <f>SUM(Emissions!BA26:BA27)</f>
        <v>4.609981592974137E-2</v>
      </c>
      <c r="AZ14" s="27">
        <f>SUM(Emissions!BB26:BB27)</f>
        <v>4.6173836670063223E-2</v>
      </c>
      <c r="BA14" s="27">
        <f>SUM(Emissions!BC26:BC27)</f>
        <v>4.6243718708867822E-2</v>
      </c>
      <c r="BB14" s="27">
        <f>SUM(Emissions!BD26:BD27)</f>
        <v>4.6307675207862109E-2</v>
      </c>
      <c r="BC14" s="27">
        <f>SUM(Emissions!BE26:BE27)</f>
        <v>4.6367102626033219E-2</v>
      </c>
      <c r="BD14" s="27">
        <f>SUM(Emissions!BF26:BF27)</f>
        <v>4.6419749860118972E-2</v>
      </c>
      <c r="BE14" s="27">
        <f>SUM(Emissions!BG26:BG27)</f>
        <v>4.6469291453949471E-2</v>
      </c>
      <c r="BF14" s="27">
        <f>SUM(Emissions!BH26:BH27)</f>
        <v>4.6513232796026149E-2</v>
      </c>
      <c r="BG14" s="27">
        <f>SUM(Emissions!BI26:BI27)</f>
        <v>4.6551687938579313E-2</v>
      </c>
      <c r="BH14" s="27">
        <f>SUM(Emissions!BJ26:BJ27)</f>
        <v>4.6584580029782802E-2</v>
      </c>
      <c r="BI14" s="27">
        <f>SUM(Emissions!BK26:BK27)</f>
        <v>4.661193232222835E-2</v>
      </c>
      <c r="BJ14" s="27">
        <f>SUM(Emissions!BL26:BL27)</f>
        <v>4.663457971600201E-2</v>
      </c>
      <c r="BK14" s="27">
        <f>SUM(Emissions!BM26:BM27)</f>
        <v>4.6641541077097046E-2</v>
      </c>
      <c r="BL14" s="27">
        <f>SUM(Emissions!BN26:BN27)</f>
        <v>4.664042441913685E-2</v>
      </c>
      <c r="BM14" s="27">
        <f>SUM(Emissions!BO26:BO27)</f>
        <v>4.6632720613435541E-2</v>
      </c>
      <c r="BN14" s="27">
        <f>SUM(Emissions!BP26:BP27)</f>
        <v>4.6617748033440043E-2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4.1336182129460544E-3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3.9121166032764342E-3</v>
      </c>
      <c r="AK15" s="27">
        <f>Emissions!AM28</f>
        <v>3.9610313521597192E-3</v>
      </c>
      <c r="AL15" s="27">
        <f>Emissions!AN28</f>
        <v>3.9939030604627685E-3</v>
      </c>
      <c r="AM15" s="27">
        <f>Emissions!AO28</f>
        <v>4.0227123267247873E-3</v>
      </c>
      <c r="AN15" s="27">
        <f>Emissions!AP28</f>
        <v>4.0573697208408392E-3</v>
      </c>
      <c r="AO15" s="27">
        <f>Emissions!AQ28</f>
        <v>4.089966790533456E-3</v>
      </c>
      <c r="AP15" s="27">
        <f>Emissions!AR28</f>
        <v>4.1145742914677355E-3</v>
      </c>
      <c r="AQ15" s="27">
        <f>Emissions!AS28</f>
        <v>4.1389458705993988E-3</v>
      </c>
      <c r="AR15" s="27">
        <f>Emissions!AT28</f>
        <v>4.1646381536021371E-3</v>
      </c>
      <c r="AS15" s="27">
        <f>Emissions!AU28</f>
        <v>4.2075904082502832E-3</v>
      </c>
      <c r="AT15" s="27">
        <f>Emissions!AV28</f>
        <v>4.2427223595358264E-3</v>
      </c>
      <c r="AU15" s="27">
        <f>Emissions!AW28</f>
        <v>4.2896872103719615E-3</v>
      </c>
      <c r="AV15" s="27">
        <f>Emissions!AX28</f>
        <v>4.3396414295221331E-3</v>
      </c>
      <c r="AW15" s="27">
        <f>Emissions!AY28</f>
        <v>4.4029347443667894E-3</v>
      </c>
      <c r="AX15" s="27">
        <f>Emissions!AZ28</f>
        <v>4.4730232498466412E-3</v>
      </c>
      <c r="AY15" s="27">
        <f>Emissions!BA28</f>
        <v>4.5238777386623196E-3</v>
      </c>
      <c r="AZ15" s="27">
        <f>Emissions!BB28</f>
        <v>4.5749991993142307E-3</v>
      </c>
      <c r="BA15" s="27">
        <f>Emissions!BC28</f>
        <v>4.6334201256954506E-3</v>
      </c>
      <c r="BB15" s="27">
        <f>Emissions!BD28</f>
        <v>4.6916543163119115E-3</v>
      </c>
      <c r="BC15" s="27">
        <f>Emissions!BE28</f>
        <v>4.7578457505552058E-3</v>
      </c>
      <c r="BD15" s="27">
        <f>Emissions!BF28</f>
        <v>4.8220746793179664E-3</v>
      </c>
      <c r="BE15" s="27">
        <f>Emissions!BG28</f>
        <v>4.8988554588476809E-3</v>
      </c>
      <c r="BF15" s="27">
        <f>Emissions!BH28</f>
        <v>4.9769207921359073E-3</v>
      </c>
      <c r="BG15" s="27">
        <f>Emissions!BI28</f>
        <v>5.0577864940930996E-3</v>
      </c>
      <c r="BH15" s="27">
        <f>Emissions!BJ28</f>
        <v>5.1419681494787942E-3</v>
      </c>
      <c r="BI15" s="27">
        <f>Emissions!BK28</f>
        <v>5.2304162474305273E-3</v>
      </c>
      <c r="BJ15" s="27">
        <f>Emissions!BL28</f>
        <v>5.3278250588806265E-3</v>
      </c>
      <c r="BK15" s="27">
        <f>Emissions!BM28</f>
        <v>5.3810029715290328E-3</v>
      </c>
      <c r="BL15" s="27">
        <f>Emissions!BN28</f>
        <v>5.427973881840519E-3</v>
      </c>
      <c r="BM15" s="27">
        <f>Emissions!BO28</f>
        <v>5.4766722810750956E-3</v>
      </c>
      <c r="BN15" s="27">
        <f>Emissions!BP28</f>
        <v>5.5243149126135331E-3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23.356999930110067</v>
      </c>
      <c r="AC17" s="27">
        <f>SUM(Emissions!AE30:AE31)</f>
        <v>23.230039099944452</v>
      </c>
      <c r="AD17" s="27">
        <f>SUM(Emissions!AF30:AF31)</f>
        <v>23.240459651013442</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21.53713803785411</v>
      </c>
      <c r="AJ17" s="27">
        <f>SUM(Emissions!AL30:AL31)</f>
        <v>19.193129675284432</v>
      </c>
      <c r="AK17" s="27">
        <f>SUM(Emissions!AM30:AM31)</f>
        <v>19.489090315506854</v>
      </c>
      <c r="AL17" s="27">
        <f>SUM(Emissions!AN30:AN31)</f>
        <v>19.613726718631288</v>
      </c>
      <c r="AM17" s="27">
        <f>SUM(Emissions!AO30:AO31)</f>
        <v>19.686046086654972</v>
      </c>
      <c r="AN17" s="27">
        <f>SUM(Emissions!AP30:AP31)</f>
        <v>19.801015913112327</v>
      </c>
      <c r="AO17" s="27">
        <f>SUM(Emissions!AQ30:AQ31)</f>
        <v>19.881454958220242</v>
      </c>
      <c r="AP17" s="27">
        <f>SUM(Emissions!AR30:AR31)</f>
        <v>19.88316921919979</v>
      </c>
      <c r="AQ17" s="27">
        <f>SUM(Emissions!AS30:AS31)</f>
        <v>19.879781363423493</v>
      </c>
      <c r="AR17" s="27">
        <f>SUM(Emissions!AT30:AT31)</f>
        <v>19.885168886625411</v>
      </c>
      <c r="AS17" s="27">
        <f>SUM(Emissions!AU30:AU31)</f>
        <v>20.042487346492347</v>
      </c>
      <c r="AT17" s="27">
        <f>SUM(Emissions!AV30:AV31)</f>
        <v>20.122212573895851</v>
      </c>
      <c r="AU17" s="27">
        <f>SUM(Emissions!AW30:AW31)</f>
        <v>20.301262214257878</v>
      </c>
      <c r="AV17" s="27">
        <f>SUM(Emissions!AX30:AX31)</f>
        <v>20.498630131490071</v>
      </c>
      <c r="AW17" s="27">
        <f>SUM(Emissions!AY30:AY31)</f>
        <v>20.802474676085225</v>
      </c>
      <c r="AX17" s="27">
        <f>SUM(Emissions!AZ30:AZ31)</f>
        <v>21.15278964186146</v>
      </c>
      <c r="AY17" s="27">
        <f>SUM(Emissions!BA30:BA31)</f>
        <v>21.327988791433846</v>
      </c>
      <c r="AZ17" s="27">
        <f>SUM(Emissions!BB30:BB31)</f>
        <v>21.496437117218061</v>
      </c>
      <c r="BA17" s="27">
        <f>SUM(Emissions!BC30:BC31)</f>
        <v>21.715756244886311</v>
      </c>
      <c r="BB17" s="27">
        <f>SUM(Emissions!BD30:BD31)</f>
        <v>21.922753877923601</v>
      </c>
      <c r="BC17" s="27">
        <f>SUM(Emissions!BE30:BE31)</f>
        <v>22.182745704236133</v>
      </c>
      <c r="BD17" s="27">
        <f>SUM(Emissions!BF30:BF31)</f>
        <v>22.414542235461148</v>
      </c>
      <c r="BE17" s="27">
        <f>SUM(Emissions!BG30:BG31)</f>
        <v>22.732749291813796</v>
      </c>
      <c r="BF17" s="27">
        <f>SUM(Emissions!BH30:BH31)</f>
        <v>23.04638812753786</v>
      </c>
      <c r="BG17" s="27">
        <f>SUM(Emissions!BI30:BI31)</f>
        <v>23.366557352450844</v>
      </c>
      <c r="BH17" s="27">
        <f>SUM(Emissions!BJ30:BJ31)</f>
        <v>23.696224867069731</v>
      </c>
      <c r="BI17" s="27">
        <f>SUM(Emissions!BK30:BK31)</f>
        <v>24.041398558609544</v>
      </c>
      <c r="BJ17" s="27">
        <f>SUM(Emissions!BL30:BL31)</f>
        <v>24.435226208055415</v>
      </c>
      <c r="BK17" s="27">
        <f>SUM(Emissions!BM30:BM31)</f>
        <v>24.489683980552279</v>
      </c>
      <c r="BL17" s="27">
        <f>SUM(Emissions!BN30:BN31)</f>
        <v>24.489462642728451</v>
      </c>
      <c r="BM17" s="27">
        <f>SUM(Emissions!BO30:BO31)</f>
        <v>24.492259410938946</v>
      </c>
      <c r="BN17" s="27">
        <f>SUM(Emissions!BP30:BP31)</f>
        <v>24.478185893074851</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2.8811301877986586</v>
      </c>
      <c r="AC18" s="27">
        <f>SUM(Emissions!AE32:AE35)</f>
        <v>2.9232175341370534</v>
      </c>
      <c r="AD18" s="27">
        <f>SUM(Emissions!AF32:AF35)</f>
        <v>2.9856726990921132</v>
      </c>
      <c r="AE18" s="27">
        <f>SUM(Emissions!AG32:AG35)</f>
        <v>3.0102189866459588</v>
      </c>
      <c r="AF18" s="27">
        <f>SUM(Emissions!AH32:AH35)</f>
        <v>3.010126579070374</v>
      </c>
      <c r="AG18" s="27">
        <f>SUM(Emissions!AI32:AI35)</f>
        <v>2.9854362546719675</v>
      </c>
      <c r="AH18" s="27">
        <f>SUM(Emissions!AJ32:AJ35)</f>
        <v>2.9805084686213328</v>
      </c>
      <c r="AI18" s="27">
        <f>SUM(Emissions!AK32:AK35)</f>
        <v>2.978868166437934</v>
      </c>
      <c r="AJ18" s="27">
        <f>SUM(Emissions!AL32:AL35)</f>
        <v>2.6152211125737583</v>
      </c>
      <c r="AK18" s="27">
        <f>SUM(Emissions!AM32:AM35)</f>
        <v>2.7166028551536616</v>
      </c>
      <c r="AL18" s="27">
        <f>SUM(Emissions!AN32:AN35)</f>
        <v>2.7888777064840831</v>
      </c>
      <c r="AM18" s="27">
        <f>SUM(Emissions!AO32:AO35)</f>
        <v>2.8528477257479339</v>
      </c>
      <c r="AN18" s="27">
        <f>SUM(Emissions!AP32:AP35)</f>
        <v>2.926022156388016</v>
      </c>
      <c r="AO18" s="27">
        <f>SUM(Emissions!AQ32:AQ35)</f>
        <v>2.9940828650875067</v>
      </c>
      <c r="AP18" s="27">
        <f>SUM(Emissions!AR32:AR35)</f>
        <v>3.0477778986059105</v>
      </c>
      <c r="AQ18" s="27">
        <f>SUM(Emissions!AS32:AS35)</f>
        <v>3.1009582107244649</v>
      </c>
      <c r="AR18" s="27">
        <f>SUM(Emissions!AT32:AT35)</f>
        <v>3.1563869503863713</v>
      </c>
      <c r="AS18" s="27">
        <f>SUM(Emissions!AU32:AU35)</f>
        <v>3.2430074420948265</v>
      </c>
      <c r="AT18" s="27">
        <f>SUM(Emissions!AV32:AV35)</f>
        <v>3.3152658290722594</v>
      </c>
      <c r="AU18" s="27">
        <f>SUM(Emissions!AW32:AW35)</f>
        <v>3.4091145855850611</v>
      </c>
      <c r="AV18" s="27">
        <f>SUM(Emissions!AX32:AX35)</f>
        <v>3.5084509885844484</v>
      </c>
      <c r="AW18" s="27">
        <f>SUM(Emissions!AY32:AY35)</f>
        <v>3.6322216704411283</v>
      </c>
      <c r="AX18" s="27">
        <f>SUM(Emissions!AZ32:AZ35)</f>
        <v>3.7684766387566682</v>
      </c>
      <c r="AY18" s="27">
        <f>SUM(Emissions!BA32:BA35)</f>
        <v>3.869326888321992</v>
      </c>
      <c r="AZ18" s="27">
        <f>SUM(Emissions!BB32:BB35)</f>
        <v>3.9705350338873875</v>
      </c>
      <c r="BA18" s="27">
        <f>SUM(Emissions!BC32:BC35)</f>
        <v>4.0850174294243855</v>
      </c>
      <c r="BB18" s="27">
        <f>SUM(Emissions!BD32:BD35)</f>
        <v>4.1989381869658171</v>
      </c>
      <c r="BC18" s="27">
        <f>SUM(Emissions!BE32:BE35)</f>
        <v>4.327288924520583</v>
      </c>
      <c r="BD18" s="27">
        <f>SUM(Emissions!BF32:BF35)</f>
        <v>4.45168700595078</v>
      </c>
      <c r="BE18" s="27">
        <f>SUM(Emissions!BG32:BG35)</f>
        <v>4.5990245149205329</v>
      </c>
      <c r="BF18" s="27">
        <f>SUM(Emissions!BH32:BH35)</f>
        <v>4.7484009618474179</v>
      </c>
      <c r="BG18" s="27">
        <f>SUM(Emissions!BI32:BI35)</f>
        <v>4.9025571988342342</v>
      </c>
      <c r="BH18" s="27">
        <f>SUM(Emissions!BJ32:BJ35)</f>
        <v>5.0623801567301143</v>
      </c>
      <c r="BI18" s="27">
        <f>SUM(Emissions!BK32:BK35)</f>
        <v>5.229559874759107</v>
      </c>
      <c r="BJ18" s="27">
        <f>SUM(Emissions!BL32:BL35)</f>
        <v>5.4127354044572122</v>
      </c>
      <c r="BK18" s="27">
        <f>SUM(Emissions!BM32:BM35)</f>
        <v>5.5130776080083503</v>
      </c>
      <c r="BL18" s="27">
        <f>SUM(Emissions!BN32:BN35)</f>
        <v>5.6011009262409326</v>
      </c>
      <c r="BM18" s="27">
        <f>SUM(Emissions!BO32:BO35)</f>
        <v>5.6914793470490945</v>
      </c>
      <c r="BN18" s="27">
        <f>SUM(Emissions!BP32:BP35)</f>
        <v>5.7789928084635758</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5.1994200766582459</v>
      </c>
      <c r="AC19" s="40">
        <f t="shared" si="11"/>
        <v>5.2527414367903038</v>
      </c>
      <c r="AD19" s="40">
        <f t="shared" si="11"/>
        <v>5.336537874346206</v>
      </c>
      <c r="AE19" s="40">
        <f t="shared" si="11"/>
        <v>5.3665755836071112</v>
      </c>
      <c r="AF19" s="40">
        <f t="shared" si="11"/>
        <v>5.3622649672773735</v>
      </c>
      <c r="AG19" s="40">
        <f t="shared" si="11"/>
        <v>5.3238634740042308</v>
      </c>
      <c r="AH19" s="40">
        <f t="shared" si="11"/>
        <v>5.3145192594478221</v>
      </c>
      <c r="AI19" s="40">
        <f t="shared" si="11"/>
        <v>5.3105434668737512</v>
      </c>
      <c r="AJ19" s="40">
        <f t="shared" si="11"/>
        <v>4.7914682887695639</v>
      </c>
      <c r="AK19" s="40">
        <f t="shared" si="11"/>
        <v>4.9417056914824569</v>
      </c>
      <c r="AL19" s="40">
        <f t="shared" ref="AL19:BN19" si="12">SUM(AL20:AL26)</f>
        <v>5.0494901167870543</v>
      </c>
      <c r="AM19" s="40">
        <f t="shared" si="12"/>
        <v>5.1444499335736911</v>
      </c>
      <c r="AN19" s="40">
        <f t="shared" si="12"/>
        <v>5.2514730177216347</v>
      </c>
      <c r="AO19" s="40">
        <f t="shared" si="12"/>
        <v>5.3501757004753525</v>
      </c>
      <c r="AP19" s="40">
        <f t="shared" si="12"/>
        <v>5.4282328616201934</v>
      </c>
      <c r="AQ19" s="40">
        <f t="shared" si="12"/>
        <v>5.5053247265423977</v>
      </c>
      <c r="AR19" s="40">
        <f t="shared" si="12"/>
        <v>5.5853623416789659</v>
      </c>
      <c r="AS19" s="40">
        <f t="shared" si="12"/>
        <v>5.7093834167809669</v>
      </c>
      <c r="AT19" s="40">
        <f t="shared" si="12"/>
        <v>5.812739113621042</v>
      </c>
      <c r="AU19" s="40">
        <f t="shared" si="12"/>
        <v>5.9407729266386191</v>
      </c>
      <c r="AV19" s="40">
        <f t="shared" si="12"/>
        <v>6.0762132343945012</v>
      </c>
      <c r="AW19" s="40">
        <f t="shared" si="12"/>
        <v>6.2457886882934845</v>
      </c>
      <c r="AX19" s="40">
        <f t="shared" si="12"/>
        <v>6.4325193327093446</v>
      </c>
      <c r="AY19" s="40">
        <f t="shared" si="12"/>
        <v>6.5688871874283041</v>
      </c>
      <c r="AZ19" s="40">
        <f t="shared" si="12"/>
        <v>6.7054253568942883</v>
      </c>
      <c r="BA19" s="40">
        <f t="shared" si="12"/>
        <v>6.8602895896453715</v>
      </c>
      <c r="BB19" s="40">
        <f t="shared" si="12"/>
        <v>7.0139991706730136</v>
      </c>
      <c r="BC19" s="40">
        <f t="shared" si="12"/>
        <v>7.1875860665902138</v>
      </c>
      <c r="BD19" s="40">
        <f t="shared" si="12"/>
        <v>7.3552432355509598</v>
      </c>
      <c r="BE19" s="40">
        <f t="shared" si="12"/>
        <v>7.557935855229017</v>
      </c>
      <c r="BF19" s="40">
        <f t="shared" si="12"/>
        <v>7.7631827769390434</v>
      </c>
      <c r="BG19" s="40">
        <f t="shared" si="12"/>
        <v>7.9748183581546579</v>
      </c>
      <c r="BH19" s="40">
        <f t="shared" si="12"/>
        <v>8.1940780770692108</v>
      </c>
      <c r="BI19" s="40">
        <f t="shared" si="12"/>
        <v>8.4233172468468407</v>
      </c>
      <c r="BJ19" s="40">
        <f t="shared" si="12"/>
        <v>8.6745882276013742</v>
      </c>
      <c r="BK19" s="40">
        <f t="shared" si="12"/>
        <v>8.8099844879060214</v>
      </c>
      <c r="BL19" s="40">
        <f t="shared" si="12"/>
        <v>8.9280184560698821</v>
      </c>
      <c r="BM19" s="40">
        <f t="shared" si="12"/>
        <v>9.0491717769199873</v>
      </c>
      <c r="BN19" s="40">
        <f t="shared" si="12"/>
        <v>9.1661713684045214</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2.6405154397771433</v>
      </c>
      <c r="AC20" s="27">
        <f>SUM(Emissions!AE36:AE41)</f>
        <v>2.663854765875719</v>
      </c>
      <c r="AD20" s="27">
        <f>SUM(Emissions!AF36:AF41)</f>
        <v>2.7012838960025096</v>
      </c>
      <c r="AE20" s="27">
        <f>SUM(Emissions!AG36:AG41)</f>
        <v>2.7146557268578313</v>
      </c>
      <c r="AF20" s="27">
        <f>SUM(Emissions!AH36:AH41)</f>
        <v>2.7128512798971709</v>
      </c>
      <c r="AG20" s="27">
        <f>SUM(Emissions!AI36:AI41)</f>
        <v>2.6960639868509828</v>
      </c>
      <c r="AH20" s="27">
        <f>SUM(Emissions!AJ36:AJ41)</f>
        <v>2.6925532758612407</v>
      </c>
      <c r="AI20" s="27">
        <f>SUM(Emissions!AK36:AK41)</f>
        <v>2.6916404315629792</v>
      </c>
      <c r="AJ20" s="27">
        <f>SUM(Emissions!AL36:AL41)</f>
        <v>2.4600904959813619</v>
      </c>
      <c r="AK20" s="27">
        <f>SUM(Emissions!AM36:AM41)</f>
        <v>2.5322907210045051</v>
      </c>
      <c r="AL20" s="27">
        <f>SUM(Emissions!AN36:AN41)</f>
        <v>2.5850671293369203</v>
      </c>
      <c r="AM20" s="27">
        <f>SUM(Emissions!AO36:AO41)</f>
        <v>2.6316845310943053</v>
      </c>
      <c r="AN20" s="27">
        <f>SUM(Emissions!AP36:AP41)</f>
        <v>2.683297569727046</v>
      </c>
      <c r="AO20" s="27">
        <f>SUM(Emissions!AQ36:AQ41)</f>
        <v>2.7307592401480436</v>
      </c>
      <c r="AP20" s="27">
        <f>SUM(Emissions!AR36:AR41)</f>
        <v>2.7688592275879378</v>
      </c>
      <c r="AQ20" s="27">
        <f>SUM(Emissions!AS36:AS41)</f>
        <v>2.8064241597492989</v>
      </c>
      <c r="AR20" s="27">
        <f>SUM(Emissions!AT36:AT41)</f>
        <v>2.845208521724671</v>
      </c>
      <c r="AS20" s="27">
        <f>SUM(Emissions!AU36:AU41)</f>
        <v>2.9036474245046984</v>
      </c>
      <c r="AT20" s="27">
        <f>SUM(Emissions!AV36:AV41)</f>
        <v>2.952705571414</v>
      </c>
      <c r="AU20" s="27">
        <f>SUM(Emissions!AW36:AW41)</f>
        <v>3.0096435296799524</v>
      </c>
      <c r="AV20" s="27">
        <f>SUM(Emissions!AX36:AX41)</f>
        <v>3.0697788849772731</v>
      </c>
      <c r="AW20" s="27">
        <f>SUM(Emissions!AY36:AY41)</f>
        <v>3.1450869293619652</v>
      </c>
      <c r="AX20" s="27">
        <f>SUM(Emissions!AZ36:AZ41)</f>
        <v>3.2279296922619243</v>
      </c>
      <c r="AY20" s="27">
        <f>SUM(Emissions!BA36:BA41)</f>
        <v>3.2880766947787943</v>
      </c>
      <c r="AZ20" s="27">
        <f>SUM(Emissions!BB36:BB41)</f>
        <v>3.3481927303885062</v>
      </c>
      <c r="BA20" s="27">
        <f>SUM(Emissions!BC36:BC41)</f>
        <v>3.4163948818359313</v>
      </c>
      <c r="BB20" s="27">
        <f>SUM(Emissions!BD36:BD41)</f>
        <v>3.4839699237937487</v>
      </c>
      <c r="BC20" s="27">
        <f>SUM(Emissions!BE36:BE41)</f>
        <v>3.5603097673034467</v>
      </c>
      <c r="BD20" s="27">
        <f>SUM(Emissions!BF36:BF41)</f>
        <v>3.6338914769430444</v>
      </c>
      <c r="BE20" s="27">
        <f>SUM(Emissions!BG36:BG41)</f>
        <v>3.7248149288888284</v>
      </c>
      <c r="BF20" s="27">
        <f>SUM(Emissions!BH36:BH41)</f>
        <v>3.816829063854879</v>
      </c>
      <c r="BG20" s="27">
        <f>SUM(Emissions!BI36:BI41)</f>
        <v>3.9116472927537331</v>
      </c>
      <c r="BH20" s="27">
        <f>SUM(Emissions!BJ36:BJ41)</f>
        <v>4.0098241015128249</v>
      </c>
      <c r="BI20" s="27">
        <f>SUM(Emissions!BK36:BK41)</f>
        <v>4.1124136258029775</v>
      </c>
      <c r="BJ20" s="27">
        <f>SUM(Emissions!BL36:BL41)</f>
        <v>4.2247947453752595</v>
      </c>
      <c r="BK20" s="27">
        <f>SUM(Emissions!BM36:BM41)</f>
        <v>4.2854794110279517</v>
      </c>
      <c r="BL20" s="27">
        <f>SUM(Emissions!BN36:BN41)</f>
        <v>4.3383968449605241</v>
      </c>
      <c r="BM20" s="27">
        <f>SUM(Emissions!BO36:BO41)</f>
        <v>4.3926822651834252</v>
      </c>
      <c r="BN20" s="27">
        <f>SUM(Emissions!BP36:BP41)</f>
        <v>4.4450948223853661</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0.18018352824459793</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0.18347903256860612</v>
      </c>
      <c r="AK21" s="27">
        <f>SUM(Emissions!AM42:AM43)</f>
        <v>0.18409241953642672</v>
      </c>
      <c r="AL21" s="27">
        <f>SUM(Emissions!AN42:AN43)</f>
        <v>0.18463513012991153</v>
      </c>
      <c r="AM21" s="27">
        <f>SUM(Emissions!AO42:AO43)</f>
        <v>0.18510828473301302</v>
      </c>
      <c r="AN21" s="27">
        <f>SUM(Emissions!AP42:AP43)</f>
        <v>0.185512524522575</v>
      </c>
      <c r="AO21" s="27">
        <f>SUM(Emissions!AQ42:AQ43)</f>
        <v>0.18583927511431125</v>
      </c>
      <c r="AP21" s="27">
        <f>SUM(Emissions!AR42:AR43)</f>
        <v>0.18615562137146124</v>
      </c>
      <c r="AQ21" s="27">
        <f>SUM(Emissions!AS42:AS43)</f>
        <v>0.18646338511116267</v>
      </c>
      <c r="AR21" s="27">
        <f>SUM(Emissions!AT42:AT43)</f>
        <v>0.18676120767445864</v>
      </c>
      <c r="AS21" s="27">
        <f>SUM(Emissions!AU42:AU43)</f>
        <v>0.18705594742959694</v>
      </c>
      <c r="AT21" s="27">
        <f>SUM(Emissions!AV42:AV43)</f>
        <v>0.18733173931762115</v>
      </c>
      <c r="AU21" s="27">
        <f>SUM(Emissions!AW42:AW43)</f>
        <v>0.18760686647312713</v>
      </c>
      <c r="AV21" s="27">
        <f>SUM(Emissions!AX42:AX43)</f>
        <v>0.18787485773177523</v>
      </c>
      <c r="AW21" s="27">
        <f>SUM(Emissions!AY42:AY43)</f>
        <v>0.18814016083414098</v>
      </c>
      <c r="AX21" s="27">
        <f>SUM(Emissions!AZ42:AZ43)</f>
        <v>0.18839777214969511</v>
      </c>
      <c r="AY21" s="27">
        <f>SUM(Emissions!BA42:BA43)</f>
        <v>0.18863157224917709</v>
      </c>
      <c r="AZ21" s="27">
        <f>SUM(Emissions!BB42:BB43)</f>
        <v>0.18885401355853598</v>
      </c>
      <c r="BA21" s="27">
        <f>SUM(Emissions!BC42:BC43)</f>
        <v>0.18906804869210209</v>
      </c>
      <c r="BB21" s="27">
        <f>SUM(Emissions!BD42:BD43)</f>
        <v>0.18926836237208083</v>
      </c>
      <c r="BC21" s="27">
        <f>SUM(Emissions!BE42:BE43)</f>
        <v>0.18945869384659025</v>
      </c>
      <c r="BD21" s="27">
        <f>SUM(Emissions!BF42:BF43)</f>
        <v>0.1896324047065443</v>
      </c>
      <c r="BE21" s="27">
        <f>SUM(Emissions!BG42:BG43)</f>
        <v>0.18979978036104916</v>
      </c>
      <c r="BF21" s="27">
        <f>SUM(Emissions!BH42:BH43)</f>
        <v>0.18995350607218664</v>
      </c>
      <c r="BG21" s="27">
        <f>SUM(Emissions!BI42:BI43)</f>
        <v>0.19009371831502267</v>
      </c>
      <c r="BH21" s="27">
        <f>SUM(Emissions!BJ42:BJ43)</f>
        <v>0.19022001599872398</v>
      </c>
      <c r="BI21" s="27">
        <f>SUM(Emissions!BK42:BK43)</f>
        <v>0.19033229351997236</v>
      </c>
      <c r="BJ21" s="27">
        <f>SUM(Emissions!BL42:BL43)</f>
        <v>0.19043279609419345</v>
      </c>
      <c r="BK21" s="27">
        <f>SUM(Emissions!BM42:BM43)</f>
        <v>0.19048963372339439</v>
      </c>
      <c r="BL21" s="27">
        <f>SUM(Emissions!BN42:BN43)</f>
        <v>0.1905245425703706</v>
      </c>
      <c r="BM21" s="27">
        <f>SUM(Emissions!BO42:BO43)</f>
        <v>0.19054166810542283</v>
      </c>
      <c r="BN21" s="27">
        <f>SUM(Emissions!BP42:BP43)</f>
        <v>0.19053887896410976</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0.13212269035728821</v>
      </c>
      <c r="AH22" s="27">
        <f>SUM(Emissions!AJ44:AJ45)</f>
        <v>0.13294253416938454</v>
      </c>
      <c r="AI22" s="27">
        <f>SUM(Emissions!AK44:AK45)</f>
        <v>0.13381719216548246</v>
      </c>
      <c r="AJ22" s="27">
        <f>SUM(Emissions!AL44:AL45)</f>
        <v>0.13462096037605245</v>
      </c>
      <c r="AK22" s="27">
        <f>SUM(Emissions!AM44:AM45)</f>
        <v>0.13538345355316217</v>
      </c>
      <c r="AL22" s="27">
        <f>SUM(Emissions!AN44:AN45)</f>
        <v>0.13605460107626804</v>
      </c>
      <c r="AM22" s="27">
        <f>SUM(Emissions!AO44:AO45)</f>
        <v>0.13663724814457326</v>
      </c>
      <c r="AN22" s="27">
        <f>SUM(Emissions!AP44:AP45)</f>
        <v>0.13713354688139284</v>
      </c>
      <c r="AO22" s="27">
        <f>SUM(Emissions!AQ44:AQ45)</f>
        <v>0.13753536575135736</v>
      </c>
      <c r="AP22" s="27">
        <f>SUM(Emissions!AR44:AR45)</f>
        <v>0.137917660707714</v>
      </c>
      <c r="AQ22" s="27">
        <f>SUM(Emissions!AS44:AS45)</f>
        <v>0.13828309361737931</v>
      </c>
      <c r="AR22" s="27">
        <f>SUM(Emissions!AT44:AT45)</f>
        <v>0.13863076531627347</v>
      </c>
      <c r="AS22" s="27">
        <f>SUM(Emissions!AU44:AU45)</f>
        <v>0.13896870051656868</v>
      </c>
      <c r="AT22" s="27">
        <f>SUM(Emissions!AV44:AV45)</f>
        <v>0.13928006587673938</v>
      </c>
      <c r="AU22" s="27">
        <f>SUM(Emissions!AW44:AW45)</f>
        <v>0.13958523970195783</v>
      </c>
      <c r="AV22" s="27">
        <f>SUM(Emissions!AX44:AX45)</f>
        <v>0.13987755146228806</v>
      </c>
      <c r="AW22" s="27">
        <f>SUM(Emissions!AY44:AY45)</f>
        <v>0.14016217348407556</v>
      </c>
      <c r="AX22" s="27">
        <f>SUM(Emissions!AZ44:AZ45)</f>
        <v>0.14043400136633277</v>
      </c>
      <c r="AY22" s="27">
        <f>SUM(Emissions!BA44:BA45)</f>
        <v>0.14067596312958125</v>
      </c>
      <c r="AZ22" s="27">
        <f>SUM(Emissions!BB44:BB45)</f>
        <v>0.14090184123183247</v>
      </c>
      <c r="BA22" s="27">
        <f>SUM(Emissions!BC44:BC45)</f>
        <v>0.14111508987319971</v>
      </c>
      <c r="BB22" s="27">
        <f>SUM(Emissions!BD44:BD45)</f>
        <v>0.14131025642458309</v>
      </c>
      <c r="BC22" s="27">
        <f>SUM(Emissions!BE44:BE45)</f>
        <v>0.14149160225252017</v>
      </c>
      <c r="BD22" s="27">
        <f>SUM(Emissions!BF44:BF45)</f>
        <v>0.14165225799944137</v>
      </c>
      <c r="BE22" s="27">
        <f>SUM(Emissions!BG44:BG45)</f>
        <v>0.14180343672513737</v>
      </c>
      <c r="BF22" s="27">
        <f>SUM(Emissions!BH44:BH45)</f>
        <v>0.14193752599411111</v>
      </c>
      <c r="BG22" s="27">
        <f>SUM(Emissions!BI44:BI45)</f>
        <v>0.14205487384261872</v>
      </c>
      <c r="BH22" s="27">
        <f>SUM(Emissions!BJ44:BJ45)</f>
        <v>0.14215524575335367</v>
      </c>
      <c r="BI22" s="27">
        <f>SUM(Emissions!BK44:BK45)</f>
        <v>0.14223871268279745</v>
      </c>
      <c r="BJ22" s="27">
        <f>SUM(Emissions!BL44:BL45)</f>
        <v>0.14230782237157236</v>
      </c>
      <c r="BK22" s="27">
        <f>SUM(Emissions!BM44:BM45)</f>
        <v>0.14232906532356654</v>
      </c>
      <c r="BL22" s="27">
        <f>SUM(Emissions!BN44:BN45)</f>
        <v>0.14232565778427667</v>
      </c>
      <c r="BM22" s="27">
        <f>SUM(Emissions!BO44:BO45)</f>
        <v>0.14230214922431961</v>
      </c>
      <c r="BN22" s="27">
        <f>SUM(Emissions!BP44:BP45)</f>
        <v>0.14225645962515476</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0.13559803489000394</v>
      </c>
      <c r="AC25" s="27">
        <f>SUM(Emissions!AE48:AE49)</f>
        <v>0.13486096937945144</v>
      </c>
      <c r="AD25" s="27">
        <f>SUM(Emissions!AF48:AF49)</f>
        <v>0.13492146542995681</v>
      </c>
      <c r="AE25" s="27">
        <f>SUM(Emissions!AG48:AG49)</f>
        <v>0.13368278298717362</v>
      </c>
      <c r="AF25" s="27">
        <f>SUM(Emissions!AH48:AH49)</f>
        <v>0.13165972885928906</v>
      </c>
      <c r="AG25" s="27">
        <f>SUM(Emissions!AI48:AI49)</f>
        <v>0.12888464371149952</v>
      </c>
      <c r="AH25" s="27">
        <f>SUM(Emissions!AJ48:AJ49)</f>
        <v>0.12686962414513903</v>
      </c>
      <c r="AI25" s="27">
        <f>SUM(Emissions!AK48:AK49)</f>
        <v>0.12503290678710083</v>
      </c>
      <c r="AJ25" s="27">
        <f>SUM(Emissions!AL48:AL49)</f>
        <v>0.11142486942437234</v>
      </c>
      <c r="AK25" s="27">
        <f>SUM(Emissions!AM48:AM49)</f>
        <v>0.11314305589262733</v>
      </c>
      <c r="AL25" s="27">
        <f>SUM(Emissions!AN48:AN49)</f>
        <v>0.11386662704431642</v>
      </c>
      <c r="AM25" s="27">
        <f>SUM(Emissions!AO48:AO49)</f>
        <v>0.11428647395178917</v>
      </c>
      <c r="AN25" s="27">
        <f>SUM(Emissions!AP48:AP49)</f>
        <v>0.1149539262181723</v>
      </c>
      <c r="AO25" s="27">
        <f>SUM(Emissions!AQ48:AQ49)</f>
        <v>0.1154209115535193</v>
      </c>
      <c r="AP25" s="27">
        <f>SUM(Emissions!AR48:AR49)</f>
        <v>0.11543086362017213</v>
      </c>
      <c r="AQ25" s="27">
        <f>SUM(Emissions!AS48:AS49)</f>
        <v>0.11541119557260049</v>
      </c>
      <c r="AR25" s="27">
        <f>SUM(Emissions!AT48:AT49)</f>
        <v>0.11544247260138374</v>
      </c>
      <c r="AS25" s="27">
        <f>SUM(Emissions!AU48:AU49)</f>
        <v>0.11635577799478652</v>
      </c>
      <c r="AT25" s="27">
        <f>SUM(Emissions!AV48:AV49)</f>
        <v>0.11681861929287368</v>
      </c>
      <c r="AU25" s="27">
        <f>SUM(Emissions!AW48:AW49)</f>
        <v>0.11785808409800708</v>
      </c>
      <c r="AV25" s="27">
        <f>SUM(Emissions!AX48:AX49)</f>
        <v>0.11900389485311685</v>
      </c>
      <c r="AW25" s="27">
        <f>SUM(Emissions!AY48:AY49)</f>
        <v>0.12076785098114846</v>
      </c>
      <c r="AX25" s="27">
        <f>SUM(Emissions!AZ48:AZ49)</f>
        <v>0.12280158909366098</v>
      </c>
      <c r="AY25" s="27">
        <f>SUM(Emissions!BA48:BA49)</f>
        <v>0.12381870004401849</v>
      </c>
      <c r="AZ25" s="27">
        <f>SUM(Emissions!BB48:BB49)</f>
        <v>0.12479661938405348</v>
      </c>
      <c r="BA25" s="27">
        <f>SUM(Emissions!BC48:BC49)</f>
        <v>0.12606986692503017</v>
      </c>
      <c r="BB25" s="27">
        <f>SUM(Emissions!BD48:BD49)</f>
        <v>0.12727158257133431</v>
      </c>
      <c r="BC25" s="27">
        <f>SUM(Emissions!BE48:BE49)</f>
        <v>0.12878095367382747</v>
      </c>
      <c r="BD25" s="27">
        <f>SUM(Emissions!BF48:BF49)</f>
        <v>0.13012663823188206</v>
      </c>
      <c r="BE25" s="27">
        <f>SUM(Emissions!BG48:BG49)</f>
        <v>0.13197397528966615</v>
      </c>
      <c r="BF25" s="27">
        <f>SUM(Emissions!BH48:BH49)</f>
        <v>0.13379479174368969</v>
      </c>
      <c r="BG25" s="27">
        <f>SUM(Emissions!BI48:BI49)</f>
        <v>0.13565352008467368</v>
      </c>
      <c r="BH25" s="27">
        <f>SUM(Emissions!BJ48:BJ49)</f>
        <v>0.13756739032841872</v>
      </c>
      <c r="BI25" s="27">
        <f>SUM(Emissions!BK48:BK49)</f>
        <v>0.13957128099967694</v>
      </c>
      <c r="BJ25" s="27">
        <f>SUM(Emissions!BL48:BL49)</f>
        <v>0.14185763008175098</v>
      </c>
      <c r="BK25" s="27">
        <f>SUM(Emissions!BM48:BM49)</f>
        <v>0.14217378228268246</v>
      </c>
      <c r="BL25" s="27">
        <f>SUM(Emissions!BN48:BN49)</f>
        <v>0.14217249731568982</v>
      </c>
      <c r="BM25" s="27">
        <f>SUM(Emissions!BO48:BO49)</f>
        <v>0.14218873383041858</v>
      </c>
      <c r="BN25" s="27">
        <f>SUM(Emissions!BP48:BP49)</f>
        <v>0.14210703064199237</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2.1141223071087341</v>
      </c>
      <c r="AC26" s="27">
        <f>SUM(Emissions!AE50:AE53)</f>
        <v>2.144407963353022</v>
      </c>
      <c r="AD26" s="27">
        <f>SUM(Emissions!AF50:AF53)</f>
        <v>2.1900184905347508</v>
      </c>
      <c r="AE26" s="27">
        <f>SUM(Emissions!AG50:AG53)</f>
        <v>2.2070152134542438</v>
      </c>
      <c r="AF26" s="27">
        <f>SUM(Emissions!AH50:AH53)</f>
        <v>2.2054156910391569</v>
      </c>
      <c r="AG26" s="27">
        <f>SUM(Emissions!AI50:AI53)</f>
        <v>2.1852604118945709</v>
      </c>
      <c r="AH26" s="27">
        <f>SUM(Emissions!AJ50:AJ53)</f>
        <v>2.1799994398925189</v>
      </c>
      <c r="AI26" s="27">
        <f>SUM(Emissions!AK50:AK53)</f>
        <v>2.1772115733745303</v>
      </c>
      <c r="AJ26" s="27">
        <f>SUM(Emissions!AL50:AL53)</f>
        <v>1.9018529304191707</v>
      </c>
      <c r="AK26" s="27">
        <f>SUM(Emissions!AM50:AM53)</f>
        <v>1.9767960414957357</v>
      </c>
      <c r="AL26" s="27">
        <f>SUM(Emissions!AN50:AN53)</f>
        <v>2.0298666291996383</v>
      </c>
      <c r="AM26" s="27">
        <f>SUM(Emissions!AO50:AO53)</f>
        <v>2.0767333956500096</v>
      </c>
      <c r="AN26" s="27">
        <f>SUM(Emissions!AP50:AP53)</f>
        <v>2.130575450372449</v>
      </c>
      <c r="AO26" s="27">
        <f>SUM(Emissions!AQ50:AQ53)</f>
        <v>2.1806209079081205</v>
      </c>
      <c r="AP26" s="27">
        <f>SUM(Emissions!AR50:AR53)</f>
        <v>2.2198694883329084</v>
      </c>
      <c r="AQ26" s="27">
        <f>SUM(Emissions!AS50:AS53)</f>
        <v>2.2587428924919561</v>
      </c>
      <c r="AR26" s="27">
        <f>SUM(Emissions!AT50:AT53)</f>
        <v>2.2993193743621796</v>
      </c>
      <c r="AS26" s="27">
        <f>SUM(Emissions!AU50:AU53)</f>
        <v>2.3633555663353167</v>
      </c>
      <c r="AT26" s="27">
        <f>SUM(Emissions!AV50:AV53)</f>
        <v>2.4166031177198075</v>
      </c>
      <c r="AU26" s="27">
        <f>SUM(Emissions!AW50:AW53)</f>
        <v>2.4860792066855741</v>
      </c>
      <c r="AV26" s="27">
        <f>SUM(Emissions!AX50:AX53)</f>
        <v>2.5596780453700476</v>
      </c>
      <c r="AW26" s="27">
        <f>SUM(Emissions!AY50:AY53)</f>
        <v>2.6516315736321543</v>
      </c>
      <c r="AX26" s="27">
        <f>SUM(Emissions!AZ50:AZ53)</f>
        <v>2.7529562778377317</v>
      </c>
      <c r="AY26" s="27">
        <f>SUM(Emissions!BA50:BA53)</f>
        <v>2.8276842572267329</v>
      </c>
      <c r="AZ26" s="27">
        <f>SUM(Emissions!BB50:BB53)</f>
        <v>2.9026801523313606</v>
      </c>
      <c r="BA26" s="27">
        <f>SUM(Emissions!BC50:BC53)</f>
        <v>2.9876417023191082</v>
      </c>
      <c r="BB26" s="27">
        <f>SUM(Emissions!BD50:BD53)</f>
        <v>3.0721790455112661</v>
      </c>
      <c r="BC26" s="27">
        <f>SUM(Emissions!BE50:BE53)</f>
        <v>3.1675450495138286</v>
      </c>
      <c r="BD26" s="27">
        <f>SUM(Emissions!BF50:BF53)</f>
        <v>3.2599404576700479</v>
      </c>
      <c r="BE26" s="27">
        <f>SUM(Emissions!BG50:BG53)</f>
        <v>3.3695437339643353</v>
      </c>
      <c r="BF26" s="27">
        <f>SUM(Emissions!BH50:BH53)</f>
        <v>3.4806678892741765</v>
      </c>
      <c r="BG26" s="27">
        <f>SUM(Emissions!BI50:BI53)</f>
        <v>3.5953689531586095</v>
      </c>
      <c r="BH26" s="27">
        <f>SUM(Emissions!BJ50:BJ53)</f>
        <v>3.7143113234758895</v>
      </c>
      <c r="BI26" s="27">
        <f>SUM(Emissions!BK50:BK53)</f>
        <v>3.8387613338414166</v>
      </c>
      <c r="BJ26" s="27">
        <f>SUM(Emissions!BL50:BL53)</f>
        <v>3.9751952336785972</v>
      </c>
      <c r="BK26" s="27">
        <f>SUM(Emissions!BM50:BM53)</f>
        <v>4.0495125955484257</v>
      </c>
      <c r="BL26" s="27">
        <f>SUM(Emissions!BN50:BN53)</f>
        <v>4.1145989134390204</v>
      </c>
      <c r="BM26" s="27">
        <f>SUM(Emissions!BO50:BO53)</f>
        <v>4.1814569605763996</v>
      </c>
      <c r="BN26" s="27">
        <f>SUM(Emissions!BP50:BP53)</f>
        <v>4.2461741767878989</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893.02080283100577</v>
      </c>
      <c r="AL41" s="41">
        <f>Emissions!AN86</f>
        <v>897.75285452078901</v>
      </c>
      <c r="AM41" s="41">
        <f>Emissions!AO86</f>
        <v>901.44720150656667</v>
      </c>
      <c r="AN41" s="41">
        <f>Emissions!AP86</f>
        <v>904.78917334091534</v>
      </c>
      <c r="AO41" s="41">
        <f>Emissions!AQ86</f>
        <v>908.3320585963171</v>
      </c>
      <c r="AP41" s="41">
        <f>Emissions!AR86</f>
        <v>911.62897626634526</v>
      </c>
      <c r="AQ41" s="41">
        <f>Emissions!AS86</f>
        <v>914.43698674296445</v>
      </c>
      <c r="AR41" s="41">
        <f>Emissions!AT86</f>
        <v>917.18690409894339</v>
      </c>
      <c r="AS41" s="41">
        <f>Emissions!AU86</f>
        <v>919.96313175781677</v>
      </c>
      <c r="AT41" s="41">
        <f>Emissions!AV86</f>
        <v>923.62831618408711</v>
      </c>
      <c r="AU41" s="41">
        <f>Emissions!AW86</f>
        <v>926.81227740548343</v>
      </c>
      <c r="AV41" s="41">
        <f>Emissions!AX86</f>
        <v>930.58117433402219</v>
      </c>
      <c r="AW41" s="41">
        <f>Emissions!AY86</f>
        <v>934.4502977841239</v>
      </c>
      <c r="AX41" s="41">
        <f>Emissions!AZ86</f>
        <v>938.95025436510252</v>
      </c>
      <c r="AY41" s="41">
        <f>Emissions!BA86</f>
        <v>943.71736655395034</v>
      </c>
      <c r="AZ41" s="41">
        <f>Emissions!BB86</f>
        <v>947.42965655318744</v>
      </c>
      <c r="BA41" s="41">
        <f>Emissions!BC86</f>
        <v>951.09603654448711</v>
      </c>
      <c r="BB41" s="41">
        <f>Emissions!BD86</f>
        <v>955.06145476903919</v>
      </c>
      <c r="BC41" s="41">
        <f>Emissions!BE86</f>
        <v>958.94938542959153</v>
      </c>
      <c r="BD41" s="41">
        <f>Emissions!BF86</f>
        <v>963.14946904373596</v>
      </c>
      <c r="BE41" s="41">
        <f>Emissions!BG86</f>
        <v>967.17892913427841</v>
      </c>
      <c r="BF41" s="41">
        <f>Emissions!BH86</f>
        <v>971.71789752028167</v>
      </c>
      <c r="BG41" s="41">
        <f>Emissions!BI86</f>
        <v>976.2259927100805</v>
      </c>
      <c r="BH41" s="41">
        <f>Emissions!BJ86</f>
        <v>980.76920521611396</v>
      </c>
      <c r="BI41" s="41">
        <f>Emissions!BK86</f>
        <v>985.36495316758908</v>
      </c>
      <c r="BJ41" s="41">
        <f>Emissions!BL86</f>
        <v>990.04785507182669</v>
      </c>
      <c r="BK41" s="41">
        <f>Emissions!BM86</f>
        <v>995.00767590091596</v>
      </c>
      <c r="BL41" s="41">
        <f>Emissions!BN86</f>
        <v>998.01595730450163</v>
      </c>
      <c r="BM41" s="41">
        <f>Emissions!BO86</f>
        <v>1000.7113984956475</v>
      </c>
      <c r="BN41" s="41">
        <f>Emissions!BP86</f>
        <v>1003.4264229774296</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469.93037862526131</v>
      </c>
      <c r="AL42" s="41">
        <f>Emissions!AN87</f>
        <v>469.81115063848193</v>
      </c>
      <c r="AM42" s="41">
        <f>Emissions!AO87</f>
        <v>469.71806848671042</v>
      </c>
      <c r="AN42" s="41">
        <f>Emissions!AP87</f>
        <v>469.63386472060563</v>
      </c>
      <c r="AO42" s="41">
        <f>Emissions!AQ87</f>
        <v>469.54459877338365</v>
      </c>
      <c r="AP42" s="41">
        <f>Emissions!AR87</f>
        <v>469.46153018450423</v>
      </c>
      <c r="AQ42" s="41">
        <f>Emissions!AS87</f>
        <v>469.39078001989691</v>
      </c>
      <c r="AR42" s="41">
        <f>Emissions!AT87</f>
        <v>469.32149355988821</v>
      </c>
      <c r="AS42" s="41">
        <f>Emissions!AU87</f>
        <v>469.25154418986693</v>
      </c>
      <c r="AT42" s="41">
        <f>Emissions!AV87</f>
        <v>469.15919681309106</v>
      </c>
      <c r="AU42" s="41">
        <f>Emissions!AW87</f>
        <v>469.07897425609099</v>
      </c>
      <c r="AV42" s="41">
        <f>Emissions!AX87</f>
        <v>468.98401375636973</v>
      </c>
      <c r="AW42" s="41">
        <f>Emissions!AY87</f>
        <v>468.88652796589281</v>
      </c>
      <c r="AX42" s="41">
        <f>Emissions!AZ87</f>
        <v>468.77314780884535</v>
      </c>
      <c r="AY42" s="41">
        <f>Emissions!BA87</f>
        <v>468.65303644356692</v>
      </c>
      <c r="AZ42" s="41">
        <f>Emissions!BB87</f>
        <v>468.55950220261474</v>
      </c>
      <c r="BA42" s="41">
        <f>Emissions!BC87</f>
        <v>468.46712470258132</v>
      </c>
      <c r="BB42" s="41">
        <f>Emissions!BD87</f>
        <v>468.36721268499451</v>
      </c>
      <c r="BC42" s="41">
        <f>Emissions!BE87</f>
        <v>468.26925303117338</v>
      </c>
      <c r="BD42" s="41">
        <f>Emissions!BF87</f>
        <v>468.16342842348769</v>
      </c>
      <c r="BE42" s="41">
        <f>Emissions!BG87</f>
        <v>468.06190281770444</v>
      </c>
      <c r="BF42" s="41">
        <f>Emissions!BH87</f>
        <v>467.94753972571056</v>
      </c>
      <c r="BG42" s="41">
        <f>Emissions!BI87</f>
        <v>467.83395450962973</v>
      </c>
      <c r="BH42" s="41">
        <f>Emissions!BJ87</f>
        <v>467.719484483494</v>
      </c>
      <c r="BI42" s="41">
        <f>Emissions!BK87</f>
        <v>467.60369078301881</v>
      </c>
      <c r="BJ42" s="41">
        <f>Emissions!BL87</f>
        <v>467.48570116605572</v>
      </c>
      <c r="BK42" s="41">
        <f>Emissions!BM87</f>
        <v>467.36073434595187</v>
      </c>
      <c r="BL42" s="41">
        <f>Emissions!BN87</f>
        <v>467.28493818840155</v>
      </c>
      <c r="BM42" s="41">
        <f>Emissions!BO87</f>
        <v>467.21702430077511</v>
      </c>
      <c r="BN42" s="41">
        <f>Emissions!BP87</f>
        <v>467.14861699581724</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55.328082895998847</v>
      </c>
      <c r="AC43" s="41">
        <f t="shared" si="24"/>
        <v>55.141377146941771</v>
      </c>
      <c r="AD43" s="41">
        <f t="shared" si="24"/>
        <v>55.133536751110512</v>
      </c>
      <c r="AE43" s="41">
        <f t="shared" si="24"/>
        <v>54.82749609462973</v>
      </c>
      <c r="AF43" s="41">
        <f t="shared" si="24"/>
        <v>54.339148116939327</v>
      </c>
      <c r="AG43" s="41">
        <f t="shared" si="24"/>
        <v>53.680284142654159</v>
      </c>
      <c r="AH43" s="41">
        <f t="shared" si="24"/>
        <v>53.185580517007523</v>
      </c>
      <c r="AI43" s="41">
        <f t="shared" si="24"/>
        <v>52.728403644181718</v>
      </c>
      <c r="AJ43" s="41">
        <f t="shared" si="24"/>
        <v>49.686974223319119</v>
      </c>
      <c r="AK43" s="41">
        <f t="shared" si="24"/>
        <v>50.225982111090843</v>
      </c>
      <c r="AL43" s="41">
        <f t="shared" si="24"/>
        <v>50.573150828814093</v>
      </c>
      <c r="AM43" s="41">
        <f t="shared" si="24"/>
        <v>50.839178728584905</v>
      </c>
      <c r="AN43" s="41">
        <f t="shared" si="24"/>
        <v>51.147742901941349</v>
      </c>
      <c r="AO43" s="41">
        <f t="shared" si="24"/>
        <v>51.400934193936585</v>
      </c>
      <c r="AP43" s="41">
        <f t="shared" si="24"/>
        <v>51.547300308984049</v>
      </c>
      <c r="AQ43" s="41">
        <f t="shared" si="24"/>
        <v>51.681238919908452</v>
      </c>
      <c r="AR43" s="41">
        <f t="shared" si="24"/>
        <v>51.822001521094542</v>
      </c>
      <c r="AS43" s="41">
        <f t="shared" si="24"/>
        <v>52.157542450782124</v>
      </c>
      <c r="AT43" s="41">
        <f t="shared" si="24"/>
        <v>52.390280149072858</v>
      </c>
      <c r="AU43" s="41">
        <f t="shared" si="24"/>
        <v>52.547359067538324</v>
      </c>
      <c r="AV43" s="41">
        <f t="shared" si="24"/>
        <v>52.720214120631113</v>
      </c>
      <c r="AW43" s="41">
        <f t="shared" si="24"/>
        <v>53.021410197869777</v>
      </c>
      <c r="AX43" s="41">
        <f t="shared" si="24"/>
        <v>53.372771729959389</v>
      </c>
      <c r="AY43" s="41">
        <f t="shared" si="24"/>
        <v>53.488073336766277</v>
      </c>
      <c r="AZ43" s="41">
        <f t="shared" si="24"/>
        <v>53.582370923504179</v>
      </c>
      <c r="BA43" s="41">
        <f t="shared" si="24"/>
        <v>53.731388452320722</v>
      </c>
      <c r="BB43" s="41">
        <f t="shared" si="24"/>
        <v>53.855100456866239</v>
      </c>
      <c r="BC43" s="41">
        <f t="shared" si="24"/>
        <v>54.034555844575436</v>
      </c>
      <c r="BD43" s="41">
        <f t="shared" si="24"/>
        <v>54.168247932694214</v>
      </c>
      <c r="BE43" s="41">
        <f t="shared" si="24"/>
        <v>54.522198023114349</v>
      </c>
      <c r="BF43" s="41">
        <f t="shared" si="24"/>
        <v>54.865130342890431</v>
      </c>
      <c r="BG43" s="41">
        <f t="shared" si="24"/>
        <v>55.209340335303644</v>
      </c>
      <c r="BH43" s="41">
        <f t="shared" si="24"/>
        <v>55.558510242194785</v>
      </c>
      <c r="BI43" s="41">
        <f t="shared" si="24"/>
        <v>55.919894849731051</v>
      </c>
      <c r="BJ43" s="41">
        <f t="shared" si="24"/>
        <v>56.334025534819737</v>
      </c>
      <c r="BK43" s="41">
        <f t="shared" si="24"/>
        <v>56.325861285482063</v>
      </c>
      <c r="BL43" s="41">
        <f t="shared" si="24"/>
        <v>56.240615544258752</v>
      </c>
      <c r="BM43" s="41">
        <f t="shared" si="24"/>
        <v>56.153284634062558</v>
      </c>
      <c r="BN43" s="41">
        <f t="shared" si="24"/>
        <v>56.040569618117146</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6.6038785467281169</v>
      </c>
      <c r="AL44" s="22">
        <f>Emissions!AN88</f>
        <v>6.601999368084118</v>
      </c>
      <c r="AM44" s="22">
        <f>Emissions!AO88</f>
        <v>6.600532279722807</v>
      </c>
      <c r="AN44" s="22">
        <f>Emissions!AP88</f>
        <v>6.5992051255597355</v>
      </c>
      <c r="AO44" s="22">
        <f>Emissions!AQ88</f>
        <v>6.5977981852415502</v>
      </c>
      <c r="AP44" s="22">
        <f>Emissions!AR88</f>
        <v>6.5964889228575565</v>
      </c>
      <c r="AQ44" s="22">
        <f>Emissions!AS88</f>
        <v>6.5953738138803679</v>
      </c>
      <c r="AR44" s="22">
        <f>Emissions!AT88</f>
        <v>6.5942817746747782</v>
      </c>
      <c r="AS44" s="22">
        <f>Emissions!AU88</f>
        <v>6.5931792871980042</v>
      </c>
      <c r="AT44" s="22">
        <f>Emissions!AV88</f>
        <v>6.5917237797877517</v>
      </c>
      <c r="AU44" s="22">
        <f>Emissions!AW88</f>
        <v>6.5904593743410622</v>
      </c>
      <c r="AV44" s="22">
        <f>Emissions!AX88</f>
        <v>6.5889626809226787</v>
      </c>
      <c r="AW44" s="22">
        <f>Emissions!AY88</f>
        <v>6.5874261858387104</v>
      </c>
      <c r="AX44" s="22">
        <f>Emissions!AZ88</f>
        <v>6.5856391761312372</v>
      </c>
      <c r="AY44" s="22">
        <f>Emissions!BA88</f>
        <v>6.5837460743635239</v>
      </c>
      <c r="AZ44" s="22">
        <f>Emissions!BB88</f>
        <v>6.5822718605247434</v>
      </c>
      <c r="BA44" s="22">
        <f>Emissions!BC88</f>
        <v>6.5808158783351747</v>
      </c>
      <c r="BB44" s="22">
        <f>Emissions!BD88</f>
        <v>6.5792411429496331</v>
      </c>
      <c r="BC44" s="22">
        <f>Emissions!BE88</f>
        <v>6.5776971792007926</v>
      </c>
      <c r="BD44" s="22">
        <f>Emissions!BF88</f>
        <v>6.5760292541762722</v>
      </c>
      <c r="BE44" s="22">
        <f>Emissions!BG88</f>
        <v>6.5744290866706301</v>
      </c>
      <c r="BF44" s="22">
        <f>Emissions!BH88</f>
        <v>6.5726265847082814</v>
      </c>
      <c r="BG44" s="22">
        <f>Emissions!BI88</f>
        <v>6.5708363430200762</v>
      </c>
      <c r="BH44" s="22">
        <f>Emissions!BJ88</f>
        <v>6.5690321556450879</v>
      </c>
      <c r="BI44" s="22">
        <f>Emissions!BK88</f>
        <v>6.5672071055463608</v>
      </c>
      <c r="BJ44" s="22">
        <f>Emissions!BL88</f>
        <v>6.5653474451226606</v>
      </c>
      <c r="BK44" s="22">
        <f>Emissions!BM88</f>
        <v>6.5633778154585922</v>
      </c>
      <c r="BL44" s="22">
        <f>Emissions!BN88</f>
        <v>6.5621831754716791</v>
      </c>
      <c r="BM44" s="22">
        <f>Emissions!BO88</f>
        <v>6.5611127696826843</v>
      </c>
      <c r="BN44" s="22">
        <f>Emissions!BP88</f>
        <v>6.5600345870341048</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6.0478064170898813</v>
      </c>
      <c r="AC45" s="22">
        <f>Emissions!AE89+SUM(Emissions!AE91:AE106)</f>
        <v>6.0531159936457977</v>
      </c>
      <c r="AD45" s="22">
        <f>Emissions!AF89+SUM(Emissions!AF91:AF106)</f>
        <v>6.0879780513059956</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5.3351352499452549</v>
      </c>
      <c r="AK45" s="22">
        <f>Emissions!AM89+SUM(Emissions!AM91:AM106)</f>
        <v>5.4521535084393822</v>
      </c>
      <c r="AL45" s="22">
        <f>Emissions!AN89+SUM(Emissions!AN91:AN106)</f>
        <v>5.5292688564580494</v>
      </c>
      <c r="AM45" s="22">
        <f>Emissions!AO89+SUM(Emissions!AO91:AO106)</f>
        <v>5.5935551065136728</v>
      </c>
      <c r="AN45" s="22">
        <f>Emissions!AP89+SUM(Emissions!AP91:AP106)</f>
        <v>5.6672672508471624</v>
      </c>
      <c r="AO45" s="22">
        <f>Emissions!AQ89+SUM(Emissions!AQ91:AQ106)</f>
        <v>5.7322292407428437</v>
      </c>
      <c r="AP45" s="22">
        <f>Emissions!AR89+SUM(Emissions!AR91:AR106)</f>
        <v>5.7782779117779945</v>
      </c>
      <c r="AQ45" s="22">
        <f>Emissions!AS89+SUM(Emissions!AS91:AS106)</f>
        <v>5.8228819059169483</v>
      </c>
      <c r="AR45" s="22">
        <f>Emissions!AT89+SUM(Emissions!AT91:AT106)</f>
        <v>5.8694429118332287</v>
      </c>
      <c r="AS45" s="22">
        <f>Emissions!AU89+SUM(Emissions!AU91:AU106)</f>
        <v>5.9534021918873448</v>
      </c>
      <c r="AT45" s="22">
        <f>Emissions!AV89+SUM(Emissions!AV91:AV106)</f>
        <v>6.0185459421298022</v>
      </c>
      <c r="AU45" s="22">
        <f>Emissions!AW89+SUM(Emissions!AW91:AW106)</f>
        <v>6.0880769017330687</v>
      </c>
      <c r="AV45" s="22">
        <f>Emissions!AX89+SUM(Emissions!AX91:AX106)</f>
        <v>6.1621901242511568</v>
      </c>
      <c r="AW45" s="22">
        <f>Emissions!AY89+SUM(Emissions!AY91:AY106)</f>
        <v>6.2631821635306792</v>
      </c>
      <c r="AX45" s="22">
        <f>Emissions!AZ89+SUM(Emissions!AZ91:AZ106)</f>
        <v>6.3762156176844753</v>
      </c>
      <c r="AY45" s="22">
        <f>Emissions!BA89+SUM(Emissions!BA91:BA106)</f>
        <v>6.4451757150610218</v>
      </c>
      <c r="AZ45" s="22">
        <f>Emissions!BB89+SUM(Emissions!BB91:BB106)</f>
        <v>6.5125189763948397</v>
      </c>
      <c r="BA45" s="22">
        <f>Emissions!BC89+SUM(Emissions!BC91:BC106)</f>
        <v>6.5929992005729652</v>
      </c>
      <c r="BB45" s="22">
        <f>Emissions!BD89+SUM(Emissions!BD91:BD106)</f>
        <v>6.6705547412528308</v>
      </c>
      <c r="BC45" s="22">
        <f>Emissions!BE89+SUM(Emissions!BE91:BE106)</f>
        <v>6.7620286656860475</v>
      </c>
      <c r="BD45" s="22">
        <f>Emissions!BF89+SUM(Emissions!BF91:BF106)</f>
        <v>6.8465786156765249</v>
      </c>
      <c r="BE45" s="22">
        <f>Emissions!BG89+SUM(Emissions!BG91:BG106)</f>
        <v>6.9667323942568773</v>
      </c>
      <c r="BF45" s="22">
        <f>Emissions!BH89+SUM(Emissions!BH91:BH106)</f>
        <v>7.0868511580876561</v>
      </c>
      <c r="BG45" s="22">
        <f>Emissions!BI89+SUM(Emissions!BI91:BI106)</f>
        <v>7.2098873293630943</v>
      </c>
      <c r="BH45" s="22">
        <f>Emissions!BJ89+SUM(Emissions!BJ91:BJ106)</f>
        <v>7.3367070543720265</v>
      </c>
      <c r="BI45" s="22">
        <f>Emissions!BK89+SUM(Emissions!BK91:BK106)</f>
        <v>7.4690105028734042</v>
      </c>
      <c r="BJ45" s="22">
        <f>Emissions!BL89+SUM(Emissions!BL91:BL106)</f>
        <v>7.6158337583098135</v>
      </c>
      <c r="BK45" s="22">
        <f>Emissions!BM89+SUM(Emissions!BM91:BM106)</f>
        <v>7.6725702165411915</v>
      </c>
      <c r="BL45" s="22">
        <f>Emissions!BN89+SUM(Emissions!BN91:BN106)</f>
        <v>7.71500491282419</v>
      </c>
      <c r="BM45" s="22">
        <f>Emissions!BO89+SUM(Emissions!BO91:BO106)</f>
        <v>7.7586847325954356</v>
      </c>
      <c r="BN45" s="22">
        <f>Emissions!BP89+SUM(Emissions!BP91:BP106)</f>
        <v>7.7981787218788003</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2.9687394774721576</v>
      </c>
      <c r="AL46" s="22">
        <f>Emissions!AN90</f>
        <v>2.9827686495833849</v>
      </c>
      <c r="AM46" s="22">
        <f>Emissions!AO90</f>
        <v>2.9937213257373601</v>
      </c>
      <c r="AN46" s="22">
        <f>Emissions!AP90</f>
        <v>3.0036293109261485</v>
      </c>
      <c r="AO46" s="22">
        <f>Emissions!AQ90</f>
        <v>3.0141329466167042</v>
      </c>
      <c r="AP46" s="22">
        <f>Emissions!AR90</f>
        <v>3.0239073591678669</v>
      </c>
      <c r="AQ46" s="22">
        <f>Emissions!AS90</f>
        <v>3.0322323025220732</v>
      </c>
      <c r="AR46" s="22">
        <f>Emissions!AT90</f>
        <v>3.0403850164837514</v>
      </c>
      <c r="AS46" s="22">
        <f>Emissions!AU90</f>
        <v>3.0486157329254966</v>
      </c>
      <c r="AT46" s="22">
        <f>Emissions!AV90</f>
        <v>3.0594819504789843</v>
      </c>
      <c r="AU46" s="22">
        <f>Emissions!AW90</f>
        <v>3.0689214796512632</v>
      </c>
      <c r="AV46" s="22">
        <f>Emissions!AX90</f>
        <v>3.080095174941639</v>
      </c>
      <c r="AW46" s="22">
        <f>Emissions!AY90</f>
        <v>3.0915660130388343</v>
      </c>
      <c r="AX46" s="22">
        <f>Emissions!AZ90</f>
        <v>3.104907089913354</v>
      </c>
      <c r="AY46" s="22">
        <f>Emissions!BA90</f>
        <v>3.1190402063193456</v>
      </c>
      <c r="AZ46" s="22">
        <f>Emissions!BB90</f>
        <v>3.1300460783470179</v>
      </c>
      <c r="BA46" s="22">
        <f>Emissions!BC90</f>
        <v>3.1409158404069202</v>
      </c>
      <c r="BB46" s="22">
        <f>Emissions!BD90</f>
        <v>3.1526721648116918</v>
      </c>
      <c r="BC46" s="22">
        <f>Emissions!BE90</f>
        <v>3.1641987608780804</v>
      </c>
      <c r="BD46" s="22">
        <f>Emissions!BF90</f>
        <v>3.1766508006627681</v>
      </c>
      <c r="BE46" s="22">
        <f>Emissions!BG90</f>
        <v>3.1885969907789069</v>
      </c>
      <c r="BF46" s="22">
        <f>Emissions!BH90</f>
        <v>3.2020537264337889</v>
      </c>
      <c r="BG46" s="22">
        <f>Emissions!BI90</f>
        <v>3.2154189319424336</v>
      </c>
      <c r="BH46" s="22">
        <f>Emissions!BJ90</f>
        <v>3.2288882501924094</v>
      </c>
      <c r="BI46" s="22">
        <f>Emissions!BK90</f>
        <v>3.2425133209265837</v>
      </c>
      <c r="BJ46" s="22">
        <f>Emissions!BL90</f>
        <v>3.2563967780613363</v>
      </c>
      <c r="BK46" s="22">
        <f>Emissions!BM90</f>
        <v>3.271101220154049</v>
      </c>
      <c r="BL46" s="22">
        <f>Emissions!BN90</f>
        <v>3.280019909199865</v>
      </c>
      <c r="BM46" s="22">
        <f>Emissions!BO90</f>
        <v>3.2880111170025872</v>
      </c>
      <c r="BN46" s="22">
        <f>Emissions!BP90</f>
        <v>3.2960603836290185</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35.397528140833238</v>
      </c>
      <c r="AC47" s="22">
        <f>SUM(Emissions!AE107:AE122)</f>
        <v>35.20013314724639</v>
      </c>
      <c r="AD47" s="22">
        <f>SUM(Emissions!AF107:AF122)</f>
        <v>35.148510767293075</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30.417844663029292</v>
      </c>
      <c r="AK47" s="22">
        <f>SUM(Emissions!AM107:AM122)</f>
        <v>30.86406584044045</v>
      </c>
      <c r="AL47" s="22">
        <f>SUM(Emissions!AN107:AN122)</f>
        <v>31.120837360969066</v>
      </c>
      <c r="AM47" s="22">
        <f>SUM(Emissions!AO107:AO122)</f>
        <v>31.311961567182856</v>
      </c>
      <c r="AN47" s="22">
        <f>SUM(Emissions!AP107:AP122)</f>
        <v>31.537100909471349</v>
      </c>
      <c r="AO47" s="22">
        <f>SUM(Emissions!AQ107:AQ122)</f>
        <v>31.715101660489786</v>
      </c>
      <c r="AP47" s="22">
        <f>SUM(Emissions!AR107:AR122)</f>
        <v>31.805822098626194</v>
      </c>
      <c r="AQ47" s="22">
        <f>SUM(Emissions!AS107:AS122)</f>
        <v>31.886815025325888</v>
      </c>
      <c r="AR47" s="22">
        <f>SUM(Emissions!AT107:AT122)</f>
        <v>31.972824090130867</v>
      </c>
      <c r="AS47" s="22">
        <f>SUM(Emissions!AU107:AU122)</f>
        <v>32.216145655090621</v>
      </c>
      <c r="AT47" s="22">
        <f>SUM(Emissions!AV107:AV122)</f>
        <v>32.373197037286921</v>
      </c>
      <c r="AU47" s="22">
        <f>SUM(Emissions!AW107:AW122)</f>
        <v>32.451438016714796</v>
      </c>
      <c r="AV47" s="22">
        <f>SUM(Emissions!AX107:AX122)</f>
        <v>32.539370989708765</v>
      </c>
      <c r="AW47" s="22">
        <f>SUM(Emissions!AY107:AY122)</f>
        <v>32.728508828945934</v>
      </c>
      <c r="AX47" s="22">
        <f>SUM(Emissions!AZ107:AZ122)</f>
        <v>32.954150984005963</v>
      </c>
      <c r="AY47" s="22">
        <f>SUM(Emissions!BA107:BA122)</f>
        <v>32.987120623089289</v>
      </c>
      <c r="AZ47" s="22">
        <f>SUM(Emissions!BB107:BB122)</f>
        <v>33.003411434595741</v>
      </c>
      <c r="BA47" s="22">
        <f>SUM(Emissions!BC107:BC122)</f>
        <v>33.061403103655081</v>
      </c>
      <c r="BB47" s="22">
        <f>SUM(Emissions!BD107:BD122)</f>
        <v>33.096246122792763</v>
      </c>
      <c r="BC47" s="22">
        <f>SUM(Emissions!BE107:BE122)</f>
        <v>33.173113098042457</v>
      </c>
      <c r="BD47" s="22">
        <f>SUM(Emissions!BF107:BF122)</f>
        <v>33.210339265701855</v>
      </c>
      <c r="BE47" s="22">
        <f>SUM(Emissions!BG107:BG122)</f>
        <v>33.432657699222396</v>
      </c>
      <c r="BF47" s="22">
        <f>SUM(Emissions!BH107:BH122)</f>
        <v>33.642685165766423</v>
      </c>
      <c r="BG47" s="22">
        <f>SUM(Emissions!BI107:BI122)</f>
        <v>33.851152167375012</v>
      </c>
      <c r="BH47" s="22">
        <f>SUM(Emissions!BJ107:BJ122)</f>
        <v>34.060705362673502</v>
      </c>
      <c r="BI47" s="22">
        <f>SUM(Emissions!BK107:BK122)</f>
        <v>34.276854645364196</v>
      </c>
      <c r="BJ47" s="22">
        <f>SUM(Emissions!BL107:BL122)</f>
        <v>34.531006422596683</v>
      </c>
      <c r="BK47" s="22">
        <f>SUM(Emissions!BM107:BM122)</f>
        <v>34.452239046890242</v>
      </c>
      <c r="BL47" s="22">
        <f>SUM(Emissions!BN107:BN122)</f>
        <v>34.315702704616285</v>
      </c>
      <c r="BM47" s="22">
        <f>SUM(Emissions!BO107:BO122)</f>
        <v>34.176639316926384</v>
      </c>
      <c r="BN47" s="22">
        <f>SUM(Emissions!BP107:BP122)</f>
        <v>34.016327372011013</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6.3913491075327151</v>
      </c>
      <c r="AI49" s="41">
        <f t="shared" si="33"/>
        <v>6.3428476696520812</v>
      </c>
      <c r="AJ49" s="41">
        <f t="shared" si="33"/>
        <v>5.971938653736367</v>
      </c>
      <c r="AK49" s="41">
        <f t="shared" si="33"/>
        <v>6.0469699507619064</v>
      </c>
      <c r="AL49" s="41">
        <f t="shared" si="33"/>
        <v>6.0941521727700634</v>
      </c>
      <c r="AM49" s="41">
        <f t="shared" si="33"/>
        <v>6.1312977548885979</v>
      </c>
      <c r="AN49" s="41">
        <f t="shared" si="33"/>
        <v>6.173686046556524</v>
      </c>
      <c r="AO49" s="41">
        <f t="shared" si="33"/>
        <v>6.2088947083026476</v>
      </c>
      <c r="AP49" s="41">
        <f t="shared" si="33"/>
        <v>6.2308217040745069</v>
      </c>
      <c r="AQ49" s="41">
        <f t="shared" si="33"/>
        <v>6.2513498575992221</v>
      </c>
      <c r="AR49" s="41">
        <f t="shared" si="33"/>
        <v>6.2727792349937559</v>
      </c>
      <c r="AS49" s="41">
        <f t="shared" si="33"/>
        <v>6.3187659721766885</v>
      </c>
      <c r="AT49" s="41">
        <f t="shared" si="33"/>
        <v>6.3516258688827039</v>
      </c>
      <c r="AU49" s="41">
        <f t="shared" si="33"/>
        <v>6.3776466933504219</v>
      </c>
      <c r="AV49" s="41">
        <f t="shared" si="33"/>
        <v>6.4057172319363218</v>
      </c>
      <c r="AW49" s="41">
        <f t="shared" si="33"/>
        <v>6.4502584504242675</v>
      </c>
      <c r="AX49" s="41">
        <f t="shared" si="33"/>
        <v>6.5012983980001877</v>
      </c>
      <c r="AY49" s="41">
        <f t="shared" si="33"/>
        <v>6.5225341975268751</v>
      </c>
      <c r="AZ49" s="41">
        <f t="shared" si="33"/>
        <v>6.5415937201506535</v>
      </c>
      <c r="BA49" s="41">
        <f t="shared" si="33"/>
        <v>6.5678861527573744</v>
      </c>
      <c r="BB49" s="41">
        <f t="shared" si="33"/>
        <v>6.5911199376042804</v>
      </c>
      <c r="BC49" s="41">
        <f t="shared" si="33"/>
        <v>6.6217958500175715</v>
      </c>
      <c r="BD49" s="41">
        <f t="shared" si="33"/>
        <v>6.6468044275471687</v>
      </c>
      <c r="BE49" s="41">
        <f t="shared" si="33"/>
        <v>6.6986821186208898</v>
      </c>
      <c r="BF49" s="41">
        <f t="shared" si="33"/>
        <v>6.7492862758533851</v>
      </c>
      <c r="BG49" s="41">
        <f t="shared" si="33"/>
        <v>6.8003564620866976</v>
      </c>
      <c r="BH49" s="41">
        <f t="shared" si="33"/>
        <v>6.8523651936549879</v>
      </c>
      <c r="BI49" s="41">
        <f t="shared" si="33"/>
        <v>6.9062673696181109</v>
      </c>
      <c r="BJ49" s="41">
        <f t="shared" si="33"/>
        <v>6.9673583060201505</v>
      </c>
      <c r="BK49" s="41">
        <f t="shared" si="33"/>
        <v>6.9736174202469119</v>
      </c>
      <c r="BL49" s="41">
        <f t="shared" si="33"/>
        <v>6.9704799550842278</v>
      </c>
      <c r="BM49" s="41">
        <f t="shared" si="33"/>
        <v>6.967276821693452</v>
      </c>
      <c r="BN49" s="41">
        <f t="shared" si="33"/>
        <v>6.9608595395783377</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6.0469682343875713</v>
      </c>
      <c r="AI50" s="22">
        <f>SUM(Emissions!AK135:AK138)</f>
        <v>5.9998429802554343</v>
      </c>
      <c r="AJ50" s="22">
        <f>SUM(Emissions!AL135:AL138)</f>
        <v>5.6463936891370494</v>
      </c>
      <c r="AK50" s="22">
        <f>SUM(Emissions!AM135:AM138)</f>
        <v>5.7183599393104245</v>
      </c>
      <c r="AL50" s="22">
        <f>SUM(Emissions!AN135:AN138)</f>
        <v>5.7623582637227235</v>
      </c>
      <c r="AM50" s="22">
        <f>SUM(Emissions!AO135:AO138)</f>
        <v>5.7968687707576603</v>
      </c>
      <c r="AN50" s="22">
        <f>SUM(Emissions!AP135:AP138)</f>
        <v>5.8363328628311244</v>
      </c>
      <c r="AO50" s="22">
        <f>SUM(Emissions!AQ135:AQ138)</f>
        <v>5.8688986399720626</v>
      </c>
      <c r="AP50" s="22">
        <f>SUM(Emissions!AR135:AR138)</f>
        <v>5.8888604376868692</v>
      </c>
      <c r="AQ50" s="22">
        <f>SUM(Emissions!AS135:AS138)</f>
        <v>5.9075232786609746</v>
      </c>
      <c r="AR50" s="22">
        <f>SUM(Emissions!AT135:AT138)</f>
        <v>5.9270257729644502</v>
      </c>
      <c r="AS50" s="22">
        <f>SUM(Emissions!AU135:AU138)</f>
        <v>5.96979269349678</v>
      </c>
      <c r="AT50" s="22">
        <f>SUM(Emissions!AV135:AV138)</f>
        <v>5.9999909164192706</v>
      </c>
      <c r="AU50" s="22">
        <f>SUM(Emissions!AW135:AW138)</f>
        <v>6.0232479660070535</v>
      </c>
      <c r="AV50" s="22">
        <f>SUM(Emissions!AX135:AX138)</f>
        <v>6.048336768086239</v>
      </c>
      <c r="AW50" s="22">
        <f>SUM(Emissions!AY135:AY138)</f>
        <v>6.0889586717817457</v>
      </c>
      <c r="AX50" s="22">
        <f>SUM(Emissions!AZ135:AZ138)</f>
        <v>6.1355993041718646</v>
      </c>
      <c r="AY50" s="22">
        <f>SUM(Emissions!BA135:BA138)</f>
        <v>6.1539289734849003</v>
      </c>
      <c r="AZ50" s="22">
        <f>SUM(Emissions!BB135:BB138)</f>
        <v>6.1702461175033205</v>
      </c>
      <c r="BA50" s="22">
        <f>SUM(Emissions!BC135:BC138)</f>
        <v>6.1933476455986458</v>
      </c>
      <c r="BB50" s="22">
        <f>SUM(Emissions!BD135:BD138)</f>
        <v>6.2134608181978717</v>
      </c>
      <c r="BC50" s="22">
        <f>SUM(Emissions!BE135:BE138)</f>
        <v>6.2405438656897392</v>
      </c>
      <c r="BD50" s="22">
        <f>SUM(Emissions!BF135:BF138)</f>
        <v>6.2621665036868128</v>
      </c>
      <c r="BE50" s="22">
        <f>SUM(Emissions!BG135:BG138)</f>
        <v>6.3094473880305495</v>
      </c>
      <c r="BF50" s="22">
        <f>SUM(Emissions!BH135:BH138)</f>
        <v>6.3554037936758885</v>
      </c>
      <c r="BG50" s="22">
        <f>SUM(Emissions!BI135:BI138)</f>
        <v>6.4017287379211423</v>
      </c>
      <c r="BH50" s="22">
        <f>SUM(Emissions!BJ135:BJ138)</f>
        <v>6.4488581003168619</v>
      </c>
      <c r="BI50" s="22">
        <f>SUM(Emissions!BK135:BK138)</f>
        <v>6.497686341160291</v>
      </c>
      <c r="BJ50" s="22">
        <f>SUM(Emissions!BL135:BL138)</f>
        <v>6.5531934880937257</v>
      </c>
      <c r="BK50" s="22">
        <f>SUM(Emissions!BM135:BM138)</f>
        <v>6.5569484621533878</v>
      </c>
      <c r="BL50" s="22">
        <f>SUM(Emissions!BN135:BN138)</f>
        <v>6.5520000256424815</v>
      </c>
      <c r="BM50" s="22">
        <f>SUM(Emissions!BO135:BO138)</f>
        <v>6.5469749862197855</v>
      </c>
      <c r="BN50" s="22">
        <f>SUM(Emissions!BP135:BP138)</f>
        <v>6.5388782046944467</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0.32554496459931731</v>
      </c>
      <c r="AK51" s="22">
        <f>SUM(Emissions!AM139:AM154)</f>
        <v>0.32861001145148172</v>
      </c>
      <c r="AL51" s="22">
        <f>SUM(Emissions!AN139:AN154)</f>
        <v>0.33179390904733969</v>
      </c>
      <c r="AM51" s="22">
        <f>SUM(Emissions!AO139:AO154)</f>
        <v>0.33442898413093769</v>
      </c>
      <c r="AN51" s="22">
        <f>SUM(Emissions!AP139:AP154)</f>
        <v>0.33735318372539924</v>
      </c>
      <c r="AO51" s="22">
        <f>SUM(Emissions!AQ139:AQ154)</f>
        <v>0.33999606833058499</v>
      </c>
      <c r="AP51" s="22">
        <f>SUM(Emissions!AR139:AR154)</f>
        <v>0.34196126638763791</v>
      </c>
      <c r="AQ51" s="22">
        <f>SUM(Emissions!AS139:AS154)</f>
        <v>0.3438265789382477</v>
      </c>
      <c r="AR51" s="22">
        <f>SUM(Emissions!AT139:AT154)</f>
        <v>0.3457534620293059</v>
      </c>
      <c r="AS51" s="22">
        <f>SUM(Emissions!AU139:AU154)</f>
        <v>0.34897327867990885</v>
      </c>
      <c r="AT51" s="22">
        <f>SUM(Emissions!AV139:AV154)</f>
        <v>0.35163495246343307</v>
      </c>
      <c r="AU51" s="22">
        <f>SUM(Emissions!AW139:AW154)</f>
        <v>0.35439872734336814</v>
      </c>
      <c r="AV51" s="22">
        <f>SUM(Emissions!AX139:AX154)</f>
        <v>0.35738046385008293</v>
      </c>
      <c r="AW51" s="22">
        <f>SUM(Emissions!AY139:AY154)</f>
        <v>0.36129977864252161</v>
      </c>
      <c r="AX51" s="22">
        <f>SUM(Emissions!AZ139:AZ154)</f>
        <v>0.3656990938283235</v>
      </c>
      <c r="AY51" s="22">
        <f>SUM(Emissions!BA139:BA154)</f>
        <v>0.36860522404197482</v>
      </c>
      <c r="AZ51" s="22">
        <f>SUM(Emissions!BB139:BB154)</f>
        <v>0.37134760264733296</v>
      </c>
      <c r="BA51" s="22">
        <f>SUM(Emissions!BC139:BC154)</f>
        <v>0.37453850715872827</v>
      </c>
      <c r="BB51" s="22">
        <f>SUM(Emissions!BD139:BD154)</f>
        <v>0.37765911940640906</v>
      </c>
      <c r="BC51" s="22">
        <f>SUM(Emissions!BE139:BE154)</f>
        <v>0.38125198432783275</v>
      </c>
      <c r="BD51" s="22">
        <f>SUM(Emissions!BF139:BF154)</f>
        <v>0.38463792386035578</v>
      </c>
      <c r="BE51" s="22">
        <f>SUM(Emissions!BG139:BG154)</f>
        <v>0.38923473059034008</v>
      </c>
      <c r="BF51" s="22">
        <f>SUM(Emissions!BH139:BH154)</f>
        <v>0.39388248217749633</v>
      </c>
      <c r="BG51" s="22">
        <f>SUM(Emissions!BI139:BI154)</f>
        <v>0.39862772416555503</v>
      </c>
      <c r="BH51" s="22">
        <f>SUM(Emissions!BJ139:BJ154)</f>
        <v>0.40350709333812634</v>
      </c>
      <c r="BI51" s="22">
        <f>SUM(Emissions!BK139:BK154)</f>
        <v>0.40858102845781957</v>
      </c>
      <c r="BJ51" s="22">
        <f>SUM(Emissions!BL139:BL154)</f>
        <v>0.41416481792642523</v>
      </c>
      <c r="BK51" s="22">
        <f>SUM(Emissions!BM139:BM154)</f>
        <v>0.41666895809352439</v>
      </c>
      <c r="BL51" s="22">
        <f>SUM(Emissions!BN139:BN154)</f>
        <v>0.41847992944174595</v>
      </c>
      <c r="BM51" s="22">
        <f>SUM(Emissions!BO139:BO154)</f>
        <v>0.42030183547366651</v>
      </c>
      <c r="BN51" s="22">
        <f>SUM(Emissions!BP139:BP154)</f>
        <v>0.42198133488389139</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1.5337636748745849</v>
      </c>
      <c r="AE52" s="41">
        <f t="shared" si="38"/>
        <v>1.5436359301289113</v>
      </c>
      <c r="AF52" s="41">
        <f t="shared" si="38"/>
        <v>1.5455830647924338</v>
      </c>
      <c r="AG52" s="41">
        <f t="shared" si="38"/>
        <v>1.5396059638680233</v>
      </c>
      <c r="AH52" s="41">
        <f t="shared" si="38"/>
        <v>1.5406069398014894</v>
      </c>
      <c r="AI52" s="41">
        <f t="shared" si="38"/>
        <v>1.5429841908916513</v>
      </c>
      <c r="AJ52" s="41">
        <f t="shared" si="38"/>
        <v>1.4224746119651852</v>
      </c>
      <c r="AK52" s="41">
        <f t="shared" si="38"/>
        <v>1.4594186790755042</v>
      </c>
      <c r="AL52" s="41">
        <f t="shared" si="38"/>
        <v>1.4862012437231924</v>
      </c>
      <c r="AM52" s="41">
        <f t="shared" si="38"/>
        <v>1.5098825607853776</v>
      </c>
      <c r="AN52" s="41">
        <f t="shared" si="38"/>
        <v>1.5364028472936422</v>
      </c>
      <c r="AO52" s="41">
        <f t="shared" si="38"/>
        <v>1.5608801025677039</v>
      </c>
      <c r="AP52" s="41">
        <f t="shared" si="38"/>
        <v>1.580445045860978</v>
      </c>
      <c r="AQ52" s="41">
        <f t="shared" si="38"/>
        <v>1.5998003249916006</v>
      </c>
      <c r="AR52" s="41">
        <f t="shared" si="38"/>
        <v>1.6198786759659383</v>
      </c>
      <c r="AS52" s="41">
        <f t="shared" si="38"/>
        <v>1.6505166060779963</v>
      </c>
      <c r="AT52" s="41">
        <f t="shared" si="38"/>
        <v>1.6762174523744664</v>
      </c>
      <c r="AU52" s="41">
        <f t="shared" si="38"/>
        <v>1.7093904422106354</v>
      </c>
      <c r="AV52" s="41">
        <f t="shared" si="38"/>
        <v>1.7444260805271881</v>
      </c>
      <c r="AW52" s="41">
        <f t="shared" si="38"/>
        <v>1.7877691419126833</v>
      </c>
      <c r="AX52" s="41">
        <f t="shared" si="38"/>
        <v>1.835355126801772</v>
      </c>
      <c r="AY52" s="41">
        <f t="shared" si="38"/>
        <v>1.8708822715101465</v>
      </c>
      <c r="AZ52" s="41">
        <f t="shared" si="38"/>
        <v>1.9065270211213363</v>
      </c>
      <c r="BA52" s="41">
        <f t="shared" si="38"/>
        <v>1.9466868068721592</v>
      </c>
      <c r="BB52" s="41">
        <f t="shared" si="38"/>
        <v>1.9866496980795607</v>
      </c>
      <c r="BC52" s="41">
        <f t="shared" si="38"/>
        <v>2.0315234696398083</v>
      </c>
      <c r="BD52" s="41">
        <f t="shared" si="38"/>
        <v>2.075044433245858</v>
      </c>
      <c r="BE52" s="41">
        <f t="shared" si="38"/>
        <v>2.1262481281241556</v>
      </c>
      <c r="BF52" s="41">
        <f t="shared" si="38"/>
        <v>2.1781390284994675</v>
      </c>
      <c r="BG52" s="41">
        <f t="shared" si="38"/>
        <v>2.2316522232368268</v>
      </c>
      <c r="BH52" s="41">
        <f t="shared" si="38"/>
        <v>2.2870913312030767</v>
      </c>
      <c r="BI52" s="41">
        <f t="shared" si="38"/>
        <v>2.3450348199319864</v>
      </c>
      <c r="BJ52" s="41">
        <f t="shared" si="38"/>
        <v>2.4084361626211948</v>
      </c>
      <c r="BK52" s="41">
        <f t="shared" si="38"/>
        <v>2.4435322527777306</v>
      </c>
      <c r="BL52" s="41">
        <f t="shared" si="38"/>
        <v>2.4743950710799041</v>
      </c>
      <c r="BM52" s="41">
        <f t="shared" si="38"/>
        <v>2.5060367479667733</v>
      </c>
      <c r="BN52" s="41">
        <f t="shared" si="38"/>
        <v>2.5366717696405821</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1.1560242056612524</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1.1674495942945498</v>
      </c>
      <c r="AJ53" s="22">
        <f>SUM(Emissions!AL156:AL171)</f>
        <v>1.0762929293571786</v>
      </c>
      <c r="AK53" s="22">
        <f>SUM(Emissions!AM156:AM171)</f>
        <v>1.104814251916554</v>
      </c>
      <c r="AL53" s="22">
        <f>SUM(Emissions!AN156:AN171)</f>
        <v>1.1256055919472177</v>
      </c>
      <c r="AM53" s="22">
        <f>SUM(Emissions!AO156:AO171)</f>
        <v>1.144053836140233</v>
      </c>
      <c r="AN53" s="22">
        <f>SUM(Emissions!AP156:AP171)</f>
        <v>1.1646992873127611</v>
      </c>
      <c r="AO53" s="22">
        <f>SUM(Emissions!AQ156:AQ171)</f>
        <v>1.1838090261254552</v>
      </c>
      <c r="AP53" s="22">
        <f>SUM(Emissions!AR156:AR171)</f>
        <v>1.1991742161672969</v>
      </c>
      <c r="AQ53" s="22">
        <f>SUM(Emissions!AS156:AS171)</f>
        <v>1.2143916489983215</v>
      </c>
      <c r="AR53" s="22">
        <f>SUM(Emissions!AT156:AT171)</f>
        <v>1.2301758340803008</v>
      </c>
      <c r="AS53" s="22">
        <f>SUM(Emissions!AU156:AU171)</f>
        <v>1.2540679690419276</v>
      </c>
      <c r="AT53" s="22">
        <f>SUM(Emissions!AV156:AV171)</f>
        <v>1.2741939390309072</v>
      </c>
      <c r="AU53" s="22">
        <f>SUM(Emissions!AW156:AW171)</f>
        <v>1.3004475934706186</v>
      </c>
      <c r="AV53" s="22">
        <f>SUM(Emissions!AX156:AX171)</f>
        <v>1.3281665350024492</v>
      </c>
      <c r="AW53" s="22">
        <f>SUM(Emissions!AY156:AY171)</f>
        <v>1.3623073219720669</v>
      </c>
      <c r="AX53" s="22">
        <f>SUM(Emissions!AZ156:AZ171)</f>
        <v>1.399757290443286</v>
      </c>
      <c r="AY53" s="22">
        <f>SUM(Emissions!BA156:BA171)</f>
        <v>1.4279745723388557</v>
      </c>
      <c r="AZ53" s="22">
        <f>SUM(Emissions!BB156:BB171)</f>
        <v>1.4563179583856309</v>
      </c>
      <c r="BA53" s="22">
        <f>SUM(Emissions!BC156:BC171)</f>
        <v>1.4881771719174501</v>
      </c>
      <c r="BB53" s="22">
        <f>SUM(Emissions!BD156:BD171)</f>
        <v>1.5199243875138113</v>
      </c>
      <c r="BC53" s="22">
        <f>SUM(Emissions!BE156:BE171)</f>
        <v>1.5555019284432006</v>
      </c>
      <c r="BD53" s="22">
        <f>SUM(Emissions!BF156:BF171)</f>
        <v>1.5900785832192352</v>
      </c>
      <c r="BE53" s="22">
        <f>SUM(Emissions!BG156:BG171)</f>
        <v>1.6304023673513484</v>
      </c>
      <c r="BF53" s="22">
        <f>SUM(Emissions!BH156:BH171)</f>
        <v>1.6712964928377261</v>
      </c>
      <c r="BG53" s="22">
        <f>SUM(Emissions!BI156:BI171)</f>
        <v>1.7134849347174239</v>
      </c>
      <c r="BH53" s="22">
        <f>SUM(Emissions!BJ156:BJ171)</f>
        <v>1.7572043204636691</v>
      </c>
      <c r="BI53" s="22">
        <f>SUM(Emissions!BK156:BK171)</f>
        <v>1.8029046220302329</v>
      </c>
      <c r="BJ53" s="22">
        <f>SUM(Emissions!BL156:BL171)</f>
        <v>1.8528771880891934</v>
      </c>
      <c r="BK53" s="22">
        <f>SUM(Emissions!BM156:BM171)</f>
        <v>1.8809501523316774</v>
      </c>
      <c r="BL53" s="22">
        <f>SUM(Emissions!BN156:BN171)</f>
        <v>1.9057631590940813</v>
      </c>
      <c r="BM53" s="22">
        <f>SUM(Emissions!BO156:BO171)</f>
        <v>1.9312010646304774</v>
      </c>
      <c r="BN53" s="22">
        <f>SUM(Emissions!BP156:BP171)</f>
        <v>1.9558781161488401</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0.37059330089073439</v>
      </c>
      <c r="AC54" s="22">
        <f>SUM(Emissions!AE172:AE187)</f>
        <v>0.37327117365733281</v>
      </c>
      <c r="AD54" s="22">
        <f>SUM(Emissions!AF172:AF187)</f>
        <v>0.3777394692133324</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0.37553459659710148</v>
      </c>
      <c r="AJ54" s="22">
        <f>SUM(Emissions!AL172:AL187)</f>
        <v>0.34618168260800669</v>
      </c>
      <c r="AK54" s="22">
        <f>SUM(Emissions!AM172:AM187)</f>
        <v>0.35460442715895008</v>
      </c>
      <c r="AL54" s="22">
        <f>SUM(Emissions!AN172:AN187)</f>
        <v>0.36059565177597475</v>
      </c>
      <c r="AM54" s="22">
        <f>SUM(Emissions!AO172:AO187)</f>
        <v>0.36582872464514454</v>
      </c>
      <c r="AN54" s="22">
        <f>SUM(Emissions!AP172:AP187)</f>
        <v>0.37170355998088123</v>
      </c>
      <c r="AO54" s="22">
        <f>SUM(Emissions!AQ172:AQ187)</f>
        <v>0.37707107644224869</v>
      </c>
      <c r="AP54" s="22">
        <f>SUM(Emissions!AR172:AR187)</f>
        <v>0.38127082969368115</v>
      </c>
      <c r="AQ54" s="22">
        <f>SUM(Emissions!AS172:AS187)</f>
        <v>0.3854086759932791</v>
      </c>
      <c r="AR54" s="22">
        <f>SUM(Emissions!AT172:AT187)</f>
        <v>0.38970284188563742</v>
      </c>
      <c r="AS54" s="22">
        <f>SUM(Emissions!AU172:AU187)</f>
        <v>0.3964486370360687</v>
      </c>
      <c r="AT54" s="22">
        <f>SUM(Emissions!AV172:AV187)</f>
        <v>0.40202351334355924</v>
      </c>
      <c r="AU54" s="22">
        <f>SUM(Emissions!AW172:AW187)</f>
        <v>0.40894284874001691</v>
      </c>
      <c r="AV54" s="22">
        <f>SUM(Emissions!AX172:AX187)</f>
        <v>0.41625954552473893</v>
      </c>
      <c r="AW54" s="22">
        <f>SUM(Emissions!AY172:AY187)</f>
        <v>0.42546181994061649</v>
      </c>
      <c r="AX54" s="22">
        <f>SUM(Emissions!AZ172:AZ187)</f>
        <v>0.43559783635848615</v>
      </c>
      <c r="AY54" s="22">
        <f>SUM(Emissions!BA172:BA187)</f>
        <v>0.44290769917129086</v>
      </c>
      <c r="AZ54" s="22">
        <f>SUM(Emissions!BB172:BB187)</f>
        <v>0.45020906273570527</v>
      </c>
      <c r="BA54" s="22">
        <f>SUM(Emissions!BC172:BC187)</f>
        <v>0.45850963495470914</v>
      </c>
      <c r="BB54" s="22">
        <f>SUM(Emissions!BD172:BD187)</f>
        <v>0.46672531056574934</v>
      </c>
      <c r="BC54" s="22">
        <f>SUM(Emissions!BE172:BE187)</f>
        <v>0.47602154119660761</v>
      </c>
      <c r="BD54" s="22">
        <f>SUM(Emissions!BF172:BF187)</f>
        <v>0.48496585002662257</v>
      </c>
      <c r="BE54" s="22">
        <f>SUM(Emissions!BG172:BG187)</f>
        <v>0.49584576077280729</v>
      </c>
      <c r="BF54" s="22">
        <f>SUM(Emissions!BH172:BH187)</f>
        <v>0.50684253566174164</v>
      </c>
      <c r="BG54" s="22">
        <f>SUM(Emissions!BI172:BI187)</f>
        <v>0.51816728851940275</v>
      </c>
      <c r="BH54" s="22">
        <f>SUM(Emissions!BJ172:BJ187)</f>
        <v>0.52988701073940736</v>
      </c>
      <c r="BI54" s="22">
        <f>SUM(Emissions!BK172:BK187)</f>
        <v>0.54213019790175365</v>
      </c>
      <c r="BJ54" s="22">
        <f>SUM(Emissions!BL172:BL187)</f>
        <v>0.5555589745320012</v>
      </c>
      <c r="BK54" s="22">
        <f>SUM(Emissions!BM172:BM187)</f>
        <v>0.56258210044605306</v>
      </c>
      <c r="BL54" s="22">
        <f>SUM(Emissions!BN172:BN187)</f>
        <v>0.56863191198582252</v>
      </c>
      <c r="BM54" s="22">
        <f>SUM(Emissions!BO172:BO187)</f>
        <v>0.57483568333629598</v>
      </c>
      <c r="BN54" s="22">
        <f>SUM(Emissions!BP172:BP187)</f>
        <v>0.58079365349174195</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24596.567437021011</v>
      </c>
      <c r="AC58" s="22">
        <f t="shared" si="42"/>
        <v>24497.747310072344</v>
      </c>
      <c r="AD58" s="22">
        <f t="shared" si="42"/>
        <v>24503.520525013511</v>
      </c>
      <c r="AE58" s="22">
        <f t="shared" si="42"/>
        <v>24330.600675717971</v>
      </c>
      <c r="AF58" s="22">
        <f t="shared" si="42"/>
        <v>24050.505209418396</v>
      </c>
      <c r="AG58" s="22">
        <f t="shared" si="42"/>
        <v>23669.383405227258</v>
      </c>
      <c r="AH58" s="22">
        <f t="shared" si="42"/>
        <v>23387.298701141393</v>
      </c>
      <c r="AI58" s="22">
        <f t="shared" si="42"/>
        <v>23126.61405950896</v>
      </c>
      <c r="AJ58" s="22">
        <f t="shared" si="42"/>
        <v>21315.946948554847</v>
      </c>
      <c r="AK58" s="22">
        <f t="shared" si="42"/>
        <v>21664.330480308097</v>
      </c>
      <c r="AL58" s="22">
        <f t="shared" ref="AL58:BN58" si="43">AL4*CH4GWP</f>
        <v>21875.509021470069</v>
      </c>
      <c r="AM58" s="22">
        <f t="shared" si="43"/>
        <v>22039.858517480185</v>
      </c>
      <c r="AN58" s="22">
        <f t="shared" si="43"/>
        <v>22230.615978821144</v>
      </c>
      <c r="AO58" s="22">
        <f t="shared" si="43"/>
        <v>22388.085632071339</v>
      </c>
      <c r="AP58" s="22">
        <f t="shared" si="43"/>
        <v>22481.874697062012</v>
      </c>
      <c r="AQ58" s="22">
        <f t="shared" si="43"/>
        <v>22569.120504884861</v>
      </c>
      <c r="AR58" s="22">
        <f t="shared" si="43"/>
        <v>22660.763820272834</v>
      </c>
      <c r="AS58" s="22">
        <f t="shared" si="43"/>
        <v>22870.122163606859</v>
      </c>
      <c r="AT58" s="22">
        <f t="shared" si="43"/>
        <v>23016.412592389712</v>
      </c>
      <c r="AU58" s="22">
        <f t="shared" si="43"/>
        <v>23122.688749762878</v>
      </c>
      <c r="AV58" s="22">
        <f t="shared" si="43"/>
        <v>23238.26181117729</v>
      </c>
      <c r="AW58" s="22">
        <f t="shared" si="43"/>
        <v>23432.142779576265</v>
      </c>
      <c r="AX58" s="22">
        <f t="shared" si="43"/>
        <v>23656.389092330268</v>
      </c>
      <c r="AY58" s="22">
        <f t="shared" si="43"/>
        <v>23737.923175523902</v>
      </c>
      <c r="AZ58" s="22">
        <f t="shared" si="43"/>
        <v>23809.083586382403</v>
      </c>
      <c r="BA58" s="22">
        <f t="shared" si="43"/>
        <v>23914.38401203819</v>
      </c>
      <c r="BB58" s="22">
        <f t="shared" si="43"/>
        <v>24004.684501119442</v>
      </c>
      <c r="BC58" s="22">
        <f t="shared" si="43"/>
        <v>24130.016101267451</v>
      </c>
      <c r="BD58" s="22">
        <f t="shared" si="43"/>
        <v>24227.933166268627</v>
      </c>
      <c r="BE58" s="22">
        <f t="shared" si="43"/>
        <v>24457.97592844539</v>
      </c>
      <c r="BF58" s="22">
        <f t="shared" si="43"/>
        <v>24681.491043841503</v>
      </c>
      <c r="BG58" s="22">
        <f t="shared" si="43"/>
        <v>24906.883732487753</v>
      </c>
      <c r="BH58" s="22">
        <f t="shared" si="43"/>
        <v>25136.358819667123</v>
      </c>
      <c r="BI58" s="22">
        <f t="shared" si="43"/>
        <v>25374.407243519832</v>
      </c>
      <c r="BJ58" s="22">
        <f t="shared" si="43"/>
        <v>25646.001477481965</v>
      </c>
      <c r="BK58" s="22">
        <f t="shared" si="43"/>
        <v>25658.231577734499</v>
      </c>
      <c r="BL58" s="22">
        <f t="shared" si="43"/>
        <v>25626.674142639367</v>
      </c>
      <c r="BM58" s="22">
        <f t="shared" si="43"/>
        <v>25594.928473215718</v>
      </c>
      <c r="BN58" s="22">
        <f t="shared" si="43"/>
        <v>25548.070697641728</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773.63084917870185</v>
      </c>
      <c r="AC59" s="22">
        <f t="shared" si="45"/>
        <v>773.31500928313312</v>
      </c>
      <c r="AD59" s="22">
        <f t="shared" si="45"/>
        <v>776.88026181002772</v>
      </c>
      <c r="AE59" s="22">
        <f t="shared" si="45"/>
        <v>774.22773270072685</v>
      </c>
      <c r="AF59" s="22">
        <f t="shared" si="45"/>
        <v>767.77846974201941</v>
      </c>
      <c r="AG59" s="22">
        <f t="shared" si="45"/>
        <v>757.64147058917888</v>
      </c>
      <c r="AH59" s="22">
        <f t="shared" si="45"/>
        <v>751.15754383054059</v>
      </c>
      <c r="AI59" s="22">
        <f t="shared" si="45"/>
        <v>745.51317364056126</v>
      </c>
      <c r="AJ59" s="22">
        <f t="shared" si="45"/>
        <v>681.56704807457447</v>
      </c>
      <c r="AK59" s="22">
        <f t="shared" si="45"/>
        <v>693.10799965485171</v>
      </c>
      <c r="AL59" s="22">
        <f t="shared" ref="AL59:BN59" si="46">AL11*CH4GWP</f>
        <v>699.72094829979233</v>
      </c>
      <c r="AM59" s="22">
        <f t="shared" si="46"/>
        <v>704.80469056316144</v>
      </c>
      <c r="AN59" s="22">
        <f t="shared" si="46"/>
        <v>711.11543227987681</v>
      </c>
      <c r="AO59" s="22">
        <f t="shared" si="46"/>
        <v>716.40138427973795</v>
      </c>
      <c r="AP59" s="22">
        <f t="shared" si="46"/>
        <v>719.39774761114336</v>
      </c>
      <c r="AQ59" s="22">
        <f t="shared" si="46"/>
        <v>722.25592977772112</v>
      </c>
      <c r="AR59" s="22">
        <f t="shared" si="46"/>
        <v>725.38726835749719</v>
      </c>
      <c r="AS59" s="22">
        <f t="shared" si="46"/>
        <v>733.0761336848675</v>
      </c>
      <c r="AT59" s="22">
        <f t="shared" si="46"/>
        <v>738.49022818407263</v>
      </c>
      <c r="AU59" s="22">
        <f t="shared" si="46"/>
        <v>746.95815424921989</v>
      </c>
      <c r="AV59" s="22">
        <f t="shared" si="46"/>
        <v>756.05331101460183</v>
      </c>
      <c r="AW59" s="22">
        <f t="shared" si="46"/>
        <v>768.46940063967315</v>
      </c>
      <c r="AX59" s="22">
        <f t="shared" si="46"/>
        <v>782.41762851908675</v>
      </c>
      <c r="AY59" s="22">
        <f t="shared" si="46"/>
        <v>791.10983584542134</v>
      </c>
      <c r="AZ59" s="22">
        <f t="shared" si="46"/>
        <v>799.67371525726776</v>
      </c>
      <c r="BA59" s="22">
        <f t="shared" si="46"/>
        <v>809.89617520213255</v>
      </c>
      <c r="BB59" s="22">
        <f t="shared" si="46"/>
        <v>819.83194702765945</v>
      </c>
      <c r="BC59" s="22">
        <f t="shared" si="46"/>
        <v>831.52418537809774</v>
      </c>
      <c r="BD59" s="22">
        <f t="shared" si="46"/>
        <v>842.44394562219077</v>
      </c>
      <c r="BE59" s="22">
        <f t="shared" si="46"/>
        <v>856.1974074287624</v>
      </c>
      <c r="BF59" s="22">
        <f t="shared" si="46"/>
        <v>869.94647073833357</v>
      </c>
      <c r="BG59" s="22">
        <f t="shared" si="46"/>
        <v>884.0474437085503</v>
      </c>
      <c r="BH59" s="22">
        <f t="shared" si="46"/>
        <v>898.60284807724031</v>
      </c>
      <c r="BI59" s="22">
        <f t="shared" si="46"/>
        <v>913.81560565895052</v>
      </c>
      <c r="BJ59" s="22">
        <f t="shared" si="46"/>
        <v>930.77378066619087</v>
      </c>
      <c r="BK59" s="22">
        <f t="shared" si="46"/>
        <v>936.85006070157817</v>
      </c>
      <c r="BL59" s="22">
        <f t="shared" si="46"/>
        <v>941.20923212444927</v>
      </c>
      <c r="BM59" s="22">
        <f t="shared" si="46"/>
        <v>945.72736156858639</v>
      </c>
      <c r="BN59" s="22">
        <f t="shared" si="46"/>
        <v>949.74918321392011</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1611.8202237640562</v>
      </c>
      <c r="AC60" s="22">
        <f t="shared" si="48"/>
        <v>1628.3498454049941</v>
      </c>
      <c r="AD60" s="22">
        <f t="shared" si="48"/>
        <v>1654.3267410473238</v>
      </c>
      <c r="AE60" s="22">
        <f t="shared" si="48"/>
        <v>1663.6384309182044</v>
      </c>
      <c r="AF60" s="22">
        <f t="shared" si="48"/>
        <v>1662.3021398559858</v>
      </c>
      <c r="AG60" s="22">
        <f t="shared" si="48"/>
        <v>1650.3976769413116</v>
      </c>
      <c r="AH60" s="22">
        <f t="shared" si="48"/>
        <v>1647.5009704288248</v>
      </c>
      <c r="AI60" s="22">
        <f t="shared" si="48"/>
        <v>1646.2684747308629</v>
      </c>
      <c r="AJ60" s="22">
        <f t="shared" si="48"/>
        <v>1485.3551695185647</v>
      </c>
      <c r="AK60" s="22">
        <f t="shared" si="48"/>
        <v>1531.9287643595617</v>
      </c>
      <c r="AL60" s="22">
        <f t="shared" ref="AL60:BN60" si="49">AL19*N2OGWP</f>
        <v>1565.3419362039867</v>
      </c>
      <c r="AM60" s="22">
        <f t="shared" si="49"/>
        <v>1594.7794794078443</v>
      </c>
      <c r="AN60" s="22">
        <f t="shared" si="49"/>
        <v>1627.9566354937067</v>
      </c>
      <c r="AO60" s="22">
        <f t="shared" si="49"/>
        <v>1658.5544671473592</v>
      </c>
      <c r="AP60" s="22">
        <f t="shared" si="49"/>
        <v>1682.75218710226</v>
      </c>
      <c r="AQ60" s="22">
        <f t="shared" si="49"/>
        <v>1706.6506652281432</v>
      </c>
      <c r="AR60" s="22">
        <f t="shared" si="49"/>
        <v>1731.4623259204795</v>
      </c>
      <c r="AS60" s="22">
        <f t="shared" si="49"/>
        <v>1769.9088592020998</v>
      </c>
      <c r="AT60" s="22">
        <f t="shared" si="49"/>
        <v>1801.949125222523</v>
      </c>
      <c r="AU60" s="22">
        <f t="shared" si="49"/>
        <v>1841.6396072579719</v>
      </c>
      <c r="AV60" s="22">
        <f t="shared" si="49"/>
        <v>1883.6261026622954</v>
      </c>
      <c r="AW60" s="22">
        <f t="shared" si="49"/>
        <v>1936.1944933709801</v>
      </c>
      <c r="AX60" s="22">
        <f t="shared" si="49"/>
        <v>1994.0809931398969</v>
      </c>
      <c r="AY60" s="22">
        <f t="shared" si="49"/>
        <v>2036.3550281027742</v>
      </c>
      <c r="AZ60" s="22">
        <f t="shared" si="49"/>
        <v>2078.6818606372294</v>
      </c>
      <c r="BA60" s="22">
        <f t="shared" si="49"/>
        <v>2126.689772790065</v>
      </c>
      <c r="BB60" s="22">
        <f t="shared" si="49"/>
        <v>2174.3397429086344</v>
      </c>
      <c r="BC60" s="22">
        <f t="shared" si="49"/>
        <v>2228.1516806429663</v>
      </c>
      <c r="BD60" s="22">
        <f t="shared" si="49"/>
        <v>2280.1254030207974</v>
      </c>
      <c r="BE60" s="22">
        <f t="shared" si="49"/>
        <v>2342.9601151209954</v>
      </c>
      <c r="BF60" s="22">
        <f t="shared" si="49"/>
        <v>2406.5866608511033</v>
      </c>
      <c r="BG60" s="22">
        <f t="shared" si="49"/>
        <v>2472.1936910279442</v>
      </c>
      <c r="BH60" s="22">
        <f t="shared" si="49"/>
        <v>2540.1642038914551</v>
      </c>
      <c r="BI60" s="22">
        <f t="shared" si="49"/>
        <v>2611.2283465225205</v>
      </c>
      <c r="BJ60" s="22">
        <f t="shared" si="49"/>
        <v>2689.1223505564258</v>
      </c>
      <c r="BK60" s="22">
        <f t="shared" si="49"/>
        <v>2731.0951912508667</v>
      </c>
      <c r="BL60" s="22">
        <f t="shared" si="49"/>
        <v>2767.6857213816634</v>
      </c>
      <c r="BM60" s="22">
        <f t="shared" si="49"/>
        <v>2805.2432508451961</v>
      </c>
      <c r="BN60" s="22">
        <f t="shared" si="49"/>
        <v>2841.5131242054017</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893.02080283100577</v>
      </c>
      <c r="AL63" s="22">
        <f t="shared" si="57"/>
        <v>897.75285452078901</v>
      </c>
      <c r="AM63" s="22">
        <f t="shared" si="57"/>
        <v>901.44720150656667</v>
      </c>
      <c r="AN63" s="22">
        <f t="shared" si="57"/>
        <v>904.78917334091534</v>
      </c>
      <c r="AO63" s="22">
        <f t="shared" si="57"/>
        <v>908.3320585963171</v>
      </c>
      <c r="AP63" s="22">
        <f t="shared" si="57"/>
        <v>911.62897626634526</v>
      </c>
      <c r="AQ63" s="22">
        <f t="shared" si="57"/>
        <v>914.43698674296445</v>
      </c>
      <c r="AR63" s="22">
        <f t="shared" si="57"/>
        <v>917.18690409894339</v>
      </c>
      <c r="AS63" s="22">
        <f t="shared" si="57"/>
        <v>919.96313175781677</v>
      </c>
      <c r="AT63" s="22">
        <f t="shared" si="57"/>
        <v>923.62831618408711</v>
      </c>
      <c r="AU63" s="22">
        <f t="shared" si="57"/>
        <v>926.81227740548343</v>
      </c>
      <c r="AV63" s="22">
        <f t="shared" si="57"/>
        <v>930.58117433402219</v>
      </c>
      <c r="AW63" s="22">
        <f t="shared" si="57"/>
        <v>934.4502977841239</v>
      </c>
      <c r="AX63" s="22">
        <f t="shared" si="57"/>
        <v>938.95025436510252</v>
      </c>
      <c r="AY63" s="22">
        <f t="shared" si="57"/>
        <v>943.71736655395034</v>
      </c>
      <c r="AZ63" s="22">
        <f t="shared" si="57"/>
        <v>947.42965655318744</v>
      </c>
      <c r="BA63" s="22">
        <f t="shared" si="57"/>
        <v>951.09603654448711</v>
      </c>
      <c r="BB63" s="22">
        <f t="shared" si="57"/>
        <v>955.06145476903919</v>
      </c>
      <c r="BC63" s="22">
        <f t="shared" si="57"/>
        <v>958.94938542959153</v>
      </c>
      <c r="BD63" s="22">
        <f t="shared" si="57"/>
        <v>963.14946904373596</v>
      </c>
      <c r="BE63" s="22">
        <f t="shared" si="57"/>
        <v>967.17892913427841</v>
      </c>
      <c r="BF63" s="22">
        <f t="shared" si="57"/>
        <v>971.71789752028167</v>
      </c>
      <c r="BG63" s="22">
        <f t="shared" si="57"/>
        <v>976.2259927100805</v>
      </c>
      <c r="BH63" s="22">
        <f t="shared" si="57"/>
        <v>980.76920521611396</v>
      </c>
      <c r="BI63" s="22">
        <f t="shared" si="57"/>
        <v>985.36495316758908</v>
      </c>
      <c r="BJ63" s="22">
        <f t="shared" si="57"/>
        <v>990.04785507182669</v>
      </c>
      <c r="BK63" s="22">
        <f t="shared" si="57"/>
        <v>995.00767590091596</v>
      </c>
      <c r="BL63" s="22">
        <f t="shared" si="57"/>
        <v>998.01595730450163</v>
      </c>
      <c r="BM63" s="22">
        <f t="shared" si="57"/>
        <v>1000.7113984956475</v>
      </c>
      <c r="BN63" s="22">
        <f t="shared" si="57"/>
        <v>1003.4264229774296</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469.93037862526131</v>
      </c>
      <c r="AL64" s="22">
        <f t="shared" si="58"/>
        <v>469.81115063848193</v>
      </c>
      <c r="AM64" s="22">
        <f t="shared" si="58"/>
        <v>469.71806848671042</v>
      </c>
      <c r="AN64" s="22">
        <f t="shared" si="58"/>
        <v>469.63386472060563</v>
      </c>
      <c r="AO64" s="22">
        <f t="shared" si="58"/>
        <v>469.54459877338365</v>
      </c>
      <c r="AP64" s="22">
        <f t="shared" si="58"/>
        <v>469.46153018450423</v>
      </c>
      <c r="AQ64" s="22">
        <f t="shared" si="58"/>
        <v>469.39078001989691</v>
      </c>
      <c r="AR64" s="22">
        <f t="shared" si="58"/>
        <v>469.32149355988821</v>
      </c>
      <c r="AS64" s="22">
        <f t="shared" si="58"/>
        <v>469.25154418986693</v>
      </c>
      <c r="AT64" s="22">
        <f t="shared" si="58"/>
        <v>469.15919681309106</v>
      </c>
      <c r="AU64" s="22">
        <f t="shared" si="58"/>
        <v>469.07897425609099</v>
      </c>
      <c r="AV64" s="22">
        <f t="shared" si="58"/>
        <v>468.98401375636973</v>
      </c>
      <c r="AW64" s="22">
        <f t="shared" si="58"/>
        <v>468.88652796589281</v>
      </c>
      <c r="AX64" s="22">
        <f t="shared" si="58"/>
        <v>468.77314780884535</v>
      </c>
      <c r="AY64" s="22">
        <f t="shared" si="58"/>
        <v>468.65303644356692</v>
      </c>
      <c r="AZ64" s="22">
        <f t="shared" si="58"/>
        <v>468.55950220261474</v>
      </c>
      <c r="BA64" s="22">
        <f t="shared" si="58"/>
        <v>468.46712470258132</v>
      </c>
      <c r="BB64" s="22">
        <f t="shared" si="58"/>
        <v>468.36721268499451</v>
      </c>
      <c r="BC64" s="22">
        <f t="shared" si="58"/>
        <v>468.26925303117338</v>
      </c>
      <c r="BD64" s="22">
        <f t="shared" si="58"/>
        <v>468.16342842348769</v>
      </c>
      <c r="BE64" s="22">
        <f t="shared" si="58"/>
        <v>468.06190281770444</v>
      </c>
      <c r="BF64" s="22">
        <f t="shared" si="58"/>
        <v>467.94753972571056</v>
      </c>
      <c r="BG64" s="22">
        <f t="shared" si="58"/>
        <v>467.83395450962973</v>
      </c>
      <c r="BH64" s="22">
        <f t="shared" si="58"/>
        <v>467.719484483494</v>
      </c>
      <c r="BI64" s="22">
        <f t="shared" si="58"/>
        <v>467.60369078301881</v>
      </c>
      <c r="BJ64" s="22">
        <f t="shared" si="58"/>
        <v>467.48570116605572</v>
      </c>
      <c r="BK64" s="22">
        <f t="shared" si="58"/>
        <v>467.36073434595187</v>
      </c>
      <c r="BL64" s="22">
        <f t="shared" si="58"/>
        <v>467.28493818840155</v>
      </c>
      <c r="BM64" s="22">
        <f t="shared" si="58"/>
        <v>467.21702430077511</v>
      </c>
      <c r="BN64" s="22">
        <f t="shared" si="58"/>
        <v>467.14861699581724</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17151.705697759644</v>
      </c>
      <c r="AC65" s="22">
        <f t="shared" si="59"/>
        <v>17093.826915551948</v>
      </c>
      <c r="AD65" s="22">
        <f t="shared" si="59"/>
        <v>17091.396392844257</v>
      </c>
      <c r="AE65" s="22">
        <f t="shared" si="59"/>
        <v>16996.523789335217</v>
      </c>
      <c r="AF65" s="22">
        <f t="shared" si="59"/>
        <v>16845.135916251191</v>
      </c>
      <c r="AG65" s="22">
        <f t="shared" si="59"/>
        <v>16640.888084222788</v>
      </c>
      <c r="AH65" s="22">
        <f t="shared" si="59"/>
        <v>16487.529960272332</v>
      </c>
      <c r="AI65" s="22">
        <f t="shared" si="59"/>
        <v>16345.805129696333</v>
      </c>
      <c r="AJ65" s="22">
        <f t="shared" si="59"/>
        <v>15402.962009228926</v>
      </c>
      <c r="AK65" s="22">
        <f t="shared" si="59"/>
        <v>15570.054454438161</v>
      </c>
      <c r="AL65" s="22">
        <f t="shared" ref="AL65:BN65" si="60">AL43*N2OGWP</f>
        <v>15677.676756932369</v>
      </c>
      <c r="AM65" s="22">
        <f t="shared" si="60"/>
        <v>15760.14540586132</v>
      </c>
      <c r="AN65" s="22">
        <f t="shared" si="60"/>
        <v>15855.800299601819</v>
      </c>
      <c r="AO65" s="22">
        <f t="shared" si="60"/>
        <v>15934.289600120341</v>
      </c>
      <c r="AP65" s="22">
        <f t="shared" si="60"/>
        <v>15979.663095785056</v>
      </c>
      <c r="AQ65" s="22">
        <f t="shared" si="60"/>
        <v>16021.184065171619</v>
      </c>
      <c r="AR65" s="22">
        <f t="shared" si="60"/>
        <v>16064.820471539308</v>
      </c>
      <c r="AS65" s="22">
        <f t="shared" si="60"/>
        <v>16168.838159742458</v>
      </c>
      <c r="AT65" s="22">
        <f t="shared" si="60"/>
        <v>16240.986846212585</v>
      </c>
      <c r="AU65" s="22">
        <f t="shared" si="60"/>
        <v>16289.68131093688</v>
      </c>
      <c r="AV65" s="22">
        <f t="shared" si="60"/>
        <v>16343.266377395645</v>
      </c>
      <c r="AW65" s="22">
        <f t="shared" si="60"/>
        <v>16436.63716133963</v>
      </c>
      <c r="AX65" s="22">
        <f t="shared" si="60"/>
        <v>16545.559236287412</v>
      </c>
      <c r="AY65" s="22">
        <f t="shared" si="60"/>
        <v>16581.302734397545</v>
      </c>
      <c r="AZ65" s="22">
        <f t="shared" si="60"/>
        <v>16610.534986286297</v>
      </c>
      <c r="BA65" s="22">
        <f t="shared" si="60"/>
        <v>16656.730420219425</v>
      </c>
      <c r="BB65" s="22">
        <f t="shared" si="60"/>
        <v>16695.081141628536</v>
      </c>
      <c r="BC65" s="22">
        <f t="shared" si="60"/>
        <v>16750.712311818384</v>
      </c>
      <c r="BD65" s="22">
        <f t="shared" si="60"/>
        <v>16792.156859135208</v>
      </c>
      <c r="BE65" s="22">
        <f t="shared" si="60"/>
        <v>16901.881387165449</v>
      </c>
      <c r="BF65" s="22">
        <f t="shared" si="60"/>
        <v>17008.190406296035</v>
      </c>
      <c r="BG65" s="22">
        <f t="shared" si="60"/>
        <v>17114.895503944128</v>
      </c>
      <c r="BH65" s="22">
        <f t="shared" si="60"/>
        <v>17223.138175080385</v>
      </c>
      <c r="BI65" s="22">
        <f t="shared" si="60"/>
        <v>17335.167403416624</v>
      </c>
      <c r="BJ65" s="22">
        <f t="shared" si="60"/>
        <v>17463.547915794119</v>
      </c>
      <c r="BK65" s="22">
        <f t="shared" si="60"/>
        <v>17461.016998499439</v>
      </c>
      <c r="BL65" s="22">
        <f t="shared" si="60"/>
        <v>17434.590818720215</v>
      </c>
      <c r="BM65" s="22">
        <f t="shared" si="60"/>
        <v>17407.518236559394</v>
      </c>
      <c r="BN65" s="22">
        <f t="shared" si="60"/>
        <v>17372.576581616315</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1981.3182233351417</v>
      </c>
      <c r="AI66" s="22">
        <f t="shared" si="62"/>
        <v>1966.2827775921453</v>
      </c>
      <c r="AJ66" s="22">
        <f t="shared" si="62"/>
        <v>1851.3009826582738</v>
      </c>
      <c r="AK66" s="22">
        <f t="shared" si="62"/>
        <v>1874.560684736191</v>
      </c>
      <c r="AL66" s="22">
        <f t="shared" ref="AL66:BN66" si="63">AL49*N2OGWP</f>
        <v>1889.1871735587197</v>
      </c>
      <c r="AM66" s="22">
        <f t="shared" si="63"/>
        <v>1900.7023040154654</v>
      </c>
      <c r="AN66" s="22">
        <f t="shared" si="63"/>
        <v>1913.8426744325225</v>
      </c>
      <c r="AO66" s="22">
        <f t="shared" si="63"/>
        <v>1924.7573595738208</v>
      </c>
      <c r="AP66" s="22">
        <f t="shared" si="63"/>
        <v>1931.5547282630971</v>
      </c>
      <c r="AQ66" s="22">
        <f t="shared" si="63"/>
        <v>1937.9184558557588</v>
      </c>
      <c r="AR66" s="22">
        <f t="shared" si="63"/>
        <v>1944.5615628480643</v>
      </c>
      <c r="AS66" s="22">
        <f t="shared" si="63"/>
        <v>1958.8174513747733</v>
      </c>
      <c r="AT66" s="22">
        <f t="shared" si="63"/>
        <v>1969.0040193536381</v>
      </c>
      <c r="AU66" s="22">
        <f t="shared" si="63"/>
        <v>1977.0704749386307</v>
      </c>
      <c r="AV66" s="22">
        <f t="shared" si="63"/>
        <v>1985.7723419002598</v>
      </c>
      <c r="AW66" s="22">
        <f t="shared" si="63"/>
        <v>1999.5801196315228</v>
      </c>
      <c r="AX66" s="22">
        <f t="shared" si="63"/>
        <v>2015.4025033800581</v>
      </c>
      <c r="AY66" s="22">
        <f t="shared" si="63"/>
        <v>2021.9856012333312</v>
      </c>
      <c r="AZ66" s="22">
        <f t="shared" si="63"/>
        <v>2027.8940532467027</v>
      </c>
      <c r="BA66" s="22">
        <f t="shared" si="63"/>
        <v>2036.0447073547862</v>
      </c>
      <c r="BB66" s="22">
        <f t="shared" si="63"/>
        <v>2043.2471806573269</v>
      </c>
      <c r="BC66" s="22">
        <f t="shared" si="63"/>
        <v>2052.7567135054474</v>
      </c>
      <c r="BD66" s="22">
        <f t="shared" si="63"/>
        <v>2060.5093725396223</v>
      </c>
      <c r="BE66" s="22">
        <f t="shared" si="63"/>
        <v>2076.5914567724758</v>
      </c>
      <c r="BF66" s="22">
        <f t="shared" si="63"/>
        <v>2092.2787455145494</v>
      </c>
      <c r="BG66" s="22">
        <f t="shared" si="63"/>
        <v>2108.1105032468763</v>
      </c>
      <c r="BH66" s="22">
        <f t="shared" si="63"/>
        <v>2124.2332100330464</v>
      </c>
      <c r="BI66" s="22">
        <f t="shared" si="63"/>
        <v>2140.9428845816142</v>
      </c>
      <c r="BJ66" s="22">
        <f t="shared" si="63"/>
        <v>2159.8810748662468</v>
      </c>
      <c r="BK66" s="22">
        <f t="shared" si="63"/>
        <v>2161.8214002765426</v>
      </c>
      <c r="BL66" s="22">
        <f t="shared" si="63"/>
        <v>2160.8487860761106</v>
      </c>
      <c r="BM66" s="22">
        <f t="shared" si="63"/>
        <v>2159.8558147249701</v>
      </c>
      <c r="BN66" s="22">
        <f t="shared" si="63"/>
        <v>2157.8664572692846</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475.46673921112131</v>
      </c>
      <c r="AE67" s="22">
        <f t="shared" si="65"/>
        <v>478.52713833996251</v>
      </c>
      <c r="AF67" s="22">
        <f t="shared" si="65"/>
        <v>479.13075008565448</v>
      </c>
      <c r="AG67" s="22">
        <f t="shared" si="65"/>
        <v>477.27784879908722</v>
      </c>
      <c r="AH67" s="22">
        <f t="shared" si="65"/>
        <v>477.58815133846173</v>
      </c>
      <c r="AI67" s="22">
        <f t="shared" si="65"/>
        <v>478.32509917641192</v>
      </c>
      <c r="AJ67" s="22">
        <f t="shared" si="65"/>
        <v>440.96712970920743</v>
      </c>
      <c r="AK67" s="22">
        <f t="shared" si="65"/>
        <v>452.41979051340627</v>
      </c>
      <c r="AL67" s="22">
        <f t="shared" ref="AL67:BN67" si="66">AL52*N2OGWP</f>
        <v>460.72238555418966</v>
      </c>
      <c r="AM67" s="22">
        <f t="shared" si="66"/>
        <v>468.06359384346706</v>
      </c>
      <c r="AN67" s="22">
        <f t="shared" si="66"/>
        <v>476.28488266102909</v>
      </c>
      <c r="AO67" s="22">
        <f t="shared" si="66"/>
        <v>483.87283179598819</v>
      </c>
      <c r="AP67" s="22">
        <f t="shared" si="66"/>
        <v>489.9379642169032</v>
      </c>
      <c r="AQ67" s="22">
        <f t="shared" si="66"/>
        <v>495.93810074739622</v>
      </c>
      <c r="AR67" s="22">
        <f t="shared" si="66"/>
        <v>502.16238954944089</v>
      </c>
      <c r="AS67" s="22">
        <f t="shared" si="66"/>
        <v>511.66014788417885</v>
      </c>
      <c r="AT67" s="22">
        <f t="shared" si="66"/>
        <v>519.62741023608453</v>
      </c>
      <c r="AU67" s="22">
        <f t="shared" si="66"/>
        <v>529.91103708529693</v>
      </c>
      <c r="AV67" s="22">
        <f t="shared" si="66"/>
        <v>540.77208496342826</v>
      </c>
      <c r="AW67" s="22">
        <f t="shared" si="66"/>
        <v>554.20843399293187</v>
      </c>
      <c r="AX67" s="22">
        <f t="shared" si="66"/>
        <v>568.9600893085493</v>
      </c>
      <c r="AY67" s="22">
        <f t="shared" si="66"/>
        <v>579.97350416814538</v>
      </c>
      <c r="AZ67" s="22">
        <f t="shared" si="66"/>
        <v>591.02337654761425</v>
      </c>
      <c r="BA67" s="22">
        <f t="shared" si="66"/>
        <v>603.47291013036931</v>
      </c>
      <c r="BB67" s="22">
        <f t="shared" si="66"/>
        <v>615.86140640466385</v>
      </c>
      <c r="BC67" s="22">
        <f t="shared" si="66"/>
        <v>629.77227558834056</v>
      </c>
      <c r="BD67" s="22">
        <f t="shared" si="66"/>
        <v>643.26377430621596</v>
      </c>
      <c r="BE67" s="22">
        <f t="shared" si="66"/>
        <v>659.13691971848823</v>
      </c>
      <c r="BF67" s="22">
        <f t="shared" si="66"/>
        <v>675.2230988348349</v>
      </c>
      <c r="BG67" s="22">
        <f t="shared" si="66"/>
        <v>691.81218920341632</v>
      </c>
      <c r="BH67" s="22">
        <f t="shared" si="66"/>
        <v>708.99831267295383</v>
      </c>
      <c r="BI67" s="22">
        <f t="shared" si="66"/>
        <v>726.96079417891576</v>
      </c>
      <c r="BJ67" s="22">
        <f t="shared" si="66"/>
        <v>746.61521041257038</v>
      </c>
      <c r="BK67" s="22">
        <f t="shared" si="66"/>
        <v>757.49499836109646</v>
      </c>
      <c r="BL67" s="22">
        <f t="shared" si="66"/>
        <v>767.06247203477028</v>
      </c>
      <c r="BM67" s="22">
        <f t="shared" si="66"/>
        <v>776.87139186969978</v>
      </c>
      <c r="BN67" s="22">
        <f t="shared" si="66"/>
        <v>786.3682485885804</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26982.018509963767</v>
      </c>
      <c r="AC71" s="22">
        <f t="shared" si="67"/>
        <v>26899.412164760473</v>
      </c>
      <c r="AD71" s="22">
        <f t="shared" si="67"/>
        <v>26934.727527870862</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23482.869166147986</v>
      </c>
      <c r="AK71" s="22">
        <f t="shared" si="68"/>
        <v>23889.367244322508</v>
      </c>
      <c r="AL71" s="22">
        <f t="shared" si="68"/>
        <v>24140.571905973848</v>
      </c>
      <c r="AM71" s="22">
        <f t="shared" si="68"/>
        <v>24339.442687451188</v>
      </c>
      <c r="AN71" s="22">
        <f t="shared" si="68"/>
        <v>24569.688046594725</v>
      </c>
      <c r="AO71" s="22">
        <f t="shared" si="68"/>
        <v>24763.041483498437</v>
      </c>
      <c r="AP71" s="22">
        <f t="shared" si="68"/>
        <v>24884.024631775414</v>
      </c>
      <c r="AQ71" s="22">
        <f t="shared" si="68"/>
        <v>24998.027099890725</v>
      </c>
      <c r="AR71" s="22">
        <f t="shared" si="68"/>
        <v>25117.613414550808</v>
      </c>
      <c r="AS71" s="22">
        <f t="shared" si="68"/>
        <v>25373.107156493825</v>
      </c>
      <c r="AT71" s="22">
        <f t="shared" si="68"/>
        <v>25556.851945796308</v>
      </c>
      <c r="AU71" s="22">
        <f t="shared" si="68"/>
        <v>25711.286511270067</v>
      </c>
      <c r="AV71" s="22">
        <f t="shared" si="68"/>
        <v>25877.941224854188</v>
      </c>
      <c r="AW71" s="22">
        <f t="shared" si="68"/>
        <v>26136.806673586922</v>
      </c>
      <c r="AX71" s="22">
        <f t="shared" si="68"/>
        <v>26432.887713989254</v>
      </c>
      <c r="AY71" s="22">
        <f t="shared" si="68"/>
        <v>26565.388039472098</v>
      </c>
      <c r="AZ71" s="22">
        <f t="shared" si="68"/>
        <v>26687.4391622769</v>
      </c>
      <c r="BA71" s="22">
        <f t="shared" si="68"/>
        <v>26850.969960030387</v>
      </c>
      <c r="BB71" s="22">
        <f t="shared" si="68"/>
        <v>26998.856191055733</v>
      </c>
      <c r="BC71" s="22">
        <f t="shared" si="68"/>
        <v>27189.691967288512</v>
      </c>
      <c r="BD71" s="22">
        <f t="shared" si="68"/>
        <v>27350.502514911615</v>
      </c>
      <c r="BE71" s="22">
        <f t="shared" si="68"/>
        <v>27657.133450995148</v>
      </c>
      <c r="BF71" s="22">
        <f t="shared" si="68"/>
        <v>27958.024175430939</v>
      </c>
      <c r="BG71" s="22">
        <f t="shared" si="68"/>
        <v>28263.124867224247</v>
      </c>
      <c r="BH71" s="22">
        <f t="shared" si="68"/>
        <v>28575.125871635817</v>
      </c>
      <c r="BI71" s="22">
        <f t="shared" si="68"/>
        <v>28899.451195701302</v>
      </c>
      <c r="BJ71" s="22">
        <f t="shared" si="68"/>
        <v>29265.897608704581</v>
      </c>
      <c r="BK71" s="22">
        <f t="shared" si="68"/>
        <v>29326.176829686945</v>
      </c>
      <c r="BL71" s="22">
        <f t="shared" si="68"/>
        <v>29335.569096145478</v>
      </c>
      <c r="BM71" s="22">
        <f t="shared" si="68"/>
        <v>29345.899085629502</v>
      </c>
      <c r="BN71" s="22">
        <f t="shared" si="68"/>
        <v>29339.333005061049</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22902.965793483327</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21034.627577042655</v>
      </c>
      <c r="AK72" s="22">
        <f t="shared" si="70"/>
        <v>21235.162476473368</v>
      </c>
      <c r="AL72" s="22">
        <f t="shared" si="70"/>
        <v>21378.68615839499</v>
      </c>
      <c r="AM72" s="22">
        <f t="shared" si="70"/>
        <v>21491.971882765076</v>
      </c>
      <c r="AN72" s="22">
        <f t="shared" si="70"/>
        <v>21620.605675669533</v>
      </c>
      <c r="AO72" s="22">
        <f t="shared" si="70"/>
        <v>21729.410701633595</v>
      </c>
      <c r="AP72" s="22">
        <f t="shared" si="70"/>
        <v>21799.220019350752</v>
      </c>
      <c r="AQ72" s="22">
        <f t="shared" si="70"/>
        <v>21864.201585033581</v>
      </c>
      <c r="AR72" s="22">
        <f t="shared" si="70"/>
        <v>21931.745489952693</v>
      </c>
      <c r="AS72" s="22">
        <f t="shared" si="70"/>
        <v>22070.582575167246</v>
      </c>
      <c r="AT72" s="22">
        <f t="shared" si="70"/>
        <v>22172.817400878735</v>
      </c>
      <c r="AU72" s="22">
        <f t="shared" si="70"/>
        <v>22250.979889226965</v>
      </c>
      <c r="AV72" s="22">
        <f t="shared" si="70"/>
        <v>22335.81600947964</v>
      </c>
      <c r="AW72" s="22">
        <f t="shared" si="70"/>
        <v>22468.216760369345</v>
      </c>
      <c r="AX72" s="22">
        <f t="shared" si="70"/>
        <v>22620.113653330543</v>
      </c>
      <c r="AY72" s="22">
        <f t="shared" si="70"/>
        <v>22686.114867502449</v>
      </c>
      <c r="AZ72" s="22">
        <f t="shared" si="70"/>
        <v>22743.938402067655</v>
      </c>
      <c r="BA72" s="22">
        <f t="shared" si="70"/>
        <v>22822.322228708224</v>
      </c>
      <c r="BB72" s="22">
        <f t="shared" si="70"/>
        <v>22892.143628426464</v>
      </c>
      <c r="BC72" s="22">
        <f t="shared" si="70"/>
        <v>22982.480676853189</v>
      </c>
      <c r="BD72" s="22">
        <f t="shared" si="70"/>
        <v>23056.75914612686</v>
      </c>
      <c r="BE72" s="22">
        <f t="shared" si="70"/>
        <v>23209.862343485333</v>
      </c>
      <c r="BF72" s="22">
        <f t="shared" si="70"/>
        <v>23359.864940966694</v>
      </c>
      <c r="BG72" s="22">
        <f t="shared" si="70"/>
        <v>23510.880901887762</v>
      </c>
      <c r="BH72" s="22">
        <f t="shared" si="70"/>
        <v>23664.356650957965</v>
      </c>
      <c r="BI72" s="22">
        <f t="shared" si="70"/>
        <v>23823.033494798081</v>
      </c>
      <c r="BJ72" s="22">
        <f t="shared" si="70"/>
        <v>24002.067031179482</v>
      </c>
      <c r="BK72" s="22">
        <f t="shared" si="70"/>
        <v>24024.686586450953</v>
      </c>
      <c r="BL72" s="22">
        <f t="shared" si="70"/>
        <v>24017.283256589355</v>
      </c>
      <c r="BM72" s="22">
        <f t="shared" si="70"/>
        <v>24009.149655414185</v>
      </c>
      <c r="BN72" s="22">
        <f t="shared" si="70"/>
        <v>23991.857622109466</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49879.473570311646</v>
      </c>
      <c r="AC73" s="22">
        <f t="shared" si="71"/>
        <v>49816.343766362683</v>
      </c>
      <c r="AD73" s="22">
        <f t="shared" si="71"/>
        <v>49837.693321354192</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44517.496743190641</v>
      </c>
      <c r="AK73" s="22">
        <f t="shared" si="72"/>
        <v>45124.529720795879</v>
      </c>
      <c r="AL73" s="22">
        <f t="shared" si="72"/>
        <v>45519.258064368842</v>
      </c>
      <c r="AM73" s="22">
        <f t="shared" si="72"/>
        <v>45831.414570216264</v>
      </c>
      <c r="AN73" s="22">
        <f t="shared" si="72"/>
        <v>46190.293722264258</v>
      </c>
      <c r="AO73" s="22">
        <f t="shared" si="72"/>
        <v>46492.452185132031</v>
      </c>
      <c r="AP73" s="22">
        <f t="shared" si="72"/>
        <v>46683.244651126166</v>
      </c>
      <c r="AQ73" s="22">
        <f t="shared" si="72"/>
        <v>46862.22868492431</v>
      </c>
      <c r="AR73" s="22">
        <f t="shared" si="72"/>
        <v>47049.358904503504</v>
      </c>
      <c r="AS73" s="22">
        <f t="shared" si="72"/>
        <v>47443.68973166107</v>
      </c>
      <c r="AT73" s="22">
        <f t="shared" si="72"/>
        <v>47729.669346675044</v>
      </c>
      <c r="AU73" s="22">
        <f t="shared" si="72"/>
        <v>47962.266400497028</v>
      </c>
      <c r="AV73" s="22">
        <f t="shared" si="72"/>
        <v>48213.757234333825</v>
      </c>
      <c r="AW73" s="22">
        <f t="shared" si="72"/>
        <v>48605.023433956267</v>
      </c>
      <c r="AX73" s="22">
        <f t="shared" si="72"/>
        <v>49053.001367319797</v>
      </c>
      <c r="AY73" s="22">
        <f t="shared" si="72"/>
        <v>49251.502906974551</v>
      </c>
      <c r="AZ73" s="22">
        <f t="shared" si="72"/>
        <v>49431.377564344555</v>
      </c>
      <c r="BA73" s="22">
        <f t="shared" si="72"/>
        <v>49673.292188738611</v>
      </c>
      <c r="BB73" s="22">
        <f t="shared" si="72"/>
        <v>49890.999819482196</v>
      </c>
      <c r="BC73" s="22">
        <f t="shared" si="72"/>
        <v>50172.172644141698</v>
      </c>
      <c r="BD73" s="22">
        <f t="shared" si="72"/>
        <v>50407.261661038472</v>
      </c>
      <c r="BE73" s="22">
        <f t="shared" si="72"/>
        <v>50866.995794480477</v>
      </c>
      <c r="BF73" s="22">
        <f t="shared" si="72"/>
        <v>51317.889116397637</v>
      </c>
      <c r="BG73" s="22">
        <f t="shared" si="72"/>
        <v>51774.005769112009</v>
      </c>
      <c r="BH73" s="22">
        <f t="shared" si="72"/>
        <v>52239.482522593782</v>
      </c>
      <c r="BI73" s="22">
        <f t="shared" si="72"/>
        <v>52722.484690499383</v>
      </c>
      <c r="BJ73" s="22">
        <f t="shared" si="72"/>
        <v>53267.964639884063</v>
      </c>
      <c r="BK73" s="22">
        <f t="shared" si="72"/>
        <v>53350.863416137901</v>
      </c>
      <c r="BL73" s="22">
        <f t="shared" si="72"/>
        <v>53352.85235273483</v>
      </c>
      <c r="BM73" s="22">
        <f t="shared" si="72"/>
        <v>53355.048741043691</v>
      </c>
      <c r="BN73" s="22">
        <f t="shared" si="72"/>
        <v>53331.190627170516</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-6.1935604806494356E-2</v>
      </c>
      <c r="AC80" s="49">
        <f t="shared" si="74"/>
        <v>-0.10492356125464231</v>
      </c>
      <c r="AD80" s="49">
        <f t="shared" si="74"/>
        <v>-0.10668176726843398</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88671875" defaultRowHeight="14.4" x14ac:dyDescent="0.3"/>
  <cols>
    <col min="1" max="1" width="12.33203125" style="90" customWidth="1"/>
    <col min="2" max="2" width="53.88671875" customWidth="1"/>
    <col min="3" max="3" width="12.44140625" customWidth="1"/>
    <col min="4" max="4" width="14" customWidth="1"/>
    <col min="5" max="5" width="12.44140625" customWidth="1"/>
    <col min="6" max="6" width="15.109375" customWidth="1"/>
    <col min="7" max="7" width="12.886718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886718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31493.393491521478</v>
      </c>
      <c r="AU4" s="81">
        <f t="shared" si="0"/>
        <v>31167.400426067412</v>
      </c>
      <c r="AV4" s="81">
        <f t="shared" si="0"/>
        <v>29163.748895287514</v>
      </c>
      <c r="AW4" s="81">
        <f>AW11-AV11</f>
        <v>29093.456428080797</v>
      </c>
      <c r="AX4" s="81">
        <f t="shared" si="0"/>
        <v>28338.867503818125</v>
      </c>
      <c r="AY4" s="81">
        <f t="shared" si="0"/>
        <v>28054.607095103711</v>
      </c>
      <c r="AZ4" s="81">
        <f t="shared" si="0"/>
        <v>27241.235314164311</v>
      </c>
      <c r="BA4" s="15">
        <f>BA8/'Intermediate calculations'!AV8</f>
        <v>3.5308171115186591</v>
      </c>
      <c r="BB4" s="15">
        <f>BB8/'Intermediate calculations'!AW8</f>
        <v>3.4332531022983934</v>
      </c>
      <c r="BC4" s="15">
        <f>BC8/'Intermediate calculations'!AX8</f>
        <v>3.3377541092705747</v>
      </c>
      <c r="BD4" s="15">
        <f>BD8/'Intermediate calculations'!AY8</f>
        <v>3.2442330159192263</v>
      </c>
      <c r="BE4" s="15">
        <f>BE8/'Intermediate calculations'!AZ8</f>
        <v>3.1526086459819274</v>
      </c>
      <c r="BF4" s="15">
        <f>BF8/'Intermediate calculations'!BA8</f>
        <v>3.0628052211155747</v>
      </c>
      <c r="BG4" s="15">
        <f>BG8/'Intermediate calculations'!BB8</f>
        <v>2.9899291852606646</v>
      </c>
      <c r="BH4" s="15">
        <f>BH8/'Intermediate calculations'!BC8</f>
        <v>2.9184695640871481</v>
      </c>
      <c r="BI4" s="15">
        <f>BI8/'Intermediate calculations'!BD8</f>
        <v>2.848372904073416</v>
      </c>
      <c r="BJ4" s="15">
        <f>BJ8/'Intermediate calculations'!BE8</f>
        <v>2.7795890112494357</v>
      </c>
      <c r="BK4" s="15">
        <f>BK8/'Intermediate calculations'!BF8</f>
        <v>2.7120706846423071</v>
      </c>
      <c r="BL4" s="15">
        <f>BL8/'Intermediate calculations'!BG8</f>
        <v>2.6457734767135372</v>
      </c>
      <c r="BM4" s="15">
        <f>BM8/'Intermediate calculations'!BH8</f>
        <v>2.5806554775554105</v>
      </c>
      <c r="BN4" s="15">
        <f>BN8/'Intermediate calculations'!BI8</f>
        <v>2.5166771200581555</v>
      </c>
      <c r="BO4" s="15">
        <f>BO8/'Intermediate calculations'!BJ8</f>
        <v>2.4538010036352187</v>
      </c>
      <c r="BP4" s="15">
        <f>BP8/'Intermediate calculations'!BK8</f>
        <v>2.3919917344128279</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598039.00741273258</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608615.99513645715</v>
      </c>
      <c r="AL5" s="102">
        <f>IF($AD$2="Off",'Activity data'!AL5,'Net zero Intermediate calcs'!AG15*'Net zero Intermediate calcs'!AG16*Constants!$H$18)</f>
        <v>591989.61539116956</v>
      </c>
      <c r="AM5" s="102">
        <f>IF($AD$2="Off",'Activity data'!AM5,'Net zero Intermediate calcs'!AH15*'Net zero Intermediate calcs'!AH16*Constants!$H$18)</f>
        <v>599543.61531911476</v>
      </c>
      <c r="AN5" s="102">
        <f>IF($AD$2="Off",'Activity data'!AN5,'Net zero Intermediate calcs'!AI15*'Net zero Intermediate calcs'!AI16*Constants!$H$18)</f>
        <v>605382.98921073764</v>
      </c>
      <c r="AO5" s="102">
        <f>IF($AD$2="Off",'Activity data'!AO5,'Net zero Intermediate calcs'!AJ15*'Net zero Intermediate calcs'!AJ16*Constants!$H$18)</f>
        <v>610595.74285364221</v>
      </c>
      <c r="AP5" s="102">
        <f>IF($AD$2="Off",'Activity data'!AP5,'Net zero Intermediate calcs'!AK15*'Net zero Intermediate calcs'!AK16*Constants!$H$18)</f>
        <v>616106.18360078952</v>
      </c>
      <c r="AQ5" s="102">
        <f>IF($AD$2="Off",'Activity data'!AQ5,'Net zero Intermediate calcs'!AL15*'Net zero Intermediate calcs'!AL16*Constants!$H$18)</f>
        <v>621137.34181217884</v>
      </c>
      <c r="AR5" s="102">
        <f>IF($AD$2="Off",'Activity data'!AR5,'Net zero Intermediate calcs'!AM15*'Net zero Intermediate calcs'!AM16*Constants!$H$18)</f>
        <v>625378.62658957369</v>
      </c>
      <c r="AS5" s="102">
        <f>IF($AD$2="Off",'Activity data'!AS5,'Net zero Intermediate calcs'!AN15*'Net zero Intermediate calcs'!AN16*Constants!$H$18)</f>
        <v>629567.14497937798</v>
      </c>
      <c r="AT5" s="102">
        <f>IF($AD$2="Off",'Activity data'!AT5,'Net zero Intermediate calcs'!AO15*'Net zero Intermediate calcs'!AO16*Constants!$H$18)</f>
        <v>633846.99395519786</v>
      </c>
      <c r="AU5" s="102">
        <f>IF($AD$2="Off",'Activity data'!AU5,'Net zero Intermediate calcs'!AP15*'Net zero Intermediate calcs'!AP16*Constants!$H$18)</f>
        <v>639785.26467968838</v>
      </c>
      <c r="AV5" s="102">
        <f>IF($AD$2="Off",'Activity data'!AV5,'Net zero Intermediate calcs'!AQ15*'Net zero Intermediate calcs'!AQ16*Constants!$H$18)</f>
        <v>644910.10058591992</v>
      </c>
      <c r="AW5" s="102">
        <f>IF($AD$2="Off",'Activity data'!AW5,'Net zero Intermediate calcs'!AR15*'Net zero Intermediate calcs'!AR16*Constants!$H$18)</f>
        <v>651196.5052203068</v>
      </c>
      <c r="AX5" s="102">
        <f>IF($AD$2="Off",'Activity data'!AX5,'Net zero Intermediate calcs'!AS15*'Net zero Intermediate calcs'!AS16*Constants!$H$18)</f>
        <v>657768.27409433562</v>
      </c>
      <c r="AY5" s="102">
        <f>IF($AD$2="Off",'Activity data'!AY5,'Net zero Intermediate calcs'!AT15*'Net zero Intermediate calcs'!AT16*Constants!$H$18)</f>
        <v>665661.01223849796</v>
      </c>
      <c r="AZ5" s="102">
        <f>IF($AD$2="Off",'Activity data'!AZ5,'Net zero Intermediate calcs'!AU15*'Net zero Intermediate calcs'!AU16*Constants!$H$18)</f>
        <v>674223.78198013816</v>
      </c>
      <c r="BA5" s="102">
        <f>IF($AD$2="Off",'Activity data'!BA5,'Net zero Intermediate calcs'!AV15*'Net zero Intermediate calcs'!AV16*Constants!$H$18)</f>
        <v>680824.39748639974</v>
      </c>
      <c r="BB5" s="102">
        <f>IF($AD$2="Off",'Activity data'!BB5,'Net zero Intermediate calcs'!AW15*'Net zero Intermediate calcs'!AW16*Constants!$H$18)</f>
        <v>687424.99069376942</v>
      </c>
      <c r="BC5" s="102">
        <f>IF($AD$2="Off",'Activity data'!BC5,'Net zero Intermediate calcs'!AX15*'Net zero Intermediate calcs'!AX16*Constants!$H$18)</f>
        <v>694735.77406652307</v>
      </c>
      <c r="BD5" s="102">
        <f>IF($AD$2="Off",'Activity data'!BD5,'Net zero Intermediate calcs'!AY15*'Net zero Intermediate calcs'!AY16*Constants!$H$18)</f>
        <v>701993.13317458262</v>
      </c>
      <c r="BE5" s="102">
        <f>IF($AD$2="Off",'Activity data'!BE5,'Net zero Intermediate calcs'!AZ15*'Net zero Intermediate calcs'!AZ16*Constants!$H$18)</f>
        <v>710024.97330610664</v>
      </c>
      <c r="BF5" s="102">
        <f>IF($AD$2="Off",'Activity data'!BF5,'Net zero Intermediate calcs'!BA15*'Net zero Intermediate calcs'!BA16*Constants!$H$18)</f>
        <v>717812.8976893106</v>
      </c>
      <c r="BG5" s="102">
        <f>IF($AD$2="Off",'Activity data'!BG5,'Net zero Intermediate calcs'!BB15*'Net zero Intermediate calcs'!BB16*Constants!$H$18)</f>
        <v>726856.19234980212</v>
      </c>
      <c r="BH5" s="102">
        <f>IF($AD$2="Off",'Activity data'!BH5,'Net zero Intermediate calcs'!BC15*'Net zero Intermediate calcs'!BC16*Constants!$H$18)</f>
        <v>735995.19276250992</v>
      </c>
      <c r="BI5" s="102">
        <f>IF($AD$2="Off",'Activity data'!BI5,'Net zero Intermediate calcs'!BD15*'Net zero Intermediate calcs'!BD16*Constants!$H$18)</f>
        <v>745381.38963041524</v>
      </c>
      <c r="BJ5" s="102">
        <f>IF($AD$2="Off",'Activity data'!BJ5,'Net zero Intermediate calcs'!BE15*'Net zero Intermediate calcs'!BE16*Constants!$H$18)</f>
        <v>755063.80127875379</v>
      </c>
      <c r="BK5" s="102">
        <f>IF($AD$2="Off",'Activity data'!BK5,'Net zero Intermediate calcs'!BF15*'Net zero Intermediate calcs'!BF16*Constants!$H$18)</f>
        <v>765136.85816848744</v>
      </c>
      <c r="BL5" s="102">
        <f>IF($AD$2="Off",'Activity data'!BL5,'Net zero Intermediate calcs'!BG15*'Net zero Intermediate calcs'!BG16*Constants!$H$18)</f>
        <v>776085.91095392068</v>
      </c>
      <c r="BM5" s="102">
        <f>IF($AD$2="Off",'Activity data'!BM5,'Net zero Intermediate calcs'!BH15*'Net zero Intermediate calcs'!BH16*Constants!$H$18)</f>
        <v>782359.21126620763</v>
      </c>
      <c r="BN5" s="102">
        <f>IF($AD$2="Off",'Activity data'!BN5,'Net zero Intermediate calcs'!BI15*'Net zero Intermediate calcs'!BI16*Constants!$H$18)</f>
        <v>787901.46426171693</v>
      </c>
      <c r="BO5" s="102">
        <f>IF($AD$2="Off",'Activity data'!BO5,'Net zero Intermediate calcs'!BJ15*'Net zero Intermediate calcs'!BJ16*Constants!$H$18)</f>
        <v>793535.38382327883</v>
      </c>
      <c r="BP5" s="102">
        <f>IF($AD$2="Off",'Activity data'!BP5,'Net zero Intermediate calcs'!BK15*'Net zero Intermediate calcs'!BK16*Constants!$H$18)</f>
        <v>798965.55973269779</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495518.03471340693</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504281.82454163593</v>
      </c>
      <c r="AL6" s="102">
        <f>IF($AD$2="Off",'Activity data'!AL6,'Net zero Intermediate calcs'!AG15*'Net zero Intermediate calcs'!AG16*Constants!$H$19)</f>
        <v>490505.68132411194</v>
      </c>
      <c r="AM6" s="102">
        <f>IF($AD$2="Off",'Activity data'!AM6,'Net zero Intermediate calcs'!AH15*'Net zero Intermediate calcs'!AH16*Constants!$H$19)</f>
        <v>496764.70983583789</v>
      </c>
      <c r="AN6" s="102">
        <f>IF($AD$2="Off",'Activity data'!AN6,'Net zero Intermediate calcs'!AI15*'Net zero Intermediate calcs'!AI16*Constants!$H$19)</f>
        <v>501603.04820318258</v>
      </c>
      <c r="AO6" s="102">
        <f>IF($AD$2="Off",'Activity data'!AO6,'Net zero Intermediate calcs'!AJ15*'Net zero Intermediate calcs'!AJ16*Constants!$H$19)</f>
        <v>505922.18693587498</v>
      </c>
      <c r="AP6" s="102">
        <f>IF($AD$2="Off",'Activity data'!AP6,'Net zero Intermediate calcs'!AK15*'Net zero Intermediate calcs'!AK16*Constants!$H$19)</f>
        <v>510487.98069779709</v>
      </c>
      <c r="AQ6" s="102">
        <f>IF($AD$2="Off",'Activity data'!AQ6,'Net zero Intermediate calcs'!AL15*'Net zero Intermediate calcs'!AL16*Constants!$H$19)</f>
        <v>514656.65464437677</v>
      </c>
      <c r="AR6" s="102">
        <f>IF($AD$2="Off",'Activity data'!AR6,'Net zero Intermediate calcs'!AM15*'Net zero Intermediate calcs'!AM16*Constants!$H$19)</f>
        <v>518170.86203136103</v>
      </c>
      <c r="AS6" s="102">
        <f>IF($AD$2="Off",'Activity data'!AS6,'Net zero Intermediate calcs'!AN15*'Net zero Intermediate calcs'!AN16*Constants!$H$19)</f>
        <v>521641.3486971989</v>
      </c>
      <c r="AT6" s="102">
        <f>IF($AD$2="Off",'Activity data'!AT6,'Net zero Intermediate calcs'!AO15*'Net zero Intermediate calcs'!AO16*Constants!$H$19)</f>
        <v>525187.509277164</v>
      </c>
      <c r="AU6" s="102">
        <f>IF($AD$2="Off",'Activity data'!AU6,'Net zero Intermediate calcs'!AP15*'Net zero Intermediate calcs'!AP16*Constants!$H$19)</f>
        <v>530107.790734599</v>
      </c>
      <c r="AV6" s="102">
        <f>IF($AD$2="Off",'Activity data'!AV6,'Net zero Intermediate calcs'!AQ15*'Net zero Intermediate calcs'!AQ16*Constants!$H$19)</f>
        <v>534354.08334261936</v>
      </c>
      <c r="AW6" s="102">
        <f>IF($AD$2="Off",'Activity data'!AW6,'Net zero Intermediate calcs'!AR15*'Net zero Intermediate calcs'!AR16*Constants!$H$19)</f>
        <v>539562.81861111138</v>
      </c>
      <c r="AX6" s="102">
        <f>IF($AD$2="Off",'Activity data'!AX6,'Net zero Intermediate calcs'!AS15*'Net zero Intermediate calcs'!AS16*Constants!$H$19)</f>
        <v>545007.99853530666</v>
      </c>
      <c r="AY6" s="102">
        <f>IF($AD$2="Off",'Activity data'!AY6,'Net zero Intermediate calcs'!AT15*'Net zero Intermediate calcs'!AT16*Constants!$H$19)</f>
        <v>551547.69585475547</v>
      </c>
      <c r="AZ6" s="102">
        <f>IF($AD$2="Off",'Activity data'!AZ6,'Net zero Intermediate calcs'!AU15*'Net zero Intermediate calcs'!AU16*Constants!$H$19)</f>
        <v>558642.56221211446</v>
      </c>
      <c r="BA6" s="102">
        <f>IF($AD$2="Off",'Activity data'!BA6,'Net zero Intermediate calcs'!AV15*'Net zero Intermediate calcs'!AV16*Constants!$H$19)</f>
        <v>564111.64363158843</v>
      </c>
      <c r="BB6" s="102">
        <f>IF($AD$2="Off",'Activity data'!BB6,'Net zero Intermediate calcs'!AW15*'Net zero Intermediate calcs'!AW16*Constants!$H$19)</f>
        <v>569580.70657483756</v>
      </c>
      <c r="BC6" s="102">
        <f>IF($AD$2="Off",'Activity data'!BC6,'Net zero Intermediate calcs'!AX15*'Net zero Intermediate calcs'!AX16*Constants!$H$19)</f>
        <v>575638.21279797622</v>
      </c>
      <c r="BD6" s="102">
        <f>IF($AD$2="Off",'Activity data'!BD6,'Net zero Intermediate calcs'!AY15*'Net zero Intermediate calcs'!AY16*Constants!$H$19)</f>
        <v>581651.45320179698</v>
      </c>
      <c r="BE6" s="102">
        <f>IF($AD$2="Off",'Activity data'!BE6,'Net zero Intermediate calcs'!AZ15*'Net zero Intermediate calcs'!AZ16*Constants!$H$19)</f>
        <v>588306.40645363124</v>
      </c>
      <c r="BF6" s="102">
        <f>IF($AD$2="Off",'Activity data'!BF6,'Net zero Intermediate calcs'!BA15*'Net zero Intermediate calcs'!BA16*Constants!$H$19)</f>
        <v>594759.25808542885</v>
      </c>
      <c r="BG6" s="102">
        <f>IF($AD$2="Off",'Activity data'!BG6,'Net zero Intermediate calcs'!BB15*'Net zero Intermediate calcs'!BB16*Constants!$H$19)</f>
        <v>602252.27366126468</v>
      </c>
      <c r="BH6" s="102">
        <f>IF($AD$2="Off",'Activity data'!BH6,'Net zero Intermediate calcs'!BC15*'Net zero Intermediate calcs'!BC16*Constants!$H$19)</f>
        <v>609824.58828893676</v>
      </c>
      <c r="BI6" s="102">
        <f>IF($AD$2="Off",'Activity data'!BI6,'Net zero Intermediate calcs'!BD15*'Net zero Intermediate calcs'!BD16*Constants!$H$19)</f>
        <v>617601.72283662984</v>
      </c>
      <c r="BJ6" s="102">
        <f>IF($AD$2="Off",'Activity data'!BJ6,'Net zero Intermediate calcs'!BE15*'Net zero Intermediate calcs'!BE16*Constants!$H$19)</f>
        <v>625624.29248811037</v>
      </c>
      <c r="BK6" s="102">
        <f>IF($AD$2="Off",'Activity data'!BK6,'Net zero Intermediate calcs'!BF15*'Net zero Intermediate calcs'!BF16*Constants!$H$19)</f>
        <v>633970.53962531814</v>
      </c>
      <c r="BL6" s="102">
        <f>IF($AD$2="Off",'Activity data'!BL6,'Net zero Intermediate calcs'!BG15*'Net zero Intermediate calcs'!BG16*Constants!$H$19)</f>
        <v>643042.61193324858</v>
      </c>
      <c r="BM6" s="102">
        <f>IF($AD$2="Off",'Activity data'!BM6,'Net zero Intermediate calcs'!BH15*'Net zero Intermediate calcs'!BH16*Constants!$H$19)</f>
        <v>648240.48933485779</v>
      </c>
      <c r="BN6" s="102">
        <f>IF($AD$2="Off",'Activity data'!BN6,'Net zero Intermediate calcs'!BI15*'Net zero Intermediate calcs'!BI16*Constants!$H$19)</f>
        <v>652832.6418168511</v>
      </c>
      <c r="BO6" s="102">
        <f>IF($AD$2="Off",'Activity data'!BO6,'Net zero Intermediate calcs'!BJ15*'Net zero Intermediate calcs'!BJ16*Constants!$H$19)</f>
        <v>657500.74659643101</v>
      </c>
      <c r="BP6" s="102">
        <f>IF($AD$2="Off",'Activity data'!BP6,'Net zero Intermediate calcs'!BK15*'Net zero Intermediate calcs'!BK16*Constants!$H$19)</f>
        <v>662000.03520709241</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615125.83619595354</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626005.02356892754</v>
      </c>
      <c r="AL7" s="102">
        <f>IF($AD$2="Off",'Activity data'!AL7,'Net zero Intermediate calcs'!AG15*'Net zero Intermediate calcs'!AG16*(1-Constants!$H$18-Constants!$H$19))</f>
        <v>608903.60440234595</v>
      </c>
      <c r="AM7" s="102">
        <f>IF($AD$2="Off",'Activity data'!AM7,'Net zero Intermediate calcs'!AH15*'Net zero Intermediate calcs'!AH16*(1-Constants!$H$18-Constants!$H$19))</f>
        <v>616673.43289966101</v>
      </c>
      <c r="AN7" s="102">
        <f>IF($AD$2="Off",'Activity data'!AN7,'Net zero Intermediate calcs'!AI15*'Net zero Intermediate calcs'!AI16*(1-Constants!$H$18-Constants!$H$19))</f>
        <v>622679.64604533021</v>
      </c>
      <c r="AO7" s="102">
        <f>IF($AD$2="Off",'Activity data'!AO7,'Net zero Intermediate calcs'!AJ15*'Net zero Intermediate calcs'!AJ16*(1-Constants!$H$18-Constants!$H$19))</f>
        <v>628041.33550660347</v>
      </c>
      <c r="AP7" s="102">
        <f>IF($AD$2="Off",'Activity data'!AP7,'Net zero Intermediate calcs'!AK15*'Net zero Intermediate calcs'!AK16*(1-Constants!$H$18-Constants!$H$19))</f>
        <v>633709.21741795505</v>
      </c>
      <c r="AQ7" s="102">
        <f>IF($AD$2="Off",'Activity data'!AQ7,'Net zero Intermediate calcs'!AL15*'Net zero Intermediate calcs'!AL16*(1-Constants!$H$18-Constants!$H$19))</f>
        <v>638884.12300681265</v>
      </c>
      <c r="AR7" s="102">
        <f>IF($AD$2="Off",'Activity data'!AR7,'Net zero Intermediate calcs'!AM15*'Net zero Intermediate calcs'!AM16*(1-Constants!$H$18-Constants!$H$19))</f>
        <v>643246.58734927594</v>
      </c>
      <c r="AS7" s="102">
        <f>IF($AD$2="Off",'Activity data'!AS7,'Net zero Intermediate calcs'!AN15*'Net zero Intermediate calcs'!AN16*(1-Constants!$H$18-Constants!$H$19))</f>
        <v>647554.77769307455</v>
      </c>
      <c r="AT7" s="102">
        <f>IF($AD$2="Off",'Activity data'!AT7,'Net zero Intermediate calcs'!AO15*'Net zero Intermediate calcs'!AO16*(1-Constants!$H$18-Constants!$H$19))</f>
        <v>651956.90806820372</v>
      </c>
      <c r="AU7" s="102">
        <f>IF($AD$2="Off",'Activity data'!AU7,'Net zero Intermediate calcs'!AP15*'Net zero Intermediate calcs'!AP16*(1-Constants!$H$18-Constants!$H$19))</f>
        <v>658064.84367053676</v>
      </c>
      <c r="AV7" s="102">
        <f>IF($AD$2="Off",'Activity data'!AV7,'Net zero Intermediate calcs'!AQ15*'Net zero Intermediate calcs'!AQ16*(1-Constants!$H$18-Constants!$H$19))</f>
        <v>663336.10345980339</v>
      </c>
      <c r="AW7" s="102">
        <f>IF($AD$2="Off",'Activity data'!AW7,'Net zero Intermediate calcs'!AR15*'Net zero Intermediate calcs'!AR16*(1-Constants!$H$18-Constants!$H$19))</f>
        <v>669802.11965517292</v>
      </c>
      <c r="AX7" s="102">
        <f>IF($AD$2="Off",'Activity data'!AX7,'Net zero Intermediate calcs'!AS15*'Net zero Intermediate calcs'!AS16*(1-Constants!$H$18-Constants!$H$19))</f>
        <v>676561.65335417388</v>
      </c>
      <c r="AY7" s="102">
        <f>IF($AD$2="Off",'Activity data'!AY7,'Net zero Intermediate calcs'!AT15*'Net zero Intermediate calcs'!AT16*(1-Constants!$H$18-Constants!$H$19))</f>
        <v>684679.8983024552</v>
      </c>
      <c r="AZ7" s="102">
        <f>IF($AD$2="Off",'Activity data'!AZ7,'Net zero Intermediate calcs'!AU15*'Net zero Intermediate calcs'!AU16*(1-Constants!$H$18-Constants!$H$19))</f>
        <v>693487.3186081422</v>
      </c>
      <c r="BA7" s="102">
        <f>IF($AD$2="Off",'Activity data'!BA7,'Net zero Intermediate calcs'!AV15*'Net zero Intermediate calcs'!AV16*(1-Constants!$H$18-Constants!$H$19))</f>
        <v>700276.52312886843</v>
      </c>
      <c r="BB7" s="102">
        <f>IF($AD$2="Off",'Activity data'!BB7,'Net zero Intermediate calcs'!AW15*'Net zero Intermediate calcs'!AW16*(1-Constants!$H$18-Constants!$H$19))</f>
        <v>707065.70471359149</v>
      </c>
      <c r="BC7" s="102">
        <f>IF($AD$2="Off",'Activity data'!BC7,'Net zero Intermediate calcs'!AX15*'Net zero Intermediate calcs'!AX16*(1-Constants!$H$18-Constants!$H$19))</f>
        <v>714585.36761128099</v>
      </c>
      <c r="BD7" s="102">
        <f>IF($AD$2="Off",'Activity data'!BD7,'Net zero Intermediate calcs'!AY15*'Net zero Intermediate calcs'!AY16*(1-Constants!$H$18-Constants!$H$19))</f>
        <v>722050.07983671373</v>
      </c>
      <c r="BE7" s="102">
        <f>IF($AD$2="Off",'Activity data'!BE7,'Net zero Intermediate calcs'!AZ15*'Net zero Intermediate calcs'!AZ16*(1-Constants!$H$18-Constants!$H$19))</f>
        <v>730311.40111485275</v>
      </c>
      <c r="BF7" s="102">
        <f>IF($AD$2="Off",'Activity data'!BF7,'Net zero Intermediate calcs'!BA15*'Net zero Intermediate calcs'!BA16*(1-Constants!$H$18-Constants!$H$19))</f>
        <v>738321.83762329107</v>
      </c>
      <c r="BG7" s="102">
        <f>IF($AD$2="Off",'Activity data'!BG7,'Net zero Intermediate calcs'!BB15*'Net zero Intermediate calcs'!BB16*(1-Constants!$H$18-Constants!$H$19))</f>
        <v>747623.5121312252</v>
      </c>
      <c r="BH7" s="102">
        <f>IF($AD$2="Off",'Activity data'!BH7,'Net zero Intermediate calcs'!BC15*'Net zero Intermediate calcs'!BC16*(1-Constants!$H$18-Constants!$H$19))</f>
        <v>757023.62684143893</v>
      </c>
      <c r="BI7" s="102">
        <f>IF($AD$2="Off",'Activity data'!BI7,'Net zero Intermediate calcs'!BD15*'Net zero Intermediate calcs'!BD16*(1-Constants!$H$18-Constants!$H$19))</f>
        <v>766678.00076271303</v>
      </c>
      <c r="BJ7" s="102">
        <f>IF($AD$2="Off",'Activity data'!BJ7,'Net zero Intermediate calcs'!BE15*'Net zero Intermediate calcs'!BE16*(1-Constants!$H$18-Constants!$H$19))</f>
        <v>776637.05274386122</v>
      </c>
      <c r="BK7" s="102">
        <f>IF($AD$2="Off",'Activity data'!BK7,'Net zero Intermediate calcs'!BF15*'Net zero Intermediate calcs'!BF16*(1-Constants!$H$18-Constants!$H$19))</f>
        <v>786997.91125901579</v>
      </c>
      <c r="BL7" s="102">
        <f>IF($AD$2="Off",'Activity data'!BL7,'Net zero Intermediate calcs'!BG15*'Net zero Intermediate calcs'!BG16*(1-Constants!$H$18-Constants!$H$19))</f>
        <v>798259.79412403284</v>
      </c>
      <c r="BM7" s="102">
        <f>IF($AD$2="Off",'Activity data'!BM7,'Net zero Intermediate calcs'!BH15*'Net zero Intermediate calcs'!BH16*(1-Constants!$H$18-Constants!$H$19))</f>
        <v>804712.33158809936</v>
      </c>
      <c r="BN7" s="102">
        <f>IF($AD$2="Off",'Activity data'!BN7,'Net zero Intermediate calcs'!BI15*'Net zero Intermediate calcs'!BI16*(1-Constants!$H$18-Constants!$H$19))</f>
        <v>810412.93466919463</v>
      </c>
      <c r="BO7" s="102">
        <f>IF($AD$2="Off",'Activity data'!BO7,'Net zero Intermediate calcs'!BJ15*'Net zero Intermediate calcs'!BJ16*(1-Constants!$H$18-Constants!$H$19))</f>
        <v>816207.82336108701</v>
      </c>
      <c r="BP7" s="102">
        <f>IF($AD$2="Off",'Activity data'!BP7,'Net zero Intermediate calcs'!BK15*'Net zero Intermediate calcs'!BK16*(1-Constants!$H$18-Constants!$H$19))</f>
        <v>821793.14715363213</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5954880.1627134709</v>
      </c>
      <c r="AE8" s="102">
        <f>IF($AD$2="Off",'Activity data'!AE8,'Net zero Intermediate calcs'!Z10*'Net zero Intermediate calcs'!Z11*Constants!$H$20)</f>
        <v>5903235.3888004757</v>
      </c>
      <c r="AF8" s="102">
        <f>IF($AD$2="Off",'Activity data'!AF8,'Net zero Intermediate calcs'!AA10*'Net zero Intermediate calcs'!AA11*Constants!$H$20)</f>
        <v>5883575.7867908701</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4720653.2492311569</v>
      </c>
      <c r="AM8" s="102">
        <f>IF($AD$2="Off",'Activity data'!AM8,'Net zero Intermediate calcs'!AH10*'Net zero Intermediate calcs'!AH11*Constants!$H$20)</f>
        <v>4812936.6921476023</v>
      </c>
      <c r="AN8" s="102">
        <f>IF($AD$2="Off",'Activity data'!AN8,'Net zero Intermediate calcs'!AI10*'Net zero Intermediate calcs'!AI11*Constants!$H$20)</f>
        <v>4862462.2145906538</v>
      </c>
      <c r="AO8" s="102">
        <f>IF($AD$2="Off",'Activity data'!AO8,'Net zero Intermediate calcs'!AJ10*'Net zero Intermediate calcs'!AJ11*Constants!$H$20)</f>
        <v>4897762.6757814512</v>
      </c>
      <c r="AP8" s="102">
        <f>IF($AD$2="Off",'Activity data'!AP8,'Net zero Intermediate calcs'!AK10*'Net zero Intermediate calcs'!AK11*Constants!$H$20)</f>
        <v>4941771.7480544485</v>
      </c>
      <c r="AQ8" s="102">
        <f>IF($AD$2="Off",'Activity data'!AQ8,'Net zero Intermediate calcs'!AL10*'Net zero Intermediate calcs'!AL11*Constants!$H$20)</f>
        <v>4975921.966537646</v>
      </c>
      <c r="AR8" s="102">
        <f>IF($AD$2="Off",'Activity data'!AR8,'Net zero Intermediate calcs'!AM10*'Net zero Intermediate calcs'!AM11*Constants!$H$20)</f>
        <v>4990111.7374567436</v>
      </c>
      <c r="AS8" s="102">
        <f>IF($AD$2="Off",'Activity data'!AS8,'Net zero Intermediate calcs'!AN10*'Net zero Intermediate calcs'!AN11*Constants!$H$20)</f>
        <v>5002158.7403610023</v>
      </c>
      <c r="AT8" s="102">
        <f>IF($AD$2="Off",'Activity data'!AT8,'Net zero Intermediate calcs'!AO10*'Net zero Intermediate calcs'!AO11*Constants!$H$20)</f>
        <v>5015465.9871079791</v>
      </c>
      <c r="AU8" s="102">
        <f>IF($AD$2="Off",'Activity data'!AU8,'Net zero Intermediate calcs'!AP10*'Net zero Intermediate calcs'!AP11*Constants!$H$20)</f>
        <v>5064890.3274881318</v>
      </c>
      <c r="AV8" s="102">
        <f>IF($AD$2="Off",'Activity data'!AV8,'Net zero Intermediate calcs'!AQ10*'Net zero Intermediate calcs'!AQ11*Constants!$H$20)</f>
        <v>5094707.7467371617</v>
      </c>
      <c r="AW8" s="102">
        <f>IF($AD$2="Off",'Activity data'!AW8,'Net zero Intermediate calcs'!AR10*'Net zero Intermediate calcs'!AR11*Constants!$H$20)</f>
        <v>5104806.5363446083</v>
      </c>
      <c r="AX8" s="102">
        <f>IF($AD$2="Off",'Activity data'!AX8,'Net zero Intermediate calcs'!AS10*'Net zero Intermediate calcs'!AS11*Constants!$H$20)</f>
        <v>5117077.6195913302</v>
      </c>
      <c r="AY8" s="102">
        <f>IF($AD$2="Off",'Activity data'!AY8,'Net zero Intermediate calcs'!AT10*'Net zero Intermediate calcs'!AT11*Constants!$H$20)</f>
        <v>5152384.799102094</v>
      </c>
      <c r="AZ8" s="102">
        <f>IF($AD$2="Off",'Activity data'!AZ8,'Net zero Intermediate calcs'!AU10*'Net zero Intermediate calcs'!AU11*Constants!$H$20)</f>
        <v>5195930.172711879</v>
      </c>
      <c r="BA8" s="102">
        <f>IF($AD$2="Off",'Activity data'!BA8,'Net zero Intermediate calcs'!AV10*'Net zero Intermediate calcs'!AV11*Constants!$H$20)</f>
        <v>5195550.7312915167</v>
      </c>
      <c r="BB8" s="102">
        <f>IF($AD$2="Off",'Activity data'!BB8,'Net zero Intermediate calcs'!AW10*'Net zero Intermediate calcs'!AW11*Constants!$H$20)</f>
        <v>5191350.1412610095</v>
      </c>
      <c r="BC8" s="102">
        <f>IF($AD$2="Off",'Activity data'!BC8,'Net zero Intermediate calcs'!AX10*'Net zero Intermediate calcs'!AX11*Constants!$H$20)</f>
        <v>5196595.752205709</v>
      </c>
      <c r="BD8" s="102">
        <f>IF($AD$2="Off",'Activity data'!BD8,'Net zero Intermediate calcs'!AY10*'Net zero Intermediate calcs'!AY11*Constants!$H$20)</f>
        <v>5196550.8343786737</v>
      </c>
      <c r="BE8" s="102">
        <f>IF($AD$2="Off",'Activity data'!BE8,'Net zero Intermediate calcs'!AZ10*'Net zero Intermediate calcs'!AZ11*Constants!$H$20)</f>
        <v>5205992.4325067345</v>
      </c>
      <c r="BF8" s="102">
        <f>IF($AD$2="Off",'Activity data'!BF8,'Net zero Intermediate calcs'!BA10*'Net zero Intermediate calcs'!BA11*Constants!$H$20)</f>
        <v>5206409.1102057304</v>
      </c>
      <c r="BG8" s="102">
        <f>IF($AD$2="Off",'Activity data'!BG8,'Net zero Intermediate calcs'!BB10*'Net zero Intermediate calcs'!BB11*Constants!$H$20)</f>
        <v>5249931.2360743983</v>
      </c>
      <c r="BH8" s="102">
        <f>IF($AD$2="Off",'Activity data'!BH8,'Net zero Intermediate calcs'!BC10*'Net zero Intermediate calcs'!BC11*Constants!$H$20)</f>
        <v>5290618.9374918621</v>
      </c>
      <c r="BI8" s="102">
        <f>IF($AD$2="Off",'Activity data'!BI8,'Net zero Intermediate calcs'!BD10*'Net zero Intermediate calcs'!BD11*Constants!$H$20)</f>
        <v>5330897.5224145558</v>
      </c>
      <c r="BJ8" s="102">
        <f>IF($AD$2="Off",'Activity data'!BJ8,'Net zero Intermediate calcs'!BE10*'Net zero Intermediate calcs'!BE11*Constants!$H$20)</f>
        <v>5371359.9413835099</v>
      </c>
      <c r="BK8" s="102">
        <f>IF($AD$2="Off",'Activity data'!BK8,'Net zero Intermediate calcs'!BF10*'Net zero Intermediate calcs'!BF11*Constants!$H$20)</f>
        <v>5413239.3530750209</v>
      </c>
      <c r="BL8" s="102">
        <f>IF($AD$2="Off",'Activity data'!BL8,'Net zero Intermediate calcs'!BG10*'Net zero Intermediate calcs'!BG11*Constants!$H$20)</f>
        <v>5463579.5978202894</v>
      </c>
      <c r="BM8" s="102">
        <f>IF($AD$2="Off",'Activity data'!BM8,'Net zero Intermediate calcs'!BH10*'Net zero Intermediate calcs'!BH11*Constants!$H$20)</f>
        <v>5439091.3880893793</v>
      </c>
      <c r="BN8" s="102">
        <f>IF($AD$2="Off",'Activity data'!BN8,'Net zero Intermediate calcs'!BI10*'Net zero Intermediate calcs'!BI11*Constants!$H$20)</f>
        <v>5401723.6836017733</v>
      </c>
      <c r="BO8" s="102">
        <f>IF($AD$2="Off",'Activity data'!BO8,'Net zero Intermediate calcs'!BJ10*'Net zero Intermediate calcs'!BJ11*Constants!$H$20)</f>
        <v>5363890.4565737583</v>
      </c>
      <c r="BP8" s="102">
        <f>IF($AD$2="Off",'Activity data'!BP8,'Net zero Intermediate calcs'!BK10*'Net zero Intermediate calcs'!BK11*Constants!$H$20)</f>
        <v>5321405.8634362929</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5280742.7858025106</v>
      </c>
      <c r="AE9" s="102">
        <f>IF($AD$2="Off",'Activity data'!AE9,'Net zero Intermediate calcs'!Z10*'Net zero Intermediate calcs'!Z11*(1-Constants!$H$20))</f>
        <v>5234944.5900683459</v>
      </c>
      <c r="AF9" s="102">
        <f>IF($AD$2="Off",'Activity data'!AF9,'Net zero Intermediate calcs'!AA10*'Net zero Intermediate calcs'!AA11*(1-Constants!$H$20))</f>
        <v>5217510.6033805832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4186239.6738464972</v>
      </c>
      <c r="AM9" s="102">
        <f>IF($AD$2="Off",'Activity data'!AM9,'Net zero Intermediate calcs'!AH10*'Net zero Intermediate calcs'!AH11*(1-Constants!$H$20))</f>
        <v>4268075.9345459873</v>
      </c>
      <c r="AN9" s="102">
        <f>IF($AD$2="Off",'Activity data'!AN9,'Net zero Intermediate calcs'!AI10*'Net zero Intermediate calcs'!AI11*(1-Constants!$H$20))</f>
        <v>4311994.7940709572</v>
      </c>
      <c r="AO9" s="102">
        <f>IF($AD$2="Off",'Activity data'!AO9,'Net zero Intermediate calcs'!AJ10*'Net zero Intermediate calcs'!AJ11*(1-Constants!$H$20))</f>
        <v>4343298.97663638</v>
      </c>
      <c r="AP9" s="102">
        <f>IF($AD$2="Off",'Activity data'!AP9,'Net zero Intermediate calcs'!AK10*'Net zero Intermediate calcs'!AK11*(1-Constants!$H$20))</f>
        <v>4382325.8897841331</v>
      </c>
      <c r="AQ9" s="102">
        <f>IF($AD$2="Off",'Activity data'!AQ9,'Net zero Intermediate calcs'!AL10*'Net zero Intermediate calcs'!AL11*(1-Constants!$H$20))</f>
        <v>4412610.0457975352</v>
      </c>
      <c r="AR9" s="102">
        <f>IF($AD$2="Off",'Activity data'!AR9,'Net zero Intermediate calcs'!AM10*'Net zero Intermediate calcs'!AM11*(1-Constants!$H$20))</f>
        <v>4425193.4275559792</v>
      </c>
      <c r="AS9" s="102">
        <f>IF($AD$2="Off",'Activity data'!AS9,'Net zero Intermediate calcs'!AN10*'Net zero Intermediate calcs'!AN11*(1-Constants!$H$20))</f>
        <v>4435876.6188106993</v>
      </c>
      <c r="AT9" s="102">
        <f>IF($AD$2="Off",'Activity data'!AT9,'Net zero Intermediate calcs'!AO10*'Net zero Intermediate calcs'!AO11*(1-Constants!$H$20))</f>
        <v>4447677.3847938683</v>
      </c>
      <c r="AU9" s="102">
        <f>IF($AD$2="Off",'Activity data'!AU9,'Net zero Intermediate calcs'!AP10*'Net zero Intermediate calcs'!AP11*(1-Constants!$H$20))</f>
        <v>4491506.5168290976</v>
      </c>
      <c r="AV9" s="102">
        <f>IF($AD$2="Off",'Activity data'!AV9,'Net zero Intermediate calcs'!AQ10*'Net zero Intermediate calcs'!AQ11*(1-Constants!$H$20))</f>
        <v>4517948.3791820109</v>
      </c>
      <c r="AW9" s="102">
        <f>IF($AD$2="Off",'Activity data'!AW9,'Net zero Intermediate calcs'!AR10*'Net zero Intermediate calcs'!AR11*(1-Constants!$H$20))</f>
        <v>4526903.9095886145</v>
      </c>
      <c r="AX9" s="102">
        <f>IF($AD$2="Off",'Activity data'!AX9,'Net zero Intermediate calcs'!AS10*'Net zero Intermediate calcs'!AS11*(1-Constants!$H$20))</f>
        <v>4537785.8135998575</v>
      </c>
      <c r="AY9" s="102">
        <f>IF($AD$2="Off",'Activity data'!AY9,'Net zero Intermediate calcs'!AT10*'Net zero Intermediate calcs'!AT11*(1-Constants!$H$20))</f>
        <v>4569095.9539207239</v>
      </c>
      <c r="AZ9" s="102">
        <f>IF($AD$2="Off",'Activity data'!AZ9,'Net zero Intermediate calcs'!AU10*'Net zero Intermediate calcs'!AU11*(1-Constants!$H$20))</f>
        <v>4607711.6625935528</v>
      </c>
      <c r="BA9" s="102">
        <f>IF($AD$2="Off",'Activity data'!BA9,'Net zero Intermediate calcs'!AV10*'Net zero Intermediate calcs'!AV11*(1-Constants!$H$20))</f>
        <v>4607375.1768056834</v>
      </c>
      <c r="BB9" s="102">
        <f>IF($AD$2="Off",'Activity data'!BB9,'Net zero Intermediate calcs'!AW10*'Net zero Intermediate calcs'!AW11*(1-Constants!$H$20))</f>
        <v>4603650.1252691969</v>
      </c>
      <c r="BC9" s="102">
        <f>IF($AD$2="Off",'Activity data'!BC9,'Net zero Intermediate calcs'!AX10*'Net zero Intermediate calcs'!AX11*(1-Constants!$H$20))</f>
        <v>4608301.8934654389</v>
      </c>
      <c r="BD9" s="102">
        <f>IF($AD$2="Off",'Activity data'!BD9,'Net zero Intermediate calcs'!AY10*'Net zero Intermediate calcs'!AY11*(1-Constants!$H$20))</f>
        <v>4608262.0606754264</v>
      </c>
      <c r="BE9" s="102">
        <f>IF($AD$2="Off",'Activity data'!BE9,'Net zero Intermediate calcs'!AZ10*'Net zero Intermediate calcs'!AZ11*(1-Constants!$H$20))</f>
        <v>4616634.7986380477</v>
      </c>
      <c r="BF9" s="102">
        <f>IF($AD$2="Off",'Activity data'!BF9,'Net zero Intermediate calcs'!BA10*'Net zero Intermediate calcs'!BA11*(1-Constants!$H$20))</f>
        <v>4617004.3052767795</v>
      </c>
      <c r="BG9" s="102">
        <f>IF($AD$2="Off",'Activity data'!BG9,'Net zero Intermediate calcs'!BB10*'Net zero Intermediate calcs'!BB11*(1-Constants!$H$20))</f>
        <v>4655599.3980282387</v>
      </c>
      <c r="BH9" s="102">
        <f>IF($AD$2="Off",'Activity data'!BH9,'Net zero Intermediate calcs'!BC10*'Net zero Intermediate calcs'!BC11*(1-Constants!$H$20))</f>
        <v>4691680.9445682541</v>
      </c>
      <c r="BI9" s="102">
        <f>IF($AD$2="Off",'Activity data'!BI9,'Net zero Intermediate calcs'!BD10*'Net zero Intermediate calcs'!BD11*(1-Constants!$H$20))</f>
        <v>4727399.6896883789</v>
      </c>
      <c r="BJ9" s="102">
        <f>IF($AD$2="Off",'Activity data'!BJ9,'Net zero Intermediate calcs'!BE10*'Net zero Intermediate calcs'!BE11*(1-Constants!$H$20))</f>
        <v>4763281.4574533002</v>
      </c>
      <c r="BK9" s="102">
        <f>IF($AD$2="Off",'Activity data'!BK9,'Net zero Intermediate calcs'!BF10*'Net zero Intermediate calcs'!BF11*(1-Constants!$H$20))</f>
        <v>4800419.8036703011</v>
      </c>
      <c r="BL9" s="102">
        <f>IF($AD$2="Off",'Activity data'!BL9,'Net zero Intermediate calcs'!BG10*'Net zero Intermediate calcs'!BG11*(1-Constants!$H$20))</f>
        <v>4845061.152784029</v>
      </c>
      <c r="BM9" s="102">
        <f>IF($AD$2="Off",'Activity data'!BM9,'Net zero Intermediate calcs'!BH10*'Net zero Intermediate calcs'!BH11*(1-Constants!$H$20))</f>
        <v>4823345.1932113357</v>
      </c>
      <c r="BN9" s="102">
        <f>IF($AD$2="Off",'Activity data'!BN9,'Net zero Intermediate calcs'!BI10*'Net zero Intermediate calcs'!BI11*(1-Constants!$H$20))</f>
        <v>4790207.7948921388</v>
      </c>
      <c r="BO9" s="102">
        <f>IF($AD$2="Off",'Activity data'!BO9,'Net zero Intermediate calcs'!BJ10*'Net zero Intermediate calcs'!BJ11*(1-Constants!$H$20))</f>
        <v>4756657.5746974833</v>
      </c>
      <c r="BP9" s="102">
        <f>IF($AD$2="Off",'Activity data'!BP9,'Net zero Intermediate calcs'!BK10*'Net zero Intermediate calcs'!BK11*(1-Constants!$H$20))</f>
        <v>4718982.5581416171</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541460.03376820474</v>
      </c>
      <c r="AE10" s="102">
        <f>IF($AD$2="Off",'Activity data'!AE10,(((('Net zero Intermediate calcs'!Z9/('Net zero Intermediate calcs'!Z64+0.27))*ttokg)/Constants!$H$21)/(365/'Net zero Intermediate calcs'!Z65)))</f>
        <v>559717.10307730944</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610009.49754182226</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593493.21095298638</v>
      </c>
      <c r="AM10" s="102">
        <f>IF($AD$2="Off",'Activity data'!AM10,(((('Net zero Intermediate calcs'!AH9/('Net zero Intermediate calcs'!AH64+0.27))*ttokg)/Constants!$H$21)/(365/'Net zero Intermediate calcs'!AH65)))</f>
        <v>619673.70989938057</v>
      </c>
      <c r="AN10" s="102">
        <f>IF($AD$2="Off",'Activity data'!AN10,(((('Net zero Intermediate calcs'!AI9/('Net zero Intermediate calcs'!AI64+0.27))*ttokg)/Constants!$H$21)/(365/'Net zero Intermediate calcs'!AI65)))</f>
        <v>640926.31831197697</v>
      </c>
      <c r="AO10" s="102">
        <f>IF($AD$2="Off",'Activity data'!AO10,(((('Net zero Intermediate calcs'!AJ9/('Net zero Intermediate calcs'!AJ64+0.27))*ttokg)/Constants!$H$21)/(365/'Net zero Intermediate calcs'!AJ65)))</f>
        <v>660724.50269563287</v>
      </c>
      <c r="AP10" s="102">
        <f>IF($AD$2="Off",'Activity data'!AP10,(((('Net zero Intermediate calcs'!AK9/('Net zero Intermediate calcs'!AK64+0.27))*ttokg)/Constants!$H$21)/(365/'Net zero Intermediate calcs'!AK65)))</f>
        <v>682117.16024653846</v>
      </c>
      <c r="AQ10" s="102">
        <f>IF($AD$2="Off",'Activity data'!AQ10,(((('Net zero Intermediate calcs'!AL9/('Net zero Intermediate calcs'!AL64+0.27))*ttokg)/Constants!$H$21)/(365/'Net zero Intermediate calcs'!AL65)))</f>
        <v>702580.59468085074</v>
      </c>
      <c r="AR10" s="102">
        <f>IF($AD$2="Off",'Activity data'!AR10,(((('Net zero Intermediate calcs'!AM9/('Net zero Intermediate calcs'!AM64+0.27))*ttokg)/Constants!$H$21)/(365/'Net zero Intermediate calcs'!AM65)))</f>
        <v>720577.63628636743</v>
      </c>
      <c r="AS10" s="102">
        <f>IF($AD$2="Off",'Activity data'!AS10,(((('Net zero Intermediate calcs'!AN9/('Net zero Intermediate calcs'!AN64+0.27))*ttokg)/Constants!$H$21)/(365/'Net zero Intermediate calcs'!AN65)))</f>
        <v>738559.7966523096</v>
      </c>
      <c r="AT10" s="102">
        <f>IF($AD$2="Off",'Activity data'!AT10,(((('Net zero Intermediate calcs'!AO9/('Net zero Intermediate calcs'!AO64+0.27))*ttokg)/Constants!$H$21)/(365/'Net zero Intermediate calcs'!AO65)))</f>
        <v>757032.23722081282</v>
      </c>
      <c r="AU10" s="102">
        <f>IF($AD$2="Off",'Activity data'!AU10,(((('Net zero Intermediate calcs'!AP9/('Net zero Intermediate calcs'!AP64+0.27))*ttokg)/Constants!$H$21)/(365/'Net zero Intermediate calcs'!AP65)))</f>
        <v>781397.56650513504</v>
      </c>
      <c r="AV10" s="102">
        <f>IF($AD$2="Off",'Activity data'!AV10,(((('Net zero Intermediate calcs'!AQ9/('Net zero Intermediate calcs'!AQ64+0.27))*ttokg)/Constants!$H$21)/(365/'Net zero Intermediate calcs'!AQ65)))</f>
        <v>803249.62441771338</v>
      </c>
      <c r="AW10" s="102">
        <f>IF($AD$2="Off",'Activity data'!AW10,(((('Net zero Intermediate calcs'!AR9/('Net zero Intermediate calcs'!AR64+0.27))*ttokg)/Constants!$H$21)/(365/'Net zero Intermediate calcs'!AR65)))</f>
        <v>831532.57107368112</v>
      </c>
      <c r="AX10" s="102">
        <f>IF($AD$2="Off",'Activity data'!AX10,(((('Net zero Intermediate calcs'!AS9/('Net zero Intermediate calcs'!AS64+0.27))*ttokg)/Constants!$H$21)/(365/'Net zero Intermediate calcs'!AS65)))</f>
        <v>861226.58553926717</v>
      </c>
      <c r="AY10" s="102">
        <f>IF($AD$2="Off",'Activity data'!AY10,(((('Net zero Intermediate calcs'!AT9/('Net zero Intermediate calcs'!AT64+0.27))*ttokg)/Constants!$H$21)/(365/'Net zero Intermediate calcs'!AT65)))</f>
        <v>896055.32720111241</v>
      </c>
      <c r="AZ10" s="102">
        <f>IF($AD$2="Off",'Activity data'!AZ10,(((('Net zero Intermediate calcs'!AU9/('Net zero Intermediate calcs'!AU64+0.27))*ttokg)/Constants!$H$21)/(365/'Net zero Intermediate calcs'!AU65)))</f>
        <v>933824.89688609808</v>
      </c>
      <c r="BA10" s="102">
        <f>IF($AD$2="Off",'Activity data'!BA10,(((('Net zero Intermediate calcs'!AV9/('Net zero Intermediate calcs'!AV64+0.27))*ttokg)/Constants!$H$21)/(365/'Net zero Intermediate calcs'!AV65)))</f>
        <v>965078.39665954141</v>
      </c>
      <c r="BB10" s="102">
        <f>IF($AD$2="Off",'Activity data'!BB10,(((('Net zero Intermediate calcs'!AW9/('Net zero Intermediate calcs'!AW64+0.27))*ttokg)/Constants!$H$21)/(365/'Net zero Intermediate calcs'!AW65)))</f>
        <v>996786.59178757714</v>
      </c>
      <c r="BC10" s="102">
        <f>IF($AD$2="Off",'Activity data'!BC10,(((('Net zero Intermediate calcs'!AX9/('Net zero Intermediate calcs'!AX64+0.27))*ttokg)/Constants!$H$21)/(365/'Net zero Intermediate calcs'!AX65)))</f>
        <v>1031578.8666261506</v>
      </c>
      <c r="BD10" s="102">
        <f>IF($AD$2="Off",'Activity data'!BD10,(((('Net zero Intermediate calcs'!AY9/('Net zero Intermediate calcs'!AY64+0.27))*ttokg)/Constants!$H$21)/(365/'Net zero Intermediate calcs'!AY65)))</f>
        <v>1066694.2305722206</v>
      </c>
      <c r="BE10" s="102">
        <f>IF($AD$2="Off",'Activity data'!BE10,(((('Net zero Intermediate calcs'!AZ9/('Net zero Intermediate calcs'!AZ64+0.27))*ttokg)/Constants!$H$21)/(365/'Net zero Intermediate calcs'!AZ65)))</f>
        <v>1105243.9903263215</v>
      </c>
      <c r="BF10" s="102">
        <f>IF($AD$2="Off",'Activity data'!BF10,(((('Net zero Intermediate calcs'!BA9/('Net zero Intermediate calcs'!BA64+0.27))*ttokg)/Constants!$H$21)/(365/'Net zero Intermediate calcs'!BA65)))</f>
        <v>1143458.8065078873</v>
      </c>
      <c r="BG10" s="102">
        <f>IF($AD$2="Off",'Activity data'!BG10,(((('Net zero Intermediate calcs'!BB9/('Net zero Intermediate calcs'!BB64+0.27))*ttokg)/Constants!$H$21)/(365/'Net zero Intermediate calcs'!BB65)))</f>
        <v>1185550.0196735458</v>
      </c>
      <c r="BH10" s="102">
        <f>IF($AD$2="Off",'Activity data'!BH10,(((('Net zero Intermediate calcs'!BC9/('Net zero Intermediate calcs'!BC64+0.27))*ttokg)/Constants!$H$21)/(365/'Net zero Intermediate calcs'!BC65)))</f>
        <v>1228564.549778268</v>
      </c>
      <c r="BI10" s="102">
        <f>IF($AD$2="Off",'Activity data'!BI10,(((('Net zero Intermediate calcs'!BD9/('Net zero Intermediate calcs'!BD64+0.27))*ttokg)/Constants!$H$21)/(365/'Net zero Intermediate calcs'!BD65)))</f>
        <v>1273103.2712197469</v>
      </c>
      <c r="BJ10" s="102">
        <f>IF($AD$2="Off",'Activity data'!BJ10,(((('Net zero Intermediate calcs'!BE9/('Net zero Intermediate calcs'!BE64+0.27))*ttokg)/Constants!$H$21)/(365/'Net zero Intermediate calcs'!BE65)))</f>
        <v>1319384.3346781954</v>
      </c>
      <c r="BK10" s="102">
        <f>IF($AD$2="Off",'Activity data'!BK10,(((('Net zero Intermediate calcs'!BF9/('Net zero Intermediate calcs'!BF64+0.27))*ttokg)/Constants!$H$21)/(365/'Net zero Intermediate calcs'!BF65)))</f>
        <v>1367809.006179618</v>
      </c>
      <c r="BL10" s="102">
        <f>IF($AD$2="Off",'Activity data'!BL10,(((('Net zero Intermediate calcs'!BG9/('Net zero Intermediate calcs'!BG64+0.27))*ttokg)/Constants!$H$21)/(365/'Net zero Intermediate calcs'!BG65)))</f>
        <v>1420330.9281225528</v>
      </c>
      <c r="BM10" s="102">
        <f>IF($AD$2="Off",'Activity data'!BM10,(((('Net zero Intermediate calcs'!BH9/('Net zero Intermediate calcs'!BH64+0.27))*ttokg)/Constants!$H$21)/(365/'Net zero Intermediate calcs'!BH65)))</f>
        <v>1454960.1815295466</v>
      </c>
      <c r="BN10" s="102">
        <f>IF($AD$2="Off",'Activity data'!BN10,(((('Net zero Intermediate calcs'!BI9/('Net zero Intermediate calcs'!BI64+0.27))*ttokg)/Constants!$H$21)/(365/'Net zero Intermediate calcs'!BI65)))</f>
        <v>1487112.0745054202</v>
      </c>
      <c r="BO10" s="102">
        <f>IF($AD$2="Off",'Activity data'!BO10,(((('Net zero Intermediate calcs'!BJ9/('Net zero Intermediate calcs'!BJ64+0.27))*ttokg)/Constants!$H$21)/(365/'Net zero Intermediate calcs'!BJ65)))</f>
        <v>1520049.3707619892</v>
      </c>
      <c r="BP10" s="102">
        <f>IF($AD$2="Off",'Activity data'!BP10,(((('Net zero Intermediate calcs'!BK9/('Net zero Intermediate calcs'!BK64+0.27))*ttokg)/Constants!$H$21)/(365/'Net zero Intermediate calcs'!BK65)))</f>
        <v>1552588.717193455</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19018725.346340865</v>
      </c>
      <c r="AE11" s="23">
        <f>('Net zero Intermediate calcs'!Z27*'Net zero Intermediate calcs'!Z28)*Constants!$H$22</f>
        <v>19029008.710617676</v>
      </c>
      <c r="AF11" s="23">
        <f>('Net zero Intermediate calcs'!AA27*'Net zero Intermediate calcs'!AA28)*Constants!$H$22</f>
        <v>19053595.848806616</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19402080.57501537</v>
      </c>
      <c r="AM11" s="23">
        <f>('Net zero Intermediate calcs'!AH27*'Net zero Intermediate calcs'!AH28)*Constants!$H$22</f>
        <v>19466943.481728535</v>
      </c>
      <c r="AN11" s="23">
        <f>('Net zero Intermediate calcs'!AI27*'Net zero Intermediate calcs'!AI28)*Constants!$H$22</f>
        <v>19524332.680463109</v>
      </c>
      <c r="AO11" s="23">
        <f>('Net zero Intermediate calcs'!AJ27*'Net zero Intermediate calcs'!AJ28)*Constants!$H$22</f>
        <v>19574366.646771397</v>
      </c>
      <c r="AP11" s="23">
        <f>('Net zero Intermediate calcs'!AK27*'Net zero Intermediate calcs'!AK28)*Constants!$H$22</f>
        <v>19617113.182214219</v>
      </c>
      <c r="AQ11" s="23">
        <f>('Net zero Intermediate calcs'!AL27*'Net zero Intermediate calcs'!AL28)*Constants!$H$22</f>
        <v>19651665.584306434</v>
      </c>
      <c r="AR11" s="23">
        <f>('Net zero Intermediate calcs'!AM27*'Net zero Intermediate calcs'!AM28)*Constants!$H$22</f>
        <v>19685117.774918638</v>
      </c>
      <c r="AS11" s="23">
        <f>('Net zero Intermediate calcs'!AN27*'Net zero Intermediate calcs'!AN28)*Constants!$H$22</f>
        <v>19717662.403000448</v>
      </c>
      <c r="AT11" s="23">
        <f>('Net zero Intermediate calcs'!AO27*'Net zero Intermediate calcs'!AO28)*Constants!$H$22</f>
        <v>19749155.796491969</v>
      </c>
      <c r="AU11" s="23">
        <f>('Net zero Intermediate calcs'!AP27*'Net zero Intermediate calcs'!AP28)*Constants!$H$22</f>
        <v>19780323.196918037</v>
      </c>
      <c r="AV11" s="23">
        <f>('Net zero Intermediate calcs'!AQ27*'Net zero Intermediate calcs'!AQ28)*Constants!$H$22</f>
        <v>19809486.945813324</v>
      </c>
      <c r="AW11" s="23">
        <f>('Net zero Intermediate calcs'!AR27*'Net zero Intermediate calcs'!AR28)*Constants!$H$22</f>
        <v>19838580.402241405</v>
      </c>
      <c r="AX11" s="23">
        <f>('Net zero Intermediate calcs'!AS27*'Net zero Intermediate calcs'!AS28)*Constants!$H$22</f>
        <v>19866919.269745223</v>
      </c>
      <c r="AY11" s="23">
        <f>('Net zero Intermediate calcs'!AT27*'Net zero Intermediate calcs'!AT28)*Constants!$H$22</f>
        <v>19894973.876840327</v>
      </c>
      <c r="AZ11" s="23">
        <f>('Net zero Intermediate calcs'!AU27*'Net zero Intermediate calcs'!AU28)*Constants!$H$22</f>
        <v>19922215.112154491</v>
      </c>
      <c r="BA11" s="23">
        <f>('Net zero Intermediate calcs'!AV27*'Net zero Intermediate calcs'!AV28)*Constants!$H$22</f>
        <v>19946938.418709423</v>
      </c>
      <c r="BB11" s="23">
        <f>('Net zero Intermediate calcs'!AW27*'Net zero Intermediate calcs'!AW28)*Constants!$H$22</f>
        <v>19970460.584413998</v>
      </c>
      <c r="BC11" s="23">
        <f>('Net zero Intermediate calcs'!AX27*'Net zero Intermediate calcs'!AX28)*Constants!$H$22</f>
        <v>19993093.834923316</v>
      </c>
      <c r="BD11" s="23">
        <f>('Net zero Intermediate calcs'!AY27*'Net zero Intermediate calcs'!AY28)*Constants!$H$22</f>
        <v>20014276.103571769</v>
      </c>
      <c r="BE11" s="23">
        <f>('Net zero Intermediate calcs'!AZ27*'Net zero Intermediate calcs'!AZ28)*Constants!$H$22</f>
        <v>20034402.798991378</v>
      </c>
      <c r="BF11" s="23">
        <f>('Net zero Intermediate calcs'!BA27*'Net zero Intermediate calcs'!BA28)*Constants!$H$22</f>
        <v>20052771.939347096</v>
      </c>
      <c r="BG11" s="23">
        <f>('Net zero Intermediate calcs'!BB27*'Net zero Intermediate calcs'!BB28)*Constants!$H$22</f>
        <v>20070471.160285514</v>
      </c>
      <c r="BH11" s="23">
        <f>('Net zero Intermediate calcs'!BC27*'Net zero Intermediate calcs'!BC28)*Constants!$H$22</f>
        <v>20086726.96124645</v>
      </c>
      <c r="BI11" s="23">
        <f>('Net zero Intermediate calcs'!BD27*'Net zero Intermediate calcs'!BD28)*Constants!$H$22</f>
        <v>20101553.773852907</v>
      </c>
      <c r="BJ11" s="23">
        <f>('Net zero Intermediate calcs'!BE27*'Net zero Intermediate calcs'!BE28)*Constants!$H$22</f>
        <v>20114909.184557367</v>
      </c>
      <c r="BK11" s="23">
        <f>('Net zero Intermediate calcs'!BF27*'Net zero Intermediate calcs'!BF28)*Constants!$H$22</f>
        <v>20126782.026284989</v>
      </c>
      <c r="BL11" s="23">
        <f>('Net zero Intermediate calcs'!BG27*'Net zero Intermediate calcs'!BG28)*Constants!$H$22</f>
        <v>20137409.720445655</v>
      </c>
      <c r="BM11" s="23">
        <f>('Net zero Intermediate calcs'!BH27*'Net zero Intermediate calcs'!BH28)*Constants!$H$22</f>
        <v>20143420.043510973</v>
      </c>
      <c r="BN11" s="23">
        <f>('Net zero Intermediate calcs'!BI27*'Net zero Intermediate calcs'!BI28)*Constants!$H$22</f>
        <v>20147111.496710457</v>
      </c>
      <c r="BO11" s="23">
        <f>('Net zero Intermediate calcs'!BJ27*'Net zero Intermediate calcs'!BJ28)*Constants!$H$22</f>
        <v>20148922.444840726</v>
      </c>
      <c r="BP11" s="23">
        <f>('Net zero Intermediate calcs'!BK27*'Net zero Intermediate calcs'!BK28)*Constants!$H$22</f>
        <v>20148627.505720247</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2841878.5000279453</v>
      </c>
      <c r="AE12" s="23">
        <f>('Net zero Intermediate calcs'!Z27*'Net zero Intermediate calcs'!Z28)*(1-Constants!$H$22)</f>
        <v>2843415.0946899978</v>
      </c>
      <c r="AF12" s="23">
        <f>('Net zero Intermediate calcs'!AA27*'Net zero Intermediate calcs'!AA28)*(1-Constants!$H$22)</f>
        <v>2847089.0348791494</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2899161.4652321818</v>
      </c>
      <c r="AM12" s="23">
        <f>('Net zero Intermediate calcs'!AH27*'Net zero Intermediate calcs'!AH28)*(1-Constants!$H$22)</f>
        <v>2908853.6237065629</v>
      </c>
      <c r="AN12" s="23">
        <f>('Net zero Intermediate calcs'!AI27*'Net zero Intermediate calcs'!AI28)*(1-Constants!$H$22)</f>
        <v>2917429.0212186258</v>
      </c>
      <c r="AO12" s="23">
        <f>('Net zero Intermediate calcs'!AJ27*'Net zero Intermediate calcs'!AJ28)*(1-Constants!$H$22)</f>
        <v>2924905.3610118181</v>
      </c>
      <c r="AP12" s="23">
        <f>('Net zero Intermediate calcs'!AK27*'Net zero Intermediate calcs'!AK28)*(1-Constants!$H$22)</f>
        <v>2931292.7743538488</v>
      </c>
      <c r="AQ12" s="23">
        <f>('Net zero Intermediate calcs'!AL27*'Net zero Intermediate calcs'!AL28)*(1-Constants!$H$22)</f>
        <v>2936455.776965329</v>
      </c>
      <c r="AR12" s="23">
        <f>('Net zero Intermediate calcs'!AM27*'Net zero Intermediate calcs'!AM28)*(1-Constants!$H$22)</f>
        <v>2941454.3801602563</v>
      </c>
      <c r="AS12" s="23">
        <f>('Net zero Intermediate calcs'!AN27*'Net zero Intermediate calcs'!AN28)*(1-Constants!$H$22)</f>
        <v>2946317.370563285</v>
      </c>
      <c r="AT12" s="23">
        <f>('Net zero Intermediate calcs'!AO27*'Net zero Intermediate calcs'!AO28)*(1-Constants!$H$22)</f>
        <v>2951023.2799355816</v>
      </c>
      <c r="AU12" s="23">
        <f>('Net zero Intermediate calcs'!AP27*'Net zero Intermediate calcs'!AP28)*(1-Constants!$H$22)</f>
        <v>2955680.4777003964</v>
      </c>
      <c r="AV12" s="23">
        <f>('Net zero Intermediate calcs'!AQ27*'Net zero Intermediate calcs'!AQ28)*(1-Constants!$H$22)</f>
        <v>2960038.2792594624</v>
      </c>
      <c r="AW12" s="23">
        <f>('Net zero Intermediate calcs'!AR27*'Net zero Intermediate calcs'!AR28)*(1-Constants!$H$22)</f>
        <v>2964385.5773464171</v>
      </c>
      <c r="AX12" s="23">
        <f>('Net zero Intermediate calcs'!AS27*'Net zero Intermediate calcs'!AS28)*(1-Constants!$H$22)</f>
        <v>2968620.120766528</v>
      </c>
      <c r="AY12" s="23">
        <f>('Net zero Intermediate calcs'!AT27*'Net zero Intermediate calcs'!AT28)*(1-Constants!$H$22)</f>
        <v>2972812.1884933822</v>
      </c>
      <c r="AZ12" s="23">
        <f>('Net zero Intermediate calcs'!AU27*'Net zero Intermediate calcs'!AU28)*(1-Constants!$H$22)</f>
        <v>2976882.7179081426</v>
      </c>
      <c r="BA12" s="23">
        <f>('Net zero Intermediate calcs'!AV27*'Net zero Intermediate calcs'!AV28)*(1-Constants!$H$22)</f>
        <v>2980577.0050945119</v>
      </c>
      <c r="BB12" s="23">
        <f>('Net zero Intermediate calcs'!AW27*'Net zero Intermediate calcs'!AW28)*(1-Constants!$H$22)</f>
        <v>2984091.8114641607</v>
      </c>
      <c r="BC12" s="23">
        <f>('Net zero Intermediate calcs'!AX27*'Net zero Intermediate calcs'!AX28)*(1-Constants!$H$22)</f>
        <v>2987473.7914253231</v>
      </c>
      <c r="BD12" s="23">
        <f>('Net zero Intermediate calcs'!AY27*'Net zero Intermediate calcs'!AY28)*(1-Constants!$H$22)</f>
        <v>2990638.9580049771</v>
      </c>
      <c r="BE12" s="23">
        <f>('Net zero Intermediate calcs'!AZ27*'Net zero Intermediate calcs'!AZ28)*(1-Constants!$H$22)</f>
        <v>2993646.3952515852</v>
      </c>
      <c r="BF12" s="23">
        <f>('Net zero Intermediate calcs'!BA27*'Net zero Intermediate calcs'!BA28)*(1-Constants!$H$22)</f>
        <v>2996391.2093277271</v>
      </c>
      <c r="BG12" s="23">
        <f>('Net zero Intermediate calcs'!BB27*'Net zero Intermediate calcs'!BB28)*(1-Constants!$H$22)</f>
        <v>2999035.9205024331</v>
      </c>
      <c r="BH12" s="23">
        <f>('Net zero Intermediate calcs'!BC27*'Net zero Intermediate calcs'!BC28)*(1-Constants!$H$22)</f>
        <v>3001464.9482322284</v>
      </c>
      <c r="BI12" s="23">
        <f>('Net zero Intermediate calcs'!BD27*'Net zero Intermediate calcs'!BD28)*(1-Constants!$H$22)</f>
        <v>3003680.4489665264</v>
      </c>
      <c r="BJ12" s="23">
        <f>('Net zero Intermediate calcs'!BE27*'Net zero Intermediate calcs'!BE28)*(1-Constants!$H$22)</f>
        <v>3005676.0850488022</v>
      </c>
      <c r="BK12" s="23">
        <f>('Net zero Intermediate calcs'!BF27*'Net zero Intermediate calcs'!BF28)*(1-Constants!$H$22)</f>
        <v>3007450.1878356882</v>
      </c>
      <c r="BL12" s="23">
        <f>('Net zero Intermediate calcs'!BG27*'Net zero Intermediate calcs'!BG28)*(1-Constants!$H$22)</f>
        <v>3009038.2340895808</v>
      </c>
      <c r="BM12" s="23">
        <f>('Net zero Intermediate calcs'!BH27*'Net zero Intermediate calcs'!BH28)*(1-Constants!$H$22)</f>
        <v>3009936.3283407204</v>
      </c>
      <c r="BN12" s="23">
        <f>('Net zero Intermediate calcs'!BI27*'Net zero Intermediate calcs'!BI28)*(1-Constants!$H$22)</f>
        <v>3010487.9247958157</v>
      </c>
      <c r="BO12" s="23">
        <f>('Net zero Intermediate calcs'!BJ27*'Net zero Intermediate calcs'!BJ28)*(1-Constants!$H$22)</f>
        <v>3010758.5262405681</v>
      </c>
      <c r="BP12" s="23">
        <f>('Net zero Intermediate calcs'!BK27*'Net zero Intermediate calcs'!BK28)*(1-Constants!$H$22)</f>
        <v>3010714.4548777379</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2152686.9388296697</v>
      </c>
      <c r="AM13" s="23">
        <f>'Net zero Intermediate calcs'!AH22*'Net zero Intermediate calcs'!AH25*Constants!$H$23</f>
        <v>2164879.758571303</v>
      </c>
      <c r="AN13" s="23">
        <f>'Net zero Intermediate calcs'!AI22*'Net zero Intermediate calcs'!AI25*Constants!$H$23</f>
        <v>2175611.8949561729</v>
      </c>
      <c r="AO13" s="23">
        <f>'Net zero Intermediate calcs'!AJ22*'Net zero Intermediate calcs'!AJ25*Constants!$H$23</f>
        <v>2184928.8447861574</v>
      </c>
      <c r="AP13" s="23">
        <f>'Net zero Intermediate calcs'!AK22*'Net zero Intermediate calcs'!AK25*Constants!$H$23</f>
        <v>2192865.0220762668</v>
      </c>
      <c r="AQ13" s="23">
        <f>'Net zero Intermediate calcs'!AL22*'Net zero Intermediate calcs'!AL25*Constants!$H$23</f>
        <v>2199290.3976695742</v>
      </c>
      <c r="AR13" s="23">
        <f>'Net zero Intermediate calcs'!AM22*'Net zero Intermediate calcs'!AM25*Constants!$H$23</f>
        <v>2205403.571703027</v>
      </c>
      <c r="AS13" s="23">
        <f>'Net zero Intermediate calcs'!AN22*'Net zero Intermediate calcs'!AN25*Constants!$H$23</f>
        <v>2211247.1093620779</v>
      </c>
      <c r="AT13" s="23">
        <f>'Net zero Intermediate calcs'!AO22*'Net zero Intermediate calcs'!AO25*Constants!$H$23</f>
        <v>2216806.6323599787</v>
      </c>
      <c r="AU13" s="23">
        <f>'Net zero Intermediate calcs'!AP22*'Net zero Intermediate calcs'!AP25*Constants!$H$23</f>
        <v>2222210.4616731429</v>
      </c>
      <c r="AV13" s="23">
        <f>'Net zero Intermediate calcs'!AQ22*'Net zero Intermediate calcs'!AQ25*Constants!$H$23</f>
        <v>2227189.4199436163</v>
      </c>
      <c r="AW13" s="23">
        <f>'Net zero Intermediate calcs'!AR22*'Net zero Intermediate calcs'!AR25*Constants!$H$23</f>
        <v>2232069.3710729596</v>
      </c>
      <c r="AX13" s="23">
        <f>'Net zero Intermediate calcs'!AS22*'Net zero Intermediate calcs'!AS25*Constants!$H$23</f>
        <v>2236743.648442334</v>
      </c>
      <c r="AY13" s="23">
        <f>'Net zero Intermediate calcs'!AT22*'Net zero Intermediate calcs'!AT25*Constants!$H$23</f>
        <v>2241294.9613069408</v>
      </c>
      <c r="AZ13" s="23">
        <f>'Net zero Intermediate calcs'!AU22*'Net zero Intermediate calcs'!AU25*Constants!$H$23</f>
        <v>2245641.6865873891</v>
      </c>
      <c r="BA13" s="23">
        <f>'Net zero Intermediate calcs'!AV22*'Net zero Intermediate calcs'!AV25*Constants!$H$23</f>
        <v>2249510.8309315252</v>
      </c>
      <c r="BB13" s="23">
        <f>'Net zero Intermediate calcs'!AW22*'Net zero Intermediate calcs'!AW25*Constants!$H$23</f>
        <v>2253122.7858538907</v>
      </c>
      <c r="BC13" s="23">
        <f>'Net zero Intermediate calcs'!AX22*'Net zero Intermediate calcs'!AX25*Constants!$H$23</f>
        <v>2256532.7865232672</v>
      </c>
      <c r="BD13" s="23">
        <f>'Net zero Intermediate calcs'!AY22*'Net zero Intermediate calcs'!AY25*Constants!$H$23</f>
        <v>2259653.6414398109</v>
      </c>
      <c r="BE13" s="23">
        <f>'Net zero Intermediate calcs'!AZ22*'Net zero Intermediate calcs'!AZ25*Constants!$H$23</f>
        <v>2262553.4929497163</v>
      </c>
      <c r="BF13" s="23">
        <f>'Net zero Intermediate calcs'!BA22*'Net zero Intermediate calcs'!BA25*Constants!$H$23</f>
        <v>2265122.495035863</v>
      </c>
      <c r="BG13" s="23">
        <f>'Net zero Intermediate calcs'!BB22*'Net zero Intermediate calcs'!BB25*Constants!$H$23</f>
        <v>2267539.9526689514</v>
      </c>
      <c r="BH13" s="23">
        <f>'Net zero Intermediate calcs'!BC22*'Net zero Intermediate calcs'!BC25*Constants!$H$23</f>
        <v>2269684.1374760619</v>
      </c>
      <c r="BI13" s="23">
        <f>'Net zero Intermediate calcs'!BD22*'Net zero Intermediate calcs'!BD25*Constants!$H$23</f>
        <v>2271560.6148097282</v>
      </c>
      <c r="BJ13" s="23">
        <f>'Net zero Intermediate calcs'!BE22*'Net zero Intermediate calcs'!BE25*Constants!$H$23</f>
        <v>2273165.6345678763</v>
      </c>
      <c r="BK13" s="23">
        <f>'Net zero Intermediate calcs'!BF22*'Net zero Intermediate calcs'!BF25*Constants!$H$23</f>
        <v>2274500.3313961858</v>
      </c>
      <c r="BL13" s="23">
        <f>'Net zero Intermediate calcs'!BG22*'Net zero Intermediate calcs'!BG25*Constants!$H$23</f>
        <v>2275605.4455177663</v>
      </c>
      <c r="BM13" s="23">
        <f>'Net zero Intermediate calcs'!BH22*'Net zero Intermediate calcs'!BH25*Constants!$H$23</f>
        <v>2275945.1357500479</v>
      </c>
      <c r="BN13" s="23">
        <f>'Net zero Intermediate calcs'!BI22*'Net zero Intermediate calcs'!BI25*Constants!$H$23</f>
        <v>2275890.6467217244</v>
      </c>
      <c r="BO13" s="23">
        <f>'Net zero Intermediate calcs'!BJ22*'Net zero Intermediate calcs'!BJ25*Constants!$H$23</f>
        <v>2275514.7277724841</v>
      </c>
      <c r="BP13" s="23">
        <f>'Net zero Intermediate calcs'!BK22*'Net zero Intermediate calcs'!BK25*Constants!$H$23</f>
        <v>2274784.1178950346</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4101196.8798749661</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4178745.2341987696</v>
      </c>
      <c r="AM14" s="23">
        <f>'Net zero Intermediate calcs'!AH22*'Net zero Intermediate calcs'!AH25*(1-Constants!$H$23)</f>
        <v>4202413.6489913519</v>
      </c>
      <c r="AN14" s="23">
        <f>'Net zero Intermediate calcs'!AI22*'Net zero Intermediate calcs'!AI25*(1-Constants!$H$23)</f>
        <v>4223246.6196208047</v>
      </c>
      <c r="AO14" s="23">
        <f>'Net zero Intermediate calcs'!AJ22*'Net zero Intermediate calcs'!AJ25*(1-Constants!$H$23)</f>
        <v>4241332.4634084217</v>
      </c>
      <c r="AP14" s="23">
        <f>'Net zero Intermediate calcs'!AK22*'Net zero Intermediate calcs'!AK25*(1-Constants!$H$23)</f>
        <v>4256737.9840303995</v>
      </c>
      <c r="AQ14" s="23">
        <f>'Net zero Intermediate calcs'!AL22*'Net zero Intermediate calcs'!AL25*(1-Constants!$H$23)</f>
        <v>4269210.7719468195</v>
      </c>
      <c r="AR14" s="23">
        <f>'Net zero Intermediate calcs'!AM22*'Net zero Intermediate calcs'!AM25*(1-Constants!$H$23)</f>
        <v>4281077.5215411698</v>
      </c>
      <c r="AS14" s="23">
        <f>'Net zero Intermediate calcs'!AN22*'Net zero Intermediate calcs'!AN25*(1-Constants!$H$23)</f>
        <v>4292420.8593499158</v>
      </c>
      <c r="AT14" s="23">
        <f>'Net zero Intermediate calcs'!AO22*'Net zero Intermediate calcs'!AO25*(1-Constants!$H$23)</f>
        <v>4303212.8745811349</v>
      </c>
      <c r="AU14" s="23">
        <f>'Net zero Intermediate calcs'!AP22*'Net zero Intermediate calcs'!AP25*(1-Constants!$H$23)</f>
        <v>4313702.6608949229</v>
      </c>
      <c r="AV14" s="23">
        <f>'Net zero Intermediate calcs'!AQ22*'Net zero Intermediate calcs'!AQ25*(1-Constants!$H$23)</f>
        <v>4323367.6975376066</v>
      </c>
      <c r="AW14" s="23">
        <f>'Net zero Intermediate calcs'!AR22*'Net zero Intermediate calcs'!AR25*(1-Constants!$H$23)</f>
        <v>4332840.5438475087</v>
      </c>
      <c r="AX14" s="23">
        <f>'Net zero Intermediate calcs'!AS22*'Net zero Intermediate calcs'!AS25*(1-Constants!$H$23)</f>
        <v>4341914.1410939414</v>
      </c>
      <c r="AY14" s="23">
        <f>'Net zero Intermediate calcs'!AT22*'Net zero Intermediate calcs'!AT25*(1-Constants!$H$23)</f>
        <v>4350749.0425370019</v>
      </c>
      <c r="AZ14" s="23">
        <f>'Net zero Intermediate calcs'!AU22*'Net zero Intermediate calcs'!AU25*(1-Constants!$H$23)</f>
        <v>4359186.8033755189</v>
      </c>
      <c r="BA14" s="23">
        <f>'Net zero Intermediate calcs'!AV22*'Net zero Intermediate calcs'!AV25*(1-Constants!$H$23)</f>
        <v>4366697.495337666</v>
      </c>
      <c r="BB14" s="23">
        <f>'Net zero Intermediate calcs'!AW22*'Net zero Intermediate calcs'!AW25*(1-Constants!$H$23)</f>
        <v>4373708.9372457871</v>
      </c>
      <c r="BC14" s="23">
        <f>'Net zero Intermediate calcs'!AX22*'Net zero Intermediate calcs'!AX25*(1-Constants!$H$23)</f>
        <v>4380328.3503098702</v>
      </c>
      <c r="BD14" s="23">
        <f>'Net zero Intermediate calcs'!AY22*'Net zero Intermediate calcs'!AY25*(1-Constants!$H$23)</f>
        <v>4386386.4804419847</v>
      </c>
      <c r="BE14" s="23">
        <f>'Net zero Intermediate calcs'!AZ22*'Net zero Intermediate calcs'!AZ25*(1-Constants!$H$23)</f>
        <v>4392015.6039612126</v>
      </c>
      <c r="BF14" s="23">
        <f>'Net zero Intermediate calcs'!BA22*'Net zero Intermediate calcs'!BA25*(1-Constants!$H$23)</f>
        <v>4397002.4903637329</v>
      </c>
      <c r="BG14" s="23">
        <f>'Net zero Intermediate calcs'!BB22*'Net zero Intermediate calcs'!BB25*(1-Constants!$H$23)</f>
        <v>4401695.2022397276</v>
      </c>
      <c r="BH14" s="23">
        <f>'Net zero Intermediate calcs'!BC22*'Net zero Intermediate calcs'!BC25*(1-Constants!$H$23)</f>
        <v>4405857.4433358833</v>
      </c>
      <c r="BI14" s="23">
        <f>'Net zero Intermediate calcs'!BD22*'Net zero Intermediate calcs'!BD25*(1-Constants!$H$23)</f>
        <v>4409500.0169835892</v>
      </c>
      <c r="BJ14" s="23">
        <f>'Net zero Intermediate calcs'!BE22*'Net zero Intermediate calcs'!BE25*(1-Constants!$H$23)</f>
        <v>4412615.6435729358</v>
      </c>
      <c r="BK14" s="23">
        <f>'Net zero Intermediate calcs'!BF22*'Net zero Intermediate calcs'!BF25*(1-Constants!$H$23)</f>
        <v>4415206.5256514186</v>
      </c>
      <c r="BL14" s="23">
        <f>'Net zero Intermediate calcs'!BG22*'Net zero Intermediate calcs'!BG25*(1-Constants!$H$23)</f>
        <v>4417351.7471815459</v>
      </c>
      <c r="BM14" s="23">
        <f>'Net zero Intermediate calcs'!BH22*'Net zero Intermediate calcs'!BH25*(1-Constants!$H$23)</f>
        <v>4418011.1458677389</v>
      </c>
      <c r="BN14" s="23">
        <f>'Net zero Intermediate calcs'!BI22*'Net zero Intermediate calcs'!BI25*(1-Constants!$H$23)</f>
        <v>4417905.3730480522</v>
      </c>
      <c r="BO14" s="23">
        <f>'Net zero Intermediate calcs'!BJ22*'Net zero Intermediate calcs'!BJ25*(1-Constants!$H$23)</f>
        <v>4417175.648028939</v>
      </c>
      <c r="BP14" s="23">
        <f>'Net zero Intermediate calcs'!BK22*'Net zero Intermediate calcs'!BK25*(1-Constants!$H$23)</f>
        <v>4415757.405325654</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308239.462099689</v>
      </c>
      <c r="AL15" s="23">
        <f>((Data!$AJ$61*((Drivers!AH5*1000000)/Drivers!AH4))+Data!$AK$61)</f>
        <v>291949.00024451001</v>
      </c>
      <c r="AM15" s="23">
        <f>((Data!$AJ$61*((Drivers!AI5*1000000)/Drivers!AI4))+Data!$AK$61)</f>
        <v>295599.35463878501</v>
      </c>
      <c r="AN15" s="23">
        <f>((Data!$AJ$61*((Drivers!AJ5*1000000)/Drivers!AJ4))+Data!$AK$61)</f>
        <v>298052.46719871403</v>
      </c>
      <c r="AO15" s="23">
        <f>((Data!$AJ$61*((Drivers!AK5*1000000)/Drivers!AK4))+Data!$AK$61)</f>
        <v>300202.41244214831</v>
      </c>
      <c r="AP15" s="23">
        <f>((Data!$AJ$61*((Drivers!AL5*1000000)/Drivers!AL4))+Data!$AK$61)</f>
        <v>302788.78513737605</v>
      </c>
      <c r="AQ15" s="23">
        <f>((Data!$AJ$61*((Drivers!AM5*1000000)/Drivers!AM4))+Data!$AK$61)</f>
        <v>305221.40227861609</v>
      </c>
      <c r="AR15" s="23">
        <f>((Data!$AJ$61*((Drivers!AN5*1000000)/Drivers!AN4))+Data!$AK$61)</f>
        <v>307057.78294535342</v>
      </c>
      <c r="AS15" s="23">
        <f>((Data!$AJ$61*((Drivers!AO5*1000000)/Drivers!AO4))+Data!$AK$61)</f>
        <v>308876.55750741786</v>
      </c>
      <c r="AT15" s="23">
        <f>((Data!$AJ$61*((Drivers!AP5*1000000)/Drivers!AP4))+Data!$AK$61)</f>
        <v>310793.89205986098</v>
      </c>
      <c r="AU15" s="23">
        <f>((Data!$AJ$61*((Drivers!AQ5*1000000)/Drivers!AQ4))+Data!$AK$61)</f>
        <v>313999.28419778228</v>
      </c>
      <c r="AV15" s="23">
        <f>((Data!$AJ$61*((Drivers!AR5*1000000)/Drivers!AR4))+Data!$AK$61)</f>
        <v>316621.07160715119</v>
      </c>
      <c r="AW15" s="23">
        <f>((Data!$AJ$61*((Drivers!AS5*1000000)/Drivers!AS4))+Data!$AK$61)</f>
        <v>320125.91122178815</v>
      </c>
      <c r="AX15" s="23">
        <f>((Data!$AJ$61*((Drivers!AT5*1000000)/Drivers!AT4))+Data!$AK$61)</f>
        <v>323853.83802403975</v>
      </c>
      <c r="AY15" s="23">
        <f>((Data!$AJ$61*((Drivers!AU5*1000000)/Drivers!AU4))+Data!$AK$61)</f>
        <v>328577.21972886485</v>
      </c>
      <c r="AZ15" s="23">
        <f>((Data!$AJ$61*((Drivers!AV5*1000000)/Drivers!AV4))+Data!$AK$61)</f>
        <v>333807.70521243592</v>
      </c>
      <c r="BA15" s="23">
        <f>((Data!$AJ$61*((Drivers!AW5*1000000)/Drivers!AW4))+Data!$AK$61)</f>
        <v>337602.81631808355</v>
      </c>
      <c r="BB15" s="23">
        <f>((Data!$AJ$61*((Drivers!AX5*1000000)/Drivers!AX4))+Data!$AK$61)</f>
        <v>341417.85069509188</v>
      </c>
      <c r="BC15" s="23">
        <f>((Data!$AJ$61*((Drivers!AY5*1000000)/Drivers!AY4))+Data!$AK$61)</f>
        <v>345777.62132055603</v>
      </c>
      <c r="BD15" s="23">
        <f>((Data!$AJ$61*((Drivers!AZ5*1000000)/Drivers!AZ4))+Data!$AK$61)</f>
        <v>350123.45644118742</v>
      </c>
      <c r="BE15" s="23">
        <f>((Data!$AJ$61*((Drivers!BA5*1000000)/Drivers!BA4))+Data!$AK$61)</f>
        <v>355063.11571307504</v>
      </c>
      <c r="BF15" s="23">
        <f>((Data!$AJ$61*((Drivers!BB5*1000000)/Drivers!BB4))+Data!$AK$61)</f>
        <v>359856.31935208704</v>
      </c>
      <c r="BG15" s="23">
        <f>((Data!$AJ$61*((Drivers!BC5*1000000)/Drivers!BC4))+Data!$AK$61)</f>
        <v>365586.228272215</v>
      </c>
      <c r="BH15" s="23">
        <f>((Data!$AJ$61*((Drivers!BD5*1000000)/Drivers!BD4))+Data!$AK$61)</f>
        <v>371411.99941312743</v>
      </c>
      <c r="BI15" s="23">
        <f>((Data!$AJ$61*((Drivers!BE5*1000000)/Drivers!BE4))+Data!$AK$61)</f>
        <v>377446.75329052983</v>
      </c>
      <c r="BJ15" s="23">
        <f>((Data!$AJ$61*((Drivers!BF5*1000000)/Drivers!BF4))+Data!$AK$61)</f>
        <v>383728.96637901454</v>
      </c>
      <c r="BK15" s="23">
        <f>((Data!$AJ$61*((Drivers!BG5*1000000)/Drivers!BG4))+Data!$AK$61)</f>
        <v>390329.57070377073</v>
      </c>
      <c r="BL15" s="23">
        <f>((Data!$AJ$61*((Drivers!BH5*1000000)/Drivers!BH4))+Data!$AK$61)</f>
        <v>397598.88499109156</v>
      </c>
      <c r="BM15" s="23">
        <f>((Data!$AJ$61*((Drivers!BI5*1000000)/Drivers!BI4))+Data!$AK$61)</f>
        <v>401567.38593500247</v>
      </c>
      <c r="BN15" s="23">
        <f>((Data!$AJ$61*((Drivers!BJ5*1000000)/Drivers!BJ4))+Data!$AK$61)</f>
        <v>405072.67774929246</v>
      </c>
      <c r="BO15" s="23">
        <f>((Data!$AJ$61*((Drivers!BK5*1000000)/Drivers!BK4))+Data!$AK$61)</f>
        <v>408706.88664739521</v>
      </c>
      <c r="BP15" s="23">
        <f>((Data!$AJ$61*((Drivers!BL5*1000000)/Drivers!BL4))+Data!$AK$61)</f>
        <v>412262.30691145768</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1656046.9024620026</v>
      </c>
      <c r="AE17" s="23">
        <f>'Net zero Intermediate calcs'!Z32*'Net zero Intermediate calcs'!Z33*Constants!$H$24</f>
        <v>1647045.1860532642</v>
      </c>
      <c r="AF17" s="23">
        <f>'Net zero Intermediate calcs'!AA32*'Net zero Intermediate calcs'!AA33*Constants!$H$24</f>
        <v>1647784.0190100386</v>
      </c>
      <c r="AG17" s="23">
        <f>'Net zero Intermediate calcs'!AB32*'Net zero Intermediate calcs'!AB33*Constants!$H$24</f>
        <v>1632656.0990208653</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1527015.9199472498</v>
      </c>
      <c r="AL17" s="23">
        <f>'Net zero Intermediate calcs'!AG32*'Net zero Intermediate calcs'!AG33*Constants!$H$24</f>
        <v>1360822.1536333472</v>
      </c>
      <c r="AM17" s="23">
        <f>'Net zero Intermediate calcs'!AH32*'Net zero Intermediate calcs'!AH33*Constants!$H$24</f>
        <v>1381806.2142129417</v>
      </c>
      <c r="AN17" s="23">
        <f>'Net zero Intermediate calcs'!AI32*'Net zero Intermediate calcs'!AI33*Constants!$H$24</f>
        <v>1390643.125200904</v>
      </c>
      <c r="AO17" s="23">
        <f>'Net zero Intermediate calcs'!AJ32*'Net zero Intermediate calcs'!AJ33*Constants!$H$24</f>
        <v>1395770.6786436404</v>
      </c>
      <c r="AP17" s="23">
        <f>'Net zero Intermediate calcs'!AK32*'Net zero Intermediate calcs'!AK33*Constants!$H$24</f>
        <v>1403922.2146093468</v>
      </c>
      <c r="AQ17" s="23">
        <f>'Net zero Intermediate calcs'!AL32*'Net zero Intermediate calcs'!AL33*Constants!$H$24</f>
        <v>1409625.4655356889</v>
      </c>
      <c r="AR17" s="23">
        <f>'Net zero Intermediate calcs'!AM32*'Net zero Intermediate calcs'!AM33*Constants!$H$24</f>
        <v>1409747.0092525054</v>
      </c>
      <c r="AS17" s="23">
        <f>'Net zero Intermediate calcs'!AN32*'Net zero Intermediate calcs'!AN33*Constants!$H$24</f>
        <v>1409506.8051132276</v>
      </c>
      <c r="AT17" s="23">
        <f>'Net zero Intermediate calcs'!AO32*'Net zero Intermediate calcs'!AO33*Constants!$H$24</f>
        <v>1409888.7887214469</v>
      </c>
      <c r="AU17" s="23">
        <f>'Net zero Intermediate calcs'!AP32*'Net zero Intermediate calcs'!AP33*Constants!$H$24</f>
        <v>1421042.9073557872</v>
      </c>
      <c r="AV17" s="23">
        <f>'Net zero Intermediate calcs'!AQ32*'Net zero Intermediate calcs'!AQ33*Constants!$H$24</f>
        <v>1426695.5475186813</v>
      </c>
      <c r="AW17" s="23">
        <f>'Net zero Intermediate calcs'!AR32*'Net zero Intermediate calcs'!AR33*Constants!$H$24</f>
        <v>1439390.4399790021</v>
      </c>
      <c r="AX17" s="23">
        <f>'Net zero Intermediate calcs'!AS32*'Net zero Intermediate calcs'!AS33*Constants!$H$24</f>
        <v>1453384.1261953725</v>
      </c>
      <c r="AY17" s="23">
        <f>'Net zero Intermediate calcs'!AT32*'Net zero Intermediate calcs'!AT33*Constants!$H$24</f>
        <v>1474927.1676138949</v>
      </c>
      <c r="AZ17" s="23">
        <f>'Net zero Intermediate calcs'!AU32*'Net zero Intermediate calcs'!AU33*Constants!$H$24</f>
        <v>1499765.0327376584</v>
      </c>
      <c r="BA17" s="23">
        <f>'Net zero Intermediate calcs'!AV32*'Net zero Intermediate calcs'!AV33*Constants!$H$24</f>
        <v>1512186.9195309745</v>
      </c>
      <c r="BB17" s="23">
        <f>'Net zero Intermediate calcs'!AW32*'Net zero Intermediate calcs'!AW33*Constants!$H$24</f>
        <v>1524130.1626261738</v>
      </c>
      <c r="BC17" s="23">
        <f>'Net zero Intermediate calcs'!AX32*'Net zero Intermediate calcs'!AX33*Constants!$H$24</f>
        <v>1539680.2231267719</v>
      </c>
      <c r="BD17" s="23">
        <f>'Net zero Intermediate calcs'!AY32*'Net zero Intermediate calcs'!AY33*Constants!$H$24</f>
        <v>1554356.6708740897</v>
      </c>
      <c r="BE17" s="23">
        <f>'Net zero Intermediate calcs'!AZ32*'Net zero Intermediate calcs'!AZ33*Constants!$H$24</f>
        <v>1572790.4877135232</v>
      </c>
      <c r="BF17" s="23">
        <f>'Net zero Intermediate calcs'!BA32*'Net zero Intermediate calcs'!BA33*Constants!$H$24</f>
        <v>1589225.2151479216</v>
      </c>
      <c r="BG17" s="23">
        <f>'Net zero Intermediate calcs'!BB32*'Net zero Intermediate calcs'!BB33*Constants!$H$24</f>
        <v>1611786.5805454971</v>
      </c>
      <c r="BH17" s="23">
        <f>'Net zero Intermediate calcs'!BC32*'Net zero Intermediate calcs'!BC33*Constants!$H$24</f>
        <v>1634024.0521363176</v>
      </c>
      <c r="BI17" s="23">
        <f>'Net zero Intermediate calcs'!BD32*'Net zero Intermediate calcs'!BD33*Constants!$H$24</f>
        <v>1656724.5382761194</v>
      </c>
      <c r="BJ17" s="23">
        <f>'Net zero Intermediate calcs'!BE32*'Net zero Intermediate calcs'!BE33*Constants!$H$24</f>
        <v>1680098.4676360779</v>
      </c>
      <c r="BK17" s="23">
        <f>'Net zero Intermediate calcs'!BF32*'Net zero Intermediate calcs'!BF33*Constants!$H$24</f>
        <v>1704571.8085786784</v>
      </c>
      <c r="BL17" s="23">
        <f>'Net zero Intermediate calcs'!BG32*'Net zero Intermediate calcs'!BG33*Constants!$H$24</f>
        <v>1732494.7893090919</v>
      </c>
      <c r="BM17" s="23">
        <f>'Net zero Intermediate calcs'!BH32*'Net zero Intermediate calcs'!BH33*Constants!$H$24</f>
        <v>1736355.9283992259</v>
      </c>
      <c r="BN17" s="23">
        <f>'Net zero Intermediate calcs'!BI32*'Net zero Intermediate calcs'!BI33*Constants!$H$24</f>
        <v>1736340.2352100904</v>
      </c>
      <c r="BO17" s="23">
        <f>'Net zero Intermediate calcs'!BJ32*'Net zero Intermediate calcs'!BJ33*Constants!$H$24</f>
        <v>1736538.5303398478</v>
      </c>
      <c r="BP17" s="23">
        <f>'Net zero Intermediate calcs'!BK32*'Net zero Intermediate calcs'!BK33*Constants!$H$24</f>
        <v>1735540.696468404</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225824.57760845489</v>
      </c>
      <c r="AE18" s="23">
        <f>'Net zero Intermediate calcs'!Z32*'Net zero Intermediate calcs'!Z33*(1-Constants!$H$24)</f>
        <v>224597.07082544512</v>
      </c>
      <c r="AF18" s="23">
        <f>'Net zero Intermediate calcs'!AA32*'Net zero Intermediate calcs'!AA33*(1-Constants!$H$24)</f>
        <v>224697.82077409615</v>
      </c>
      <c r="AG18" s="23">
        <f>'Net zero Intermediate calcs'!AB32*'Net zero Intermediate calcs'!AB33*(1-Constants!$H$24)</f>
        <v>222634.92259375434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208229.44362917042</v>
      </c>
      <c r="AL18" s="23">
        <f>'Net zero Intermediate calcs'!AG32*'Net zero Intermediate calcs'!AG33*(1-Constants!$H$24)</f>
        <v>185566.65731363825</v>
      </c>
      <c r="AM18" s="23">
        <f>'Net zero Intermediate calcs'!AH32*'Net zero Intermediate calcs'!AH33*(1-Constants!$H$24)</f>
        <v>188428.12011994657</v>
      </c>
      <c r="AN18" s="23">
        <f>'Net zero Intermediate calcs'!AI32*'Net zero Intermediate calcs'!AI33*(1-Constants!$H$24)</f>
        <v>189633.1534364869</v>
      </c>
      <c r="AO18" s="23">
        <f>'Net zero Intermediate calcs'!AJ32*'Net zero Intermediate calcs'!AJ33*(1-Constants!$H$24)</f>
        <v>190332.36526958732</v>
      </c>
      <c r="AP18" s="23">
        <f>'Net zero Intermediate calcs'!AK32*'Net zero Intermediate calcs'!AK33*(1-Constants!$H$24)</f>
        <v>191443.93835582002</v>
      </c>
      <c r="AQ18" s="23">
        <f>'Net zero Intermediate calcs'!AL32*'Net zero Intermediate calcs'!AL33*(1-Constants!$H$24)</f>
        <v>192221.65439123029</v>
      </c>
      <c r="AR18" s="23">
        <f>'Net zero Intermediate calcs'!AM32*'Net zero Intermediate calcs'!AM33*(1-Constants!$H$24)</f>
        <v>192238.22853443254</v>
      </c>
      <c r="AS18" s="23">
        <f>'Net zero Intermediate calcs'!AN32*'Net zero Intermediate calcs'!AN33*(1-Constants!$H$24)</f>
        <v>192205.47342453102</v>
      </c>
      <c r="AT18" s="23">
        <f>'Net zero Intermediate calcs'!AO32*'Net zero Intermediate calcs'!AO33*(1-Constants!$H$24)</f>
        <v>192257.5620983791</v>
      </c>
      <c r="AU18" s="23">
        <f>'Net zero Intermediate calcs'!AP32*'Net zero Intermediate calcs'!AP33*(1-Constants!$H$24)</f>
        <v>193778.57827578916</v>
      </c>
      <c r="AV18" s="23">
        <f>'Net zero Intermediate calcs'!AQ32*'Net zero Intermediate calcs'!AQ33*(1-Constants!$H$24)</f>
        <v>194549.39284345653</v>
      </c>
      <c r="AW18" s="23">
        <f>'Net zero Intermediate calcs'!AR32*'Net zero Intermediate calcs'!AR33*(1-Constants!$H$24)</f>
        <v>196280.51454259121</v>
      </c>
      <c r="AX18" s="23">
        <f>'Net zero Intermediate calcs'!AS32*'Net zero Intermediate calcs'!AS33*(1-Constants!$H$24)</f>
        <v>198188.74448118714</v>
      </c>
      <c r="AY18" s="23">
        <f>'Net zero Intermediate calcs'!AT32*'Net zero Intermediate calcs'!AT33*(1-Constants!$H$24)</f>
        <v>201126.43194734931</v>
      </c>
      <c r="AZ18" s="23">
        <f>'Net zero Intermediate calcs'!AU32*'Net zero Intermediate calcs'!AU33*(1-Constants!$H$24)</f>
        <v>204513.41355513522</v>
      </c>
      <c r="BA18" s="23">
        <f>'Net zero Intermediate calcs'!AV32*'Net zero Intermediate calcs'!AV33*(1-Constants!$H$24)</f>
        <v>206207.30720876923</v>
      </c>
      <c r="BB18" s="23">
        <f>'Net zero Intermediate calcs'!AW32*'Net zero Intermediate calcs'!AW33*(1-Constants!$H$24)</f>
        <v>207835.93126720554</v>
      </c>
      <c r="BC18" s="23">
        <f>'Net zero Intermediate calcs'!AX32*'Net zero Intermediate calcs'!AX33*(1-Constants!$H$24)</f>
        <v>209956.3940627416</v>
      </c>
      <c r="BD18" s="23">
        <f>'Net zero Intermediate calcs'!AY32*'Net zero Intermediate calcs'!AY33*(1-Constants!$H$24)</f>
        <v>211957.72784646676</v>
      </c>
      <c r="BE18" s="23">
        <f>'Net zero Intermediate calcs'!AZ32*'Net zero Intermediate calcs'!AZ33*(1-Constants!$H$24)</f>
        <v>214471.43014275315</v>
      </c>
      <c r="BF18" s="23">
        <f>'Net zero Intermediate calcs'!BA32*'Net zero Intermediate calcs'!BA33*(1-Constants!$H$24)</f>
        <v>216712.52933835294</v>
      </c>
      <c r="BG18" s="23">
        <f>'Net zero Intermediate calcs'!BB32*'Net zero Intermediate calcs'!BB33*(1-Constants!$H$24)</f>
        <v>219789.07916529506</v>
      </c>
      <c r="BH18" s="23">
        <f>'Net zero Intermediate calcs'!BC32*'Net zero Intermediate calcs'!BC33*(1-Constants!$H$24)</f>
        <v>222821.46165495238</v>
      </c>
      <c r="BI18" s="23">
        <f>'Net zero Intermediate calcs'!BD32*'Net zero Intermediate calcs'!BD33*(1-Constants!$H$24)</f>
        <v>225916.98249219809</v>
      </c>
      <c r="BJ18" s="23">
        <f>'Net zero Intermediate calcs'!BE32*'Net zero Intermediate calcs'!BE33*(1-Constants!$H$24)</f>
        <v>229104.33649582879</v>
      </c>
      <c r="BK18" s="23">
        <f>'Net zero Intermediate calcs'!BF32*'Net zero Intermediate calcs'!BF33*(1-Constants!$H$24)</f>
        <v>232441.61026072886</v>
      </c>
      <c r="BL18" s="23">
        <f>'Net zero Intermediate calcs'!BG32*'Net zero Intermediate calcs'!BG33*(1-Constants!$H$24)</f>
        <v>236249.28945123981</v>
      </c>
      <c r="BM18" s="23">
        <f>'Net zero Intermediate calcs'!BH32*'Net zero Intermediate calcs'!BH33*(1-Constants!$H$24)</f>
        <v>236775.80841807625</v>
      </c>
      <c r="BN18" s="23">
        <f>'Net zero Intermediate calcs'!BI32*'Net zero Intermediate calcs'!BI33*(1-Constants!$H$24)</f>
        <v>236773.6684377396</v>
      </c>
      <c r="BO18" s="23">
        <f>'Net zero Intermediate calcs'!BJ32*'Net zero Intermediate calcs'!BJ33*(1-Constants!$H$24)</f>
        <v>236800.70868270652</v>
      </c>
      <c r="BP18" s="23">
        <f>'Net zero Intermediate calcs'!BK32*'Net zero Intermediate calcs'!BK33*(1-Constants!$H$24)</f>
        <v>236664.64042750961</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23653841.793714993</v>
      </c>
      <c r="AE19" s="23">
        <f>'Net zero Intermediate calcs'!Z37*'Net zero Intermediate calcs'!Z38*Constants!$H$25</f>
        <v>24134771.290486094</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26412334.873995654</v>
      </c>
      <c r="AL19" s="23">
        <f>'Net zero Intermediate calcs'!AG37*'Net zero Intermediate calcs'!AG38*Constants!$H$25</f>
        <v>25358354.949732877</v>
      </c>
      <c r="AM19" s="23">
        <f>'Net zero Intermediate calcs'!AH37*'Net zero Intermediate calcs'!AH38*Constants!$H$25</f>
        <v>26065792.371589128</v>
      </c>
      <c r="AN19" s="23">
        <f>'Net zero Intermediate calcs'!AI37*'Net zero Intermediate calcs'!AI38*Constants!$H$25</f>
        <v>26650870.508000337</v>
      </c>
      <c r="AO19" s="23">
        <f>'Net zero Intermediate calcs'!AJ37*'Net zero Intermediate calcs'!AJ38*Constants!$H$25</f>
        <v>27192675.100085802</v>
      </c>
      <c r="AP19" s="23">
        <f>'Net zero Intermediate calcs'!AK37*'Net zero Intermediate calcs'!AK38*Constants!$H$25</f>
        <v>27759892.71416048</v>
      </c>
      <c r="AQ19" s="23">
        <f>'Net zero Intermediate calcs'!AL37*'Net zero Intermediate calcs'!AL38*Constants!$H$25</f>
        <v>28295155.202098813</v>
      </c>
      <c r="AR19" s="23">
        <f>'Net zero Intermediate calcs'!AM37*'Net zero Intermediate calcs'!AM38*Constants!$H$25</f>
        <v>28770416.493481886</v>
      </c>
      <c r="AS19" s="23">
        <f>'Net zero Intermediate calcs'!AN37*'Net zero Intermediate calcs'!AN38*Constants!$H$25</f>
        <v>29240881.363694649</v>
      </c>
      <c r="AT19" s="23">
        <f>'Net zero Intermediate calcs'!AO37*'Net zero Intermediate calcs'!AO38*Constants!$H$25</f>
        <v>29717741.284040969</v>
      </c>
      <c r="AU19" s="23">
        <f>'Net zero Intermediate calcs'!AP37*'Net zero Intermediate calcs'!AP38*Constants!$H$25</f>
        <v>30321076.154566973</v>
      </c>
      <c r="AV19" s="23">
        <f>'Net zero Intermediate calcs'!AQ37*'Net zero Intermediate calcs'!AQ38*Constants!$H$25</f>
        <v>30863165.959669016</v>
      </c>
      <c r="AW19" s="23">
        <f>'Net zero Intermediate calcs'!AR37*'Net zero Intermediate calcs'!AR38*Constants!$H$25</f>
        <v>31495032.643760573</v>
      </c>
      <c r="AX19" s="23">
        <f>'Net zero Intermediate calcs'!AS37*'Net zero Intermediate calcs'!AS38*Constants!$H$25</f>
        <v>32150188.242356196</v>
      </c>
      <c r="AY19" s="23">
        <f>'Net zero Intermediate calcs'!AT37*'Net zero Intermediate calcs'!AT38*Constants!$H$25</f>
        <v>32909550.909849651</v>
      </c>
      <c r="AZ19" s="23">
        <f>'Net zero Intermediate calcs'!AU37*'Net zero Intermediate calcs'!AU38*Constants!$H$25</f>
        <v>33723708.298631936</v>
      </c>
      <c r="BA19" s="23">
        <f>'Net zero Intermediate calcs'!AV37*'Net zero Intermediate calcs'!AV38*Constants!$H$25</f>
        <v>34387142.599752516</v>
      </c>
      <c r="BB19" s="23">
        <f>'Net zero Intermediate calcs'!AW37*'Net zero Intermediate calcs'!AW38*Constants!$H$25</f>
        <v>35052314.24119249</v>
      </c>
      <c r="BC19" s="23">
        <f>'Net zero Intermediate calcs'!AX37*'Net zero Intermediate calcs'!AX38*Constants!$H$25</f>
        <v>35775407.226484396</v>
      </c>
      <c r="BD19" s="23">
        <f>'Net zero Intermediate calcs'!AY37*'Net zero Intermediate calcs'!AY38*Constants!$H$25</f>
        <v>36496629.070676982</v>
      </c>
      <c r="BE19" s="23">
        <f>'Net zero Intermediate calcs'!AZ37*'Net zero Intermediate calcs'!AZ38*Constants!$H$25</f>
        <v>37281871.422039889</v>
      </c>
      <c r="BF19" s="23">
        <f>'Net zero Intermediate calcs'!BA37*'Net zero Intermediate calcs'!BA38*Constants!$H$25</f>
        <v>38050577.434609354</v>
      </c>
      <c r="BG19" s="23">
        <f>'Net zero Intermediate calcs'!BB37*'Net zero Intermediate calcs'!BB38*Constants!$H$25</f>
        <v>38922535.259384975</v>
      </c>
      <c r="BH19" s="23">
        <f>'Net zero Intermediate calcs'!BC37*'Net zero Intermediate calcs'!BC38*Constants!$H$25</f>
        <v>39805623.918394864</v>
      </c>
      <c r="BI19" s="23">
        <f>'Net zero Intermediate calcs'!BD37*'Net zero Intermediate calcs'!BD38*Constants!$H$25</f>
        <v>40712180.955372006</v>
      </c>
      <c r="BJ19" s="23">
        <f>'Net zero Intermediate calcs'!BE37*'Net zero Intermediate calcs'!BE38*Constants!$H$25</f>
        <v>41646408.811817482</v>
      </c>
      <c r="BK19" s="23">
        <f>'Net zero Intermediate calcs'!BF37*'Net zero Intermediate calcs'!BF38*Constants!$H$25</f>
        <v>42616240.598387651</v>
      </c>
      <c r="BL19" s="23">
        <f>'Net zero Intermediate calcs'!BG37*'Net zero Intermediate calcs'!BG38*Constants!$H$25</f>
        <v>43661531.674927428</v>
      </c>
      <c r="BM19" s="23">
        <f>'Net zero Intermediate calcs'!BH37*'Net zero Intermediate calcs'!BH38*Constants!$H$25</f>
        <v>44329368.62179064</v>
      </c>
      <c r="BN19" s="23">
        <f>'Net zero Intermediate calcs'!BI37*'Net zero Intermediate calcs'!BI38*Constants!$H$25</f>
        <v>44939515.413420655</v>
      </c>
      <c r="BO19" s="23">
        <f>'Net zero Intermediate calcs'!BJ37*'Net zero Intermediate calcs'!BJ38*Constants!$H$25</f>
        <v>45559114.8017345</v>
      </c>
      <c r="BP19" s="23">
        <f>'Net zero Intermediate calcs'!BK37*'Net zero Intermediate calcs'!BK38*Constants!$H$25</f>
        <v>46163937.260895193</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94043391.409974873</v>
      </c>
      <c r="AE20" s="23">
        <f>'Net zero Intermediate calcs'!Z42*'Net zero Intermediate calcs'!Z43*Constants!$H$26</f>
        <v>95281774.78489992</v>
      </c>
      <c r="AF20" s="23">
        <f>'Net zero Intermediate calcs'!AA42*'Net zero Intermediate calcs'!AA43*Constants!$H$26</f>
        <v>97270973.713722616</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95690259.829558343</v>
      </c>
      <c r="AK20" s="23">
        <f>'Net zero Intermediate calcs'!AF42*'Net zero Intermediate calcs'!AF43*Constants!$H$26</f>
        <v>95277598.733681634</v>
      </c>
      <c r="AL20" s="23">
        <f>'Net zero Intermediate calcs'!AG42*'Net zero Intermediate calcs'!AG43*Constants!$H$26</f>
        <v>81476209.649024934</v>
      </c>
      <c r="AM20" s="23">
        <f>'Net zero Intermediate calcs'!AH42*'Net zero Intermediate calcs'!AH43*Constants!$H$26</f>
        <v>84910324.264475346</v>
      </c>
      <c r="AN20" s="23">
        <f>'Net zero Intermediate calcs'!AI42*'Net zero Intermediate calcs'!AI43*Constants!$H$26</f>
        <v>87277750.693051577</v>
      </c>
      <c r="AO20" s="23">
        <f>'Net zero Intermediate calcs'!AJ42*'Net zero Intermediate calcs'!AJ43*Constants!$H$26</f>
        <v>89349189.441106379</v>
      </c>
      <c r="AP20" s="23">
        <f>'Net zero Intermediate calcs'!AK42*'Net zero Intermediate calcs'!AK43*Constants!$H$26</f>
        <v>91771225.163818032</v>
      </c>
      <c r="AQ20" s="23">
        <f>'Net zero Intermediate calcs'!AL42*'Net zero Intermediate calcs'!AL43*Constants!$H$26</f>
        <v>94016315.031263158</v>
      </c>
      <c r="AR20" s="23">
        <f>'Net zero Intermediate calcs'!AM42*'Net zero Intermediate calcs'!AM43*Constants!$H$26</f>
        <v>95734552.981482968</v>
      </c>
      <c r="AS20" s="23">
        <f>'Net zero Intermediate calcs'!AN42*'Net zero Intermediate calcs'!AN43*Constants!$H$26</f>
        <v>97436560.436113283</v>
      </c>
      <c r="AT20" s="23">
        <f>'Net zero Intermediate calcs'!AO42*'Net zero Intermediate calcs'!AO43*Constants!$H$26</f>
        <v>99224023.497700155</v>
      </c>
      <c r="AU20" s="23">
        <f>'Net zero Intermediate calcs'!AP42*'Net zero Intermediate calcs'!AP43*Constants!$H$26</f>
        <v>102159227.86292382</v>
      </c>
      <c r="AV20" s="23">
        <f>'Net zero Intermediate calcs'!AQ42*'Net zero Intermediate calcs'!AQ43*Constants!$H$26</f>
        <v>104568970.03647433</v>
      </c>
      <c r="AW20" s="23">
        <f>'Net zero Intermediate calcs'!AR42*'Net zero Intermediate calcs'!AR43*Constants!$H$26</f>
        <v>107770924.89503342</v>
      </c>
      <c r="AX20" s="23">
        <f>'Net zero Intermediate calcs'!AS42*'Net zero Intermediate calcs'!AS43*Constants!$H$26</f>
        <v>111173767.03598723</v>
      </c>
      <c r="AY20" s="23">
        <f>'Net zero Intermediate calcs'!AT42*'Net zero Intermediate calcs'!AT43*Constants!$H$26</f>
        <v>115470568.39327727</v>
      </c>
      <c r="AZ20" s="23">
        <f>'Net zero Intermediate calcs'!AU42*'Net zero Intermediate calcs'!AU43*Constants!$H$26</f>
        <v>120222571.41227876</v>
      </c>
      <c r="BA20" s="23">
        <f>'Net zero Intermediate calcs'!AV42*'Net zero Intermediate calcs'!AV43*Constants!$H$26</f>
        <v>123678977.09340119</v>
      </c>
      <c r="BB20" s="23">
        <f>'Net zero Intermediate calcs'!AW42*'Net zero Intermediate calcs'!AW43*Constants!$H$26</f>
        <v>127148265.8665476</v>
      </c>
      <c r="BC20" s="23">
        <f>'Net zero Intermediate calcs'!AX42*'Net zero Intermediate calcs'!AX43*Constants!$H$26</f>
        <v>131101900.52872455</v>
      </c>
      <c r="BD20" s="23">
        <f>'Net zero Intermediate calcs'!AY42*'Net zero Intermediate calcs'!AY43*Constants!$H$26</f>
        <v>135034462.82239473</v>
      </c>
      <c r="BE20" s="23">
        <f>'Net zero Intermediate calcs'!AZ42*'Net zero Intermediate calcs'!AZ43*Constants!$H$26</f>
        <v>139492484.64348179</v>
      </c>
      <c r="BF20" s="23">
        <f>'Net zero Intermediate calcs'!BA42*'Net zero Intermediate calcs'!BA43*Constants!$H$26</f>
        <v>143805572.59572041</v>
      </c>
      <c r="BG20" s="23">
        <f>'Net zero Intermediate calcs'!BB42*'Net zero Intermediate calcs'!BB43*Constants!$H$26</f>
        <v>148952508.75439</v>
      </c>
      <c r="BH20" s="23">
        <f>'Net zero Intermediate calcs'!BC42*'Net zero Intermediate calcs'!BC43*Constants!$H$26</f>
        <v>154171606.86345711</v>
      </c>
      <c r="BI20" s="23">
        <f>'Net zero Intermediate calcs'!BD42*'Net zero Intermediate calcs'!BD43*Constants!$H$26</f>
        <v>159562496.10338819</v>
      </c>
      <c r="BJ20" s="23">
        <f>'Net zero Intermediate calcs'!BE42*'Net zero Intermediate calcs'!BE43*Constants!$H$26</f>
        <v>165157206.10141274</v>
      </c>
      <c r="BK20" s="23">
        <f>'Net zero Intermediate calcs'!BF42*'Net zero Intermediate calcs'!BF43*Constants!$H$26</f>
        <v>171016843.64709079</v>
      </c>
      <c r="BL20" s="23">
        <f>'Net zero Intermediate calcs'!BG42*'Net zero Intermediate calcs'!BG43*Constants!$H$26</f>
        <v>177454467.82630339</v>
      </c>
      <c r="BM20" s="23">
        <f>'Net zero Intermediate calcs'!BH42*'Net zero Intermediate calcs'!BH43*Constants!$H$26</f>
        <v>180885716.6415292</v>
      </c>
      <c r="BN20" s="23">
        <f>'Net zero Intermediate calcs'!BI42*'Net zero Intermediate calcs'!BI43*Constants!$H$26</f>
        <v>183871416.04152805</v>
      </c>
      <c r="BO20" s="23">
        <f>'Net zero Intermediate calcs'!BJ42*'Net zero Intermediate calcs'!BJ43*Constants!$H$26</f>
        <v>186943871.29048383</v>
      </c>
      <c r="BP20" s="23">
        <f>'Net zero Intermediate calcs'!BK42*'Net zero Intermediate calcs'!BK43*Constants!$H$26</f>
        <v>189914066.82953173</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985576.74140479218</v>
      </c>
      <c r="AE21" s="23">
        <f>'Net zero Intermediate calcs'!Z37*'Net zero Intermediate calcs'!Z38*(1-Constants!$H$25)</f>
        <v>1005615.4704369216</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1100513.9530831533</v>
      </c>
      <c r="AL21" s="23">
        <f>'Net zero Intermediate calcs'!AG37*'Net zero Intermediate calcs'!AG38*(1-Constants!$H$25)</f>
        <v>1056598.1229055375</v>
      </c>
      <c r="AM21" s="23">
        <f>'Net zero Intermediate calcs'!AH37*'Net zero Intermediate calcs'!AH38*(1-Constants!$H$25)</f>
        <v>1086074.6821495481</v>
      </c>
      <c r="AN21" s="23">
        <f>'Net zero Intermediate calcs'!AI37*'Net zero Intermediate calcs'!AI38*(1-Constants!$H$25)</f>
        <v>1110452.9378333485</v>
      </c>
      <c r="AO21" s="23">
        <f>'Net zero Intermediate calcs'!AJ37*'Net zero Intermediate calcs'!AJ38*(1-Constants!$H$25)</f>
        <v>1133028.1291702427</v>
      </c>
      <c r="AP21" s="23">
        <f>'Net zero Intermediate calcs'!AK37*'Net zero Intermediate calcs'!AK38*(1-Constants!$H$25)</f>
        <v>1156662.1964233543</v>
      </c>
      <c r="AQ21" s="23">
        <f>'Net zero Intermediate calcs'!AL37*'Net zero Intermediate calcs'!AL38*(1-Constants!$H$25)</f>
        <v>1178964.8000874517</v>
      </c>
      <c r="AR21" s="23">
        <f>'Net zero Intermediate calcs'!AM37*'Net zero Intermediate calcs'!AM38*(1-Constants!$H$25)</f>
        <v>1198767.3538950796</v>
      </c>
      <c r="AS21" s="23">
        <f>'Net zero Intermediate calcs'!AN37*'Net zero Intermediate calcs'!AN38*(1-Constants!$H$25)</f>
        <v>1218370.0568206115</v>
      </c>
      <c r="AT21" s="23">
        <f>'Net zero Intermediate calcs'!AO37*'Net zero Intermediate calcs'!AO38*(1-Constants!$H$25)</f>
        <v>1238239.2201683749</v>
      </c>
      <c r="AU21" s="23">
        <f>'Net zero Intermediate calcs'!AP37*'Net zero Intermediate calcs'!AP38*(1-Constants!$H$25)</f>
        <v>1263378.1731069584</v>
      </c>
      <c r="AV21" s="23">
        <f>'Net zero Intermediate calcs'!AQ37*'Net zero Intermediate calcs'!AQ38*(1-Constants!$H$25)</f>
        <v>1285965.2483195437</v>
      </c>
      <c r="AW21" s="23">
        <f>'Net zero Intermediate calcs'!AR37*'Net zero Intermediate calcs'!AR38*(1-Constants!$H$25)</f>
        <v>1312293.0268233584</v>
      </c>
      <c r="AX21" s="23">
        <f>'Net zero Intermediate calcs'!AS37*'Net zero Intermediate calcs'!AS38*(1-Constants!$H$25)</f>
        <v>1339591.1767648428</v>
      </c>
      <c r="AY21" s="23">
        <f>'Net zero Intermediate calcs'!AT37*'Net zero Intermediate calcs'!AT38*(1-Constants!$H$25)</f>
        <v>1371231.2879104035</v>
      </c>
      <c r="AZ21" s="23">
        <f>'Net zero Intermediate calcs'!AU37*'Net zero Intermediate calcs'!AU38*(1-Constants!$H$25)</f>
        <v>1405154.5124429986</v>
      </c>
      <c r="BA21" s="23">
        <f>'Net zero Intermediate calcs'!AV37*'Net zero Intermediate calcs'!AV38*(1-Constants!$H$25)</f>
        <v>1432797.6083230227</v>
      </c>
      <c r="BB21" s="23">
        <f>'Net zero Intermediate calcs'!AW37*'Net zero Intermediate calcs'!AW38*(1-Constants!$H$25)</f>
        <v>1460513.0933830217</v>
      </c>
      <c r="BC21" s="23">
        <f>'Net zero Intermediate calcs'!AX37*'Net zero Intermediate calcs'!AX38*(1-Constants!$H$25)</f>
        <v>1490641.9677701844</v>
      </c>
      <c r="BD21" s="23">
        <f>'Net zero Intermediate calcs'!AY37*'Net zero Intermediate calcs'!AY38*(1-Constants!$H$25)</f>
        <v>1520692.8779448757</v>
      </c>
      <c r="BE21" s="23">
        <f>'Net zero Intermediate calcs'!AZ37*'Net zero Intermediate calcs'!AZ38*(1-Constants!$H$25)</f>
        <v>1553411.3092516635</v>
      </c>
      <c r="BF21" s="23">
        <f>'Net zero Intermediate calcs'!BA37*'Net zero Intermediate calcs'!BA38*(1-Constants!$H$25)</f>
        <v>1585440.7264420581</v>
      </c>
      <c r="BG21" s="23">
        <f>'Net zero Intermediate calcs'!BB37*'Net zero Intermediate calcs'!BB38*(1-Constants!$H$25)</f>
        <v>1621772.3024743753</v>
      </c>
      <c r="BH21" s="23">
        <f>'Net zero Intermediate calcs'!BC37*'Net zero Intermediate calcs'!BC38*(1-Constants!$H$25)</f>
        <v>1658567.6632664544</v>
      </c>
      <c r="BI21" s="23">
        <f>'Net zero Intermediate calcs'!BD37*'Net zero Intermediate calcs'!BD38*(1-Constants!$H$25)</f>
        <v>1696340.8731405018</v>
      </c>
      <c r="BJ21" s="23">
        <f>'Net zero Intermediate calcs'!BE37*'Net zero Intermediate calcs'!BE38*(1-Constants!$H$25)</f>
        <v>1735267.0338257302</v>
      </c>
      <c r="BK21" s="23">
        <f>'Net zero Intermediate calcs'!BF37*'Net zero Intermediate calcs'!BF38*(1-Constants!$H$25)</f>
        <v>1775676.6915994871</v>
      </c>
      <c r="BL21" s="23">
        <f>'Net zero Intermediate calcs'!BG37*'Net zero Intermediate calcs'!BG38*(1-Constants!$H$25)</f>
        <v>1819230.4864553113</v>
      </c>
      <c r="BM21" s="23">
        <f>'Net zero Intermediate calcs'!BH37*'Net zero Intermediate calcs'!BH38*(1-Constants!$H$25)</f>
        <v>1847057.0259079451</v>
      </c>
      <c r="BN21" s="23">
        <f>'Net zero Intermediate calcs'!BI37*'Net zero Intermediate calcs'!BI38*(1-Constants!$H$25)</f>
        <v>1872479.808892529</v>
      </c>
      <c r="BO21" s="23">
        <f>'Net zero Intermediate calcs'!BJ37*'Net zero Intermediate calcs'!BJ38*(1-Constants!$H$25)</f>
        <v>1898296.4500722727</v>
      </c>
      <c r="BP21" s="23">
        <f>'Net zero Intermediate calcs'!BK37*'Net zero Intermediate calcs'!BK38*(1-Constants!$H$25)</f>
        <v>1923497.3858706348</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3918474.6420822898</v>
      </c>
      <c r="AE22" s="23">
        <f>'Net zero Intermediate calcs'!Z42*'Net zero Intermediate calcs'!Z43*(1-Constants!$H$26)</f>
        <v>3970073.9493708336</v>
      </c>
      <c r="AF22" s="23">
        <f>'Net zero Intermediate calcs'!AA42*'Net zero Intermediate calcs'!AA43*(1-Constants!$H$26)</f>
        <v>4052957.2380717797</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3987094.1595649342</v>
      </c>
      <c r="AK22" s="23">
        <f>'Net zero Intermediate calcs'!AF42*'Net zero Intermediate calcs'!AF43*(1-Constants!$H$26)</f>
        <v>3969899.9472367382</v>
      </c>
      <c r="AL22" s="23">
        <f>'Net zero Intermediate calcs'!AG42*'Net zero Intermediate calcs'!AG43*(1-Constants!$H$26)</f>
        <v>3394842.0687093753</v>
      </c>
      <c r="AM22" s="23">
        <f>'Net zero Intermediate calcs'!AH42*'Net zero Intermediate calcs'!AH43*(1-Constants!$H$26)</f>
        <v>3537930.1776864761</v>
      </c>
      <c r="AN22" s="23">
        <f>'Net zero Intermediate calcs'!AI42*'Net zero Intermediate calcs'!AI43*(1-Constants!$H$26)</f>
        <v>3636572.9455438191</v>
      </c>
      <c r="AO22" s="23">
        <f>'Net zero Intermediate calcs'!AJ42*'Net zero Intermediate calcs'!AJ43*(1-Constants!$H$26)</f>
        <v>3722882.8933794359</v>
      </c>
      <c r="AP22" s="23">
        <f>'Net zero Intermediate calcs'!AK42*'Net zero Intermediate calcs'!AK43*(1-Constants!$H$26)</f>
        <v>3823801.0484924214</v>
      </c>
      <c r="AQ22" s="23">
        <f>'Net zero Intermediate calcs'!AL42*'Net zero Intermediate calcs'!AL43*(1-Constants!$H$26)</f>
        <v>3917346.4596359688</v>
      </c>
      <c r="AR22" s="23">
        <f>'Net zero Intermediate calcs'!AM42*'Net zero Intermediate calcs'!AM43*(1-Constants!$H$26)</f>
        <v>3988939.7075617937</v>
      </c>
      <c r="AS22" s="23">
        <f>'Net zero Intermediate calcs'!AN42*'Net zero Intermediate calcs'!AN43*(1-Constants!$H$26)</f>
        <v>4059856.684838057</v>
      </c>
      <c r="AT22" s="23">
        <f>'Net zero Intermediate calcs'!AO42*'Net zero Intermediate calcs'!AO43*(1-Constants!$H$26)</f>
        <v>4134334.3124041767</v>
      </c>
      <c r="AU22" s="23">
        <f>'Net zero Intermediate calcs'!AP42*'Net zero Intermediate calcs'!AP43*(1-Constants!$H$26)</f>
        <v>4256634.4942884957</v>
      </c>
      <c r="AV22" s="23">
        <f>'Net zero Intermediate calcs'!AQ42*'Net zero Intermediate calcs'!AQ43*(1-Constants!$H$26)</f>
        <v>4357040.4181864345</v>
      </c>
      <c r="AW22" s="23">
        <f>'Net zero Intermediate calcs'!AR42*'Net zero Intermediate calcs'!AR43*(1-Constants!$H$26)</f>
        <v>4490455.2039597305</v>
      </c>
      <c r="AX22" s="23">
        <f>'Net zero Intermediate calcs'!AS42*'Net zero Intermediate calcs'!AS43*(1-Constants!$H$26)</f>
        <v>4632240.2931661392</v>
      </c>
      <c r="AY22" s="23">
        <f>'Net zero Intermediate calcs'!AT42*'Net zero Intermediate calcs'!AT43*(1-Constants!$H$26)</f>
        <v>4811273.6830532243</v>
      </c>
      <c r="AZ22" s="23">
        <f>'Net zero Intermediate calcs'!AU42*'Net zero Intermediate calcs'!AU43*(1-Constants!$H$26)</f>
        <v>5009273.8088449528</v>
      </c>
      <c r="BA22" s="23">
        <f>'Net zero Intermediate calcs'!AV42*'Net zero Intermediate calcs'!AV43*(1-Constants!$H$26)</f>
        <v>5153290.7122250544</v>
      </c>
      <c r="BB22" s="23">
        <f>'Net zero Intermediate calcs'!AW42*'Net zero Intermediate calcs'!AW43*(1-Constants!$H$26)</f>
        <v>5297844.4111061553</v>
      </c>
      <c r="BC22" s="23">
        <f>'Net zero Intermediate calcs'!AX42*'Net zero Intermediate calcs'!AX43*(1-Constants!$H$26)</f>
        <v>5462579.1886968613</v>
      </c>
      <c r="BD22" s="23">
        <f>'Net zero Intermediate calcs'!AY42*'Net zero Intermediate calcs'!AY43*(1-Constants!$H$26)</f>
        <v>5626435.9509331193</v>
      </c>
      <c r="BE22" s="23">
        <f>'Net zero Intermediate calcs'!AZ42*'Net zero Intermediate calcs'!AZ43*(1-Constants!$H$26)</f>
        <v>5812186.8601450808</v>
      </c>
      <c r="BF22" s="23">
        <f>'Net zero Intermediate calcs'!BA42*'Net zero Intermediate calcs'!BA43*(1-Constants!$H$26)</f>
        <v>5991898.8581550224</v>
      </c>
      <c r="BG22" s="23">
        <f>'Net zero Intermediate calcs'!BB42*'Net zero Intermediate calcs'!BB43*(1-Constants!$H$26)</f>
        <v>6206354.5314329229</v>
      </c>
      <c r="BH22" s="23">
        <f>'Net zero Intermediate calcs'!BC42*'Net zero Intermediate calcs'!BC43*(1-Constants!$H$26)</f>
        <v>6423816.952644052</v>
      </c>
      <c r="BI22" s="23">
        <f>'Net zero Intermediate calcs'!BD42*'Net zero Intermediate calcs'!BD43*(1-Constants!$H$26)</f>
        <v>6648437.3376411805</v>
      </c>
      <c r="BJ22" s="23">
        <f>'Net zero Intermediate calcs'!BE42*'Net zero Intermediate calcs'!BE43*(1-Constants!$H$26)</f>
        <v>6881550.2542255381</v>
      </c>
      <c r="BK22" s="23">
        <f>'Net zero Intermediate calcs'!BF42*'Net zero Intermediate calcs'!BF43*(1-Constants!$H$26)</f>
        <v>7125701.8186287899</v>
      </c>
      <c r="BL22" s="23">
        <f>'Net zero Intermediate calcs'!BG42*'Net zero Intermediate calcs'!BG43*(1-Constants!$H$26)</f>
        <v>7393936.1594293145</v>
      </c>
      <c r="BM22" s="23">
        <f>'Net zero Intermediate calcs'!BH42*'Net zero Intermediate calcs'!BH43*(1-Constants!$H$26)</f>
        <v>7536904.8600637242</v>
      </c>
      <c r="BN22" s="23">
        <f>'Net zero Intermediate calcs'!BI42*'Net zero Intermediate calcs'!BI43*(1-Constants!$H$26)</f>
        <v>7661309.0017303424</v>
      </c>
      <c r="BO22" s="23">
        <f>'Net zero Intermediate calcs'!BJ42*'Net zero Intermediate calcs'!BJ43*(1-Constants!$H$26)</f>
        <v>7789327.9704368338</v>
      </c>
      <c r="BP22" s="23">
        <f>'Net zero Intermediate calcs'!BK42*'Net zero Intermediate calcs'!BK43*(1-Constants!$H$26)</f>
        <v>7913086.1178971622</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3533218.0409029815</v>
      </c>
      <c r="AN41" s="22">
        <f>((Data!$AJ$42*LN('Intermediate calculations'!AH60))+Data!$AK$42)</f>
        <v>3551940.3039766122</v>
      </c>
      <c r="AO41" s="22">
        <f>((Data!$AJ$42*LN('Intermediate calculations'!AI60))+Data!$AK$42)</f>
        <v>3566556.9101946596</v>
      </c>
      <c r="AP41" s="22">
        <f>((Data!$AJ$42*LN('Intermediate calculations'!AJ60))+Data!$AK$42)</f>
        <v>3579779.3515307158</v>
      </c>
      <c r="AQ41" s="22">
        <f>((Data!$AJ$42*LN('Intermediate calculations'!AK60))+Data!$AK$42)</f>
        <v>3593796.702595273</v>
      </c>
      <c r="AR41" s="22">
        <f>((Data!$AJ$42*LN('Intermediate calculations'!AL60))+Data!$AK$42)</f>
        <v>3606840.8880769406</v>
      </c>
      <c r="AS41" s="22">
        <f>((Data!$AJ$42*LN('Intermediate calculations'!AM60))+Data!$AK$42)</f>
        <v>3617950.7225215398</v>
      </c>
      <c r="AT41" s="22">
        <f>((Data!$AJ$42*LN('Intermediate calculations'!AN60))+Data!$AK$42)</f>
        <v>3628830.7127550654</v>
      </c>
      <c r="AU41" s="22">
        <f>((Data!$AJ$42*LN('Intermediate calculations'!AO60))+Data!$AK$42)</f>
        <v>3639814.7991491221</v>
      </c>
      <c r="AV41" s="22">
        <f>((Data!$AJ$42*LN('Intermediate calculations'!AP60))+Data!$AK$42)</f>
        <v>3654316.0243132859</v>
      </c>
      <c r="AW41" s="22">
        <f>((Data!$AJ$42*LN('Intermediate calculations'!AQ60))+Data!$AK$42)</f>
        <v>3666913.2999795526</v>
      </c>
      <c r="AX41" s="22">
        <f>((Data!$AJ$42*LN('Intermediate calculations'!AR60))+Data!$AK$42)</f>
        <v>3681824.8614795785</v>
      </c>
      <c r="AY41" s="22">
        <f>((Data!$AJ$42*LN('Intermediate calculations'!AS60))+Data!$AK$42)</f>
        <v>3697132.9671060573</v>
      </c>
      <c r="AZ41" s="22">
        <f>((Data!$AJ$42*LN('Intermediate calculations'!AT60))+Data!$AK$42)</f>
        <v>3714936.9507588353</v>
      </c>
      <c r="BA41" s="22">
        <f>((Data!$AJ$42*LN('Intermediate calculations'!AU60))+Data!$AK$42)</f>
        <v>3733797.9299602713</v>
      </c>
      <c r="BB41" s="22">
        <f>((Data!$AJ$42*LN('Intermediate calculations'!AV60))+Data!$AK$42)</f>
        <v>3748485.5273340251</v>
      </c>
      <c r="BC41" s="22">
        <f>((Data!$AJ$42*LN('Intermediate calculations'!AW60))+Data!$AK$42)</f>
        <v>3762991.4827261046</v>
      </c>
      <c r="BD41" s="22">
        <f>((Data!$AJ$42*LN('Intermediate calculations'!AX60))+Data!$AK$42)</f>
        <v>3778680.5766042061</v>
      </c>
      <c r="BE41" s="22">
        <f>((Data!$AJ$42*LN('Intermediate calculations'!AY60))+Data!$AK$42)</f>
        <v>3794063.0925636273</v>
      </c>
      <c r="BF41" s="22">
        <f>((Data!$AJ$42*LN('Intermediate calculations'!AZ60))+Data!$AK$42)</f>
        <v>3810680.6351245083</v>
      </c>
      <c r="BG41" s="22">
        <f>((Data!$AJ$42*LN('Intermediate calculations'!BA60))+Data!$AK$42)</f>
        <v>3826623.109299656</v>
      </c>
      <c r="BH41" s="22">
        <f>((Data!$AJ$42*LN('Intermediate calculations'!BB60))+Data!$AK$42)</f>
        <v>3844581.4423392378</v>
      </c>
      <c r="BI41" s="22">
        <f>((Data!$AJ$42*LN('Intermediate calculations'!BC60))+Data!$AK$42)</f>
        <v>3862417.6262267921</v>
      </c>
      <c r="BJ41" s="22">
        <f>((Data!$AJ$42*LN('Intermediate calculations'!BD60))+Data!$AK$42)</f>
        <v>3880392.7510380913</v>
      </c>
      <c r="BK41" s="22">
        <f>((Data!$AJ$42*LN('Intermediate calculations'!BE60))+Data!$AK$42)</f>
        <v>3898575.7312353253</v>
      </c>
      <c r="BL41" s="22">
        <f>((Data!$AJ$42*LN('Intermediate calculations'!BF60))+Data!$AK$42)</f>
        <v>3917103.5342152547</v>
      </c>
      <c r="BM41" s="22">
        <f>((Data!$AJ$42*LN('Intermediate calculations'!BG60))+Data!$AK$42)</f>
        <v>3936726.9611023217</v>
      </c>
      <c r="BN41" s="22">
        <f>((Data!$AJ$42*LN('Intermediate calculations'!BH60))+Data!$AK$42)</f>
        <v>3948629.163261069</v>
      </c>
      <c r="BO41" s="22">
        <f>((Data!$AJ$42*LN('Intermediate calculations'!BI60))+Data!$AK$42)</f>
        <v>3959293.6196931694</v>
      </c>
      <c r="BP41" s="22">
        <f>((Data!$AJ$42*LN('Intermediate calculations'!BJ60))+Data!$AK$42)</f>
        <v>3970035.5570031572</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1948409.0243585582</v>
      </c>
      <c r="AN45" s="22">
        <f t="shared" si="46"/>
        <v>1958733.5007726306</v>
      </c>
      <c r="AO45" s="22">
        <f t="shared" si="46"/>
        <v>1966793.8941961455</v>
      </c>
      <c r="AP45" s="22">
        <f t="shared" si="46"/>
        <v>1974085.4691074518</v>
      </c>
      <c r="AQ45" s="22">
        <f t="shared" si="46"/>
        <v>1981815.4005737829</v>
      </c>
      <c r="AR45" s="22">
        <f t="shared" si="46"/>
        <v>1989008.675490208</v>
      </c>
      <c r="AS45" s="22">
        <f t="shared" si="46"/>
        <v>1995135.2438028317</v>
      </c>
      <c r="AT45" s="22">
        <f t="shared" si="46"/>
        <v>2001135.0634886038</v>
      </c>
      <c r="AU45" s="22">
        <f t="shared" si="46"/>
        <v>2007192.2874716003</v>
      </c>
      <c r="AV45" s="22">
        <f t="shared" si="46"/>
        <v>2015189.0534925538</v>
      </c>
      <c r="AW45" s="22">
        <f t="shared" si="46"/>
        <v>2022135.8779756003</v>
      </c>
      <c r="AX45" s="22">
        <f t="shared" si="46"/>
        <v>2030358.925819685</v>
      </c>
      <c r="AY45" s="22">
        <f t="shared" si="46"/>
        <v>2038800.6497108159</v>
      </c>
      <c r="AZ45" s="22">
        <f t="shared" si="46"/>
        <v>2048618.7367965875</v>
      </c>
      <c r="BA45" s="22">
        <f t="shared" si="46"/>
        <v>2059019.7088449828</v>
      </c>
      <c r="BB45" s="22">
        <f t="shared" si="46"/>
        <v>2067119.2506614998</v>
      </c>
      <c r="BC45" s="22">
        <f t="shared" si="46"/>
        <v>2075118.6251879719</v>
      </c>
      <c r="BD45" s="22">
        <f t="shared" si="46"/>
        <v>2083770.4467688128</v>
      </c>
      <c r="BE45" s="22">
        <f t="shared" si="46"/>
        <v>2092253.2045736543</v>
      </c>
      <c r="BF45" s="22">
        <f t="shared" si="46"/>
        <v>2101417.0233681514</v>
      </c>
      <c r="BG45" s="22">
        <f t="shared" si="46"/>
        <v>2110208.5726566077</v>
      </c>
      <c r="BH45" s="22">
        <f t="shared" si="46"/>
        <v>2120111.7764078872</v>
      </c>
      <c r="BI45" s="22">
        <f t="shared" si="46"/>
        <v>2129947.6204583575</v>
      </c>
      <c r="BJ45" s="22">
        <f t="shared" si="46"/>
        <v>2139860.0841078851</v>
      </c>
      <c r="BK45" s="22">
        <f t="shared" si="46"/>
        <v>2149887.1705474672</v>
      </c>
      <c r="BL45" s="22">
        <f t="shared" si="46"/>
        <v>2160104.4110658038</v>
      </c>
      <c r="BM45" s="22">
        <f t="shared" si="46"/>
        <v>2170925.8383292714</v>
      </c>
      <c r="BN45" s="22">
        <f t="shared" si="46"/>
        <v>2177489.3613916398</v>
      </c>
      <c r="BO45" s="22">
        <f t="shared" si="46"/>
        <v>2183370.3239905038</v>
      </c>
      <c r="BP45" s="22">
        <f t="shared" si="46"/>
        <v>2189294.0137689374</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640814.15267081081</v>
      </c>
      <c r="AN46" s="22">
        <f>((Data!$AJ$48*'Net zero Activity data'!AN47)+Data!$AK$48)</f>
        <v>640651.56905247539</v>
      </c>
      <c r="AO46" s="22">
        <f>((Data!$AJ$48*'Net zero Activity data'!AO47)+Data!$AK$48)</f>
        <v>640524.63884551427</v>
      </c>
      <c r="AP46" s="22">
        <f>((Data!$AJ$48*'Net zero Activity data'!AP47)+Data!$AK$48)</f>
        <v>640409.81552809849</v>
      </c>
      <c r="AQ46" s="22">
        <f>((Data!$AJ$48*'Net zero Activity data'!AQ47)+Data!$AK$48)</f>
        <v>640288.08923643222</v>
      </c>
      <c r="AR46" s="22">
        <f>((Data!$AJ$48*'Net zero Activity data'!AR47)+Data!$AK$48)</f>
        <v>640174.81388796028</v>
      </c>
      <c r="AS46" s="22">
        <f>((Data!$AJ$48*'Net zero Activity data'!AS47)+Data!$AK$48)</f>
        <v>640078.33639076853</v>
      </c>
      <c r="AT46" s="22">
        <f>((Data!$AJ$48*'Net zero Activity data'!AT47)+Data!$AK$48)</f>
        <v>639983.85485439305</v>
      </c>
      <c r="AU46" s="22">
        <f>((Data!$AJ$48*'Net zero Activity data'!AU47)+Data!$AK$48)</f>
        <v>639888.46934981854</v>
      </c>
      <c r="AV46" s="22">
        <f>((Data!$AJ$48*'Net zero Activity data'!AV47)+Data!$AK$48)</f>
        <v>639762.54110876052</v>
      </c>
      <c r="AW46" s="22">
        <f>((Data!$AJ$48*'Net zero Activity data'!AW47)+Data!$AK$48)</f>
        <v>639653.14671285136</v>
      </c>
      <c r="AX46" s="22">
        <f>((Data!$AJ$48*'Net zero Activity data'!AX47)+Data!$AK$48)</f>
        <v>639523.65512232238</v>
      </c>
      <c r="AY46" s="22">
        <f>((Data!$AJ$48*'Net zero Activity data'!AY47)+Data!$AK$48)</f>
        <v>639390.71995349019</v>
      </c>
      <c r="AZ46" s="22">
        <f>((Data!$AJ$48*'Net zero Activity data'!AZ47)+Data!$AK$48)</f>
        <v>639236.11064842541</v>
      </c>
      <c r="BA46" s="22">
        <f>((Data!$AJ$48*'Net zero Activity data'!BA47)+Data!$AK$48)</f>
        <v>639072.32242304576</v>
      </c>
      <c r="BB46" s="22">
        <f>((Data!$AJ$48*'Net zero Activity data'!BB47)+Data!$AK$48)</f>
        <v>638944.7757308383</v>
      </c>
      <c r="BC46" s="22">
        <f>((Data!$AJ$48*'Net zero Activity data'!BC47)+Data!$AK$48)</f>
        <v>638818.80641261092</v>
      </c>
      <c r="BD46" s="22">
        <f>((Data!$AJ$48*'Net zero Activity data'!BD47)+Data!$AK$48)</f>
        <v>638682.56275226525</v>
      </c>
      <c r="BE46" s="22">
        <f>((Data!$AJ$48*'Net zero Activity data'!BE47)+Data!$AK$48)</f>
        <v>638548.9814061455</v>
      </c>
      <c r="BF46" s="22">
        <f>((Data!$AJ$48*'Net zero Activity data'!BF47)+Data!$AK$48)</f>
        <v>638404.67512293777</v>
      </c>
      <c r="BG46" s="22">
        <f>((Data!$AJ$48*'Net zero Activity data'!BG47)+Data!$AK$48)</f>
        <v>638266.23111505143</v>
      </c>
      <c r="BH46" s="22">
        <f>((Data!$AJ$48*'Net zero Activity data'!BH47)+Data!$AK$48)</f>
        <v>638110.28144415072</v>
      </c>
      <c r="BI46" s="22">
        <f>((Data!$AJ$48*'Net zero Activity data'!BI47)+Data!$AK$48)</f>
        <v>637955.39251313149</v>
      </c>
      <c r="BJ46" s="22">
        <f>((Data!$AJ$48*'Net zero Activity data'!BJ47)+Data!$AK$48)</f>
        <v>637799.29702294641</v>
      </c>
      <c r="BK46" s="22">
        <f>((Data!$AJ$48*'Net zero Activity data'!BK47)+Data!$AK$48)</f>
        <v>637641.39652229834</v>
      </c>
      <c r="BL46" s="22">
        <f>((Data!$AJ$48*'Net zero Activity data'!BL47)+Data!$AK$48)</f>
        <v>637480.5015900759</v>
      </c>
      <c r="BM46" s="22">
        <f>((Data!$AJ$48*'Net zero Activity data'!BM47)+Data!$AK$48)</f>
        <v>637310.0922899344</v>
      </c>
      <c r="BN46" s="22">
        <f>((Data!$AJ$48*'Net zero Activity data'!BN47)+Data!$AK$48)</f>
        <v>637206.7338932748</v>
      </c>
      <c r="BO46" s="22">
        <f>((Data!$AJ$48*'Net zero Activity data'!BO47)+Data!$AK$48)</f>
        <v>637114.12404651148</v>
      </c>
      <c r="BP46" s="22">
        <f>((Data!$AJ$48*'Net zero Activity data'!BP47)+Data!$AK$48)</f>
        <v>637020.84135793254</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420246.81660997117</v>
      </c>
      <c r="AN47" s="22">
        <f>((Data!$AJ$49*'Net zero Activity data'!AN41)+Data!$AK$49)</f>
        <v>420127.23251444387</v>
      </c>
      <c r="AO47" s="22">
        <f>((Data!$AJ$49*'Net zero Activity data'!AO41)+Data!$AK$49)</f>
        <v>420033.87234599679</v>
      </c>
      <c r="AP47" s="22">
        <f>((Data!$AJ$49*'Net zero Activity data'!AP41)+Data!$AK$49)</f>
        <v>419949.41708107409</v>
      </c>
      <c r="AQ47" s="22">
        <f>((Data!$AJ$49*'Net zero Activity data'!AQ41)+Data!$AK$49)</f>
        <v>419859.88451537135</v>
      </c>
      <c r="AR47" s="22">
        <f>((Data!$AJ$49*'Net zero Activity data'!AR41)+Data!$AK$49)</f>
        <v>419776.56781820813</v>
      </c>
      <c r="AS47" s="22">
        <f>((Data!$AJ$49*'Net zero Activity data'!AS41)+Data!$AK$49)</f>
        <v>419705.60633784166</v>
      </c>
      <c r="AT47" s="22">
        <f>((Data!$AJ$49*'Net zero Activity data'!AT41)+Data!$AK$49)</f>
        <v>419636.11293384951</v>
      </c>
      <c r="AU47" s="22">
        <f>((Data!$AJ$49*'Net zero Activity data'!AU41)+Data!$AK$49)</f>
        <v>419565.95463987294</v>
      </c>
      <c r="AV47" s="22">
        <f>((Data!$AJ$49*'Net zero Activity data'!AV41)+Data!$AK$49)</f>
        <v>419473.33144103875</v>
      </c>
      <c r="AW47" s="22">
        <f>((Data!$AJ$49*'Net zero Activity data'!AW41)+Data!$AK$49)</f>
        <v>419392.86927624943</v>
      </c>
      <c r="AX47" s="22">
        <f>((Data!$AJ$49*'Net zero Activity data'!AX41)+Data!$AK$49)</f>
        <v>419297.625149625</v>
      </c>
      <c r="AY47" s="22">
        <f>((Data!$AJ$49*'Net zero Activity data'!AY41)+Data!$AK$49)</f>
        <v>419199.84818973613</v>
      </c>
      <c r="AZ47" s="22">
        <f>((Data!$AJ$49*'Net zero Activity data'!AZ41)+Data!$AK$49)</f>
        <v>419086.12939016969</v>
      </c>
      <c r="BA47" s="22">
        <f>((Data!$AJ$49*'Net zero Activity data'!BA41)+Data!$AK$49)</f>
        <v>418965.65927767882</v>
      </c>
      <c r="BB47" s="22">
        <f>((Data!$AJ$49*'Net zero Activity data'!BB41)+Data!$AK$49)</f>
        <v>418871.84566975641</v>
      </c>
      <c r="BC47" s="22">
        <f>((Data!$AJ$49*'Net zero Activity data'!BC41)+Data!$AK$49)</f>
        <v>418779.19225769292</v>
      </c>
      <c r="BD47" s="22">
        <f>((Data!$AJ$49*'Net zero Activity data'!BD41)+Data!$AK$49)</f>
        <v>418678.9818240676</v>
      </c>
      <c r="BE47" s="22">
        <f>((Data!$AJ$49*'Net zero Activity data'!BE41)+Data!$AK$49)</f>
        <v>418580.72958550503</v>
      </c>
      <c r="BF47" s="22">
        <f>((Data!$AJ$49*'Net zero Activity data'!BF41)+Data!$AK$49)</f>
        <v>418474.58890212636</v>
      </c>
      <c r="BG47" s="22">
        <f>((Data!$AJ$49*'Net zero Activity data'!BG41)+Data!$AK$49)</f>
        <v>418372.76006085833</v>
      </c>
      <c r="BH47" s="22">
        <f>((Data!$AJ$49*'Net zero Activity data'!BH41)+Data!$AK$49)</f>
        <v>418258.05539052701</v>
      </c>
      <c r="BI47" s="22">
        <f>((Data!$AJ$49*'Net zero Activity data'!BI41)+Data!$AK$49)</f>
        <v>418144.13091945939</v>
      </c>
      <c r="BJ47" s="22">
        <f>((Data!$AJ$49*'Net zero Activity data'!BJ41)+Data!$AK$49)</f>
        <v>418029.31899559655</v>
      </c>
      <c r="BK47" s="22">
        <f>((Data!$AJ$49*'Net zero Activity data'!BK41)+Data!$AK$49)</f>
        <v>417913.17944385932</v>
      </c>
      <c r="BL47" s="22">
        <f>((Data!$AJ$49*'Net zero Activity data'!BL41)+Data!$AK$49)</f>
        <v>417794.8374168966</v>
      </c>
      <c r="BM47" s="22">
        <f>((Data!$AJ$49*'Net zero Activity data'!BM41)+Data!$AK$49)</f>
        <v>417669.49734736502</v>
      </c>
      <c r="BN47" s="22">
        <f>((Data!$AJ$49*'Net zero Activity data'!BN41)+Data!$AK$49)</f>
        <v>417593.47480274318</v>
      </c>
      <c r="BO47" s="22">
        <f>((Data!$AJ$49*'Net zero Activity data'!BO41)+Data!$AK$49)</f>
        <v>417525.35807071632</v>
      </c>
      <c r="BP47" s="22">
        <f>((Data!$AJ$49*'Net zero Activity data'!BP41)+Data!$AK$49)</f>
        <v>417456.74644762487</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2773.6289896258104</v>
      </c>
      <c r="AN48" s="22">
        <f t="shared" si="47"/>
        <v>2772.8397345953299</v>
      </c>
      <c r="AO48" s="22">
        <f t="shared" si="47"/>
        <v>2772.223557483579</v>
      </c>
      <c r="AP48" s="22">
        <f t="shared" si="47"/>
        <v>2771.6661527350898</v>
      </c>
      <c r="AQ48" s="22">
        <f t="shared" si="47"/>
        <v>2771.0752378014513</v>
      </c>
      <c r="AR48" s="22">
        <f t="shared" si="47"/>
        <v>2770.525347600174</v>
      </c>
      <c r="AS48" s="22">
        <f t="shared" si="47"/>
        <v>2770.0570018297553</v>
      </c>
      <c r="AT48" s="22">
        <f t="shared" si="47"/>
        <v>2769.5983453634071</v>
      </c>
      <c r="AU48" s="22">
        <f t="shared" si="47"/>
        <v>2769.135300623162</v>
      </c>
      <c r="AV48" s="22">
        <f t="shared" si="47"/>
        <v>2768.5239875108564</v>
      </c>
      <c r="AW48" s="22">
        <f t="shared" si="47"/>
        <v>2767.9929372232468</v>
      </c>
      <c r="AX48" s="22">
        <f t="shared" si="47"/>
        <v>2767.3643259875253</v>
      </c>
      <c r="AY48" s="22">
        <f t="shared" si="47"/>
        <v>2766.7189980522589</v>
      </c>
      <c r="AZ48" s="22">
        <f t="shared" si="47"/>
        <v>2765.9684539751206</v>
      </c>
      <c r="BA48" s="22">
        <f t="shared" si="47"/>
        <v>2765.1733512326809</v>
      </c>
      <c r="BB48" s="22">
        <f t="shared" si="47"/>
        <v>2764.554181420393</v>
      </c>
      <c r="BC48" s="22">
        <f t="shared" si="47"/>
        <v>2763.9426689007737</v>
      </c>
      <c r="BD48" s="22">
        <f t="shared" si="47"/>
        <v>2763.2812800388465</v>
      </c>
      <c r="BE48" s="22">
        <f t="shared" si="47"/>
        <v>2762.6328152643337</v>
      </c>
      <c r="BF48" s="22">
        <f t="shared" si="47"/>
        <v>2761.9322867540345</v>
      </c>
      <c r="BG48" s="22">
        <f t="shared" si="47"/>
        <v>2761.2602164016653</v>
      </c>
      <c r="BH48" s="22">
        <f t="shared" si="47"/>
        <v>2760.5031655774783</v>
      </c>
      <c r="BI48" s="22">
        <f t="shared" si="47"/>
        <v>2759.7512640684326</v>
      </c>
      <c r="BJ48" s="22">
        <f t="shared" si="47"/>
        <v>2758.9935053709378</v>
      </c>
      <c r="BK48" s="22">
        <f t="shared" si="47"/>
        <v>2758.2269843294721</v>
      </c>
      <c r="BL48" s="22">
        <f t="shared" si="47"/>
        <v>2757.4459269515178</v>
      </c>
      <c r="BM48" s="22">
        <f t="shared" si="47"/>
        <v>2756.6186824926099</v>
      </c>
      <c r="BN48" s="22">
        <f t="shared" si="47"/>
        <v>2756.1169336981056</v>
      </c>
      <c r="BO48" s="22">
        <f t="shared" si="47"/>
        <v>2755.667363266728</v>
      </c>
      <c r="BP48" s="22">
        <f t="shared" si="47"/>
        <v>2755.2145265543245</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20560385.837839562</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20352409.715034842</v>
      </c>
      <c r="AM50" s="22">
        <f>((AM5*Constants!$H63*Constants!$H81*(1-Constants!$H99))+(AM5*Constants!$H63*Constants!$H115))</f>
        <v>20612113.766463678</v>
      </c>
      <c r="AN50" s="22">
        <f>((AN5*Constants!$H63*Constants!$H81*(1-Constants!$H99))+(AN5*Constants!$H63*Constants!$H115))</f>
        <v>20812869.534523994</v>
      </c>
      <c r="AO50" s="22">
        <f>((AO5*Constants!$H63*Constants!$H81*(1-Constants!$H99))+(AO5*Constants!$H63*Constants!$H115))</f>
        <v>20992082.303001076</v>
      </c>
      <c r="AP50" s="22">
        <f>((AP5*Constants!$H63*Constants!$H81*(1-Constants!$H99))+(AP5*Constants!$H63*Constants!$H115))</f>
        <v>21181529.456938494</v>
      </c>
      <c r="AQ50" s="22">
        <f>((AQ5*Constants!$H63*Constants!$H81*(1-Constants!$H99))+(AQ5*Constants!$H63*Constants!$H115))</f>
        <v>21354499.03376409</v>
      </c>
      <c r="AR50" s="22">
        <f>((AR5*Constants!$H63*Constants!$H81*(1-Constants!$H99))+(AR5*Constants!$H63*Constants!$H115))</f>
        <v>21500313.019792616</v>
      </c>
      <c r="AS50" s="22">
        <f>((AS5*Constants!$H63*Constants!$H81*(1-Constants!$H99))+(AS5*Constants!$H63*Constants!$H115))</f>
        <v>21644312.914641999</v>
      </c>
      <c r="AT50" s="22">
        <f>((AT5*Constants!$H63*Constants!$H81*(1-Constants!$H99))+(AT5*Constants!$H63*Constants!$H115))</f>
        <v>21791452.725222632</v>
      </c>
      <c r="AU50" s="22">
        <f>((AU5*Constants!$H63*Constants!$H81*(1-Constants!$H99))+(AU5*Constants!$H63*Constants!$H115))</f>
        <v>21995608.534110881</v>
      </c>
      <c r="AV50" s="22">
        <f>((AV5*Constants!$H63*Constants!$H81*(1-Constants!$H99))+(AV5*Constants!$H63*Constants!$H115))</f>
        <v>22171798.719502944</v>
      </c>
      <c r="AW50" s="22">
        <f>((AW5*Constants!$H63*Constants!$H81*(1-Constants!$H99))+(AW5*Constants!$H63*Constants!$H115))</f>
        <v>22387923.258560941</v>
      </c>
      <c r="AX50" s="22">
        <f>((AX5*Constants!$H63*Constants!$H81*(1-Constants!$H99))+(AX5*Constants!$H63*Constants!$H115))</f>
        <v>22613858.527017239</v>
      </c>
      <c r="AY50" s="22">
        <f>((AY5*Constants!$H63*Constants!$H81*(1-Constants!$H99))+(AY5*Constants!$H63*Constants!$H115))</f>
        <v>22885208.287734468</v>
      </c>
      <c r="AZ50" s="22">
        <f>((AZ5*Constants!$H63*Constants!$H81*(1-Constants!$H99))+(AZ5*Constants!$H63*Constants!$H115))</f>
        <v>23179593.516033124</v>
      </c>
      <c r="BA50" s="22">
        <f>((BA5*Constants!$H63*Constants!$H81*(1-Constants!$H99))+(BA5*Constants!$H63*Constants!$H115))</f>
        <v>23406520.522288263</v>
      </c>
      <c r="BB50" s="22">
        <f>((BB5*Constants!$H63*Constants!$H81*(1-Constants!$H99))+(BB5*Constants!$H63*Constants!$H115))</f>
        <v>23633446.761914775</v>
      </c>
      <c r="BC50" s="22">
        <f>((BC5*Constants!$H63*Constants!$H81*(1-Constants!$H99))+(BC5*Constants!$H63*Constants!$H115))</f>
        <v>23884789.107577085</v>
      </c>
      <c r="BD50" s="22">
        <f>((BD5*Constants!$H63*Constants!$H81*(1-Constants!$H99))+(BD5*Constants!$H63*Constants!$H115))</f>
        <v>24134294.744460206</v>
      </c>
      <c r="BE50" s="22">
        <f>((BE5*Constants!$H63*Constants!$H81*(1-Constants!$H99))+(BE5*Constants!$H63*Constants!$H115))</f>
        <v>24410426.786091413</v>
      </c>
      <c r="BF50" s="22">
        <f>((BF5*Constants!$H63*Constants!$H81*(1-Constants!$H99))+(BF5*Constants!$H63*Constants!$H115))</f>
        <v>24678173.083924595</v>
      </c>
      <c r="BG50" s="22">
        <f>((BG5*Constants!$H63*Constants!$H81*(1-Constants!$H99))+(BG5*Constants!$H63*Constants!$H115))</f>
        <v>24989078.60206024</v>
      </c>
      <c r="BH50" s="22">
        <f>((BH5*Constants!$H63*Constants!$H81*(1-Constants!$H99))+(BH5*Constants!$H63*Constants!$H115))</f>
        <v>25303274.452712782</v>
      </c>
      <c r="BI50" s="22">
        <f>((BI5*Constants!$H63*Constants!$H81*(1-Constants!$H99))+(BI5*Constants!$H63*Constants!$H115))</f>
        <v>25625968.836794771</v>
      </c>
      <c r="BJ50" s="22">
        <f>((BJ5*Constants!$H63*Constants!$H81*(1-Constants!$H99))+(BJ5*Constants!$H63*Constants!$H115))</f>
        <v>25958846.988325186</v>
      </c>
      <c r="BK50" s="22">
        <f>((BK5*Constants!$H63*Constants!$H81*(1-Constants!$H99))+(BK5*Constants!$H63*Constants!$H115))</f>
        <v>26305155.395723935</v>
      </c>
      <c r="BL50" s="22">
        <f>((BL5*Constants!$H63*Constants!$H81*(1-Constants!$H99))+(BL5*Constants!$H63*Constants!$H115))</f>
        <v>26681580.256037463</v>
      </c>
      <c r="BM50" s="22">
        <f>((BM5*Constants!$H63*Constants!$H81*(1-Constants!$H99))+(BM5*Constants!$H63*Constants!$H115))</f>
        <v>26897254.272779722</v>
      </c>
      <c r="BN50" s="22">
        <f>((BN5*Constants!$H63*Constants!$H81*(1-Constants!$H99))+(BN5*Constants!$H63*Constants!$H115))</f>
        <v>27087795.121430337</v>
      </c>
      <c r="BO50" s="22">
        <f>((BO5*Constants!$H63*Constants!$H81*(1-Constants!$H99))+(BO5*Constants!$H63*Constants!$H115))</f>
        <v>27281487.43669619</v>
      </c>
      <c r="BP50" s="22">
        <f>((BP5*Constants!$H63*Constants!$H81*(1-Constants!$H99))+(BP5*Constants!$H63*Constants!$H115))</f>
        <v>27468175.111715928</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60117967.088665634</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59509850.985951677</v>
      </c>
      <c r="AM51" s="22">
        <f>((AM6*Constants!$H64*Constants!$H82*(1-Constants!$H100))+(AM6*Constants!$H64*Constants!$H116))</f>
        <v>60269218.039650515</v>
      </c>
      <c r="AN51" s="22">
        <f>((AN6*Constants!$H64*Constants!$H82*(1-Constants!$H100))+(AN6*Constants!$H64*Constants!$H116))</f>
        <v>60856222.036185347</v>
      </c>
      <c r="AO51" s="22">
        <f>((AO6*Constants!$H64*Constants!$H82*(1-Constants!$H100))+(AO6*Constants!$H64*Constants!$H116))</f>
        <v>61380234.931767568</v>
      </c>
      <c r="AP51" s="22">
        <f>((AP6*Constants!$H64*Constants!$H82*(1-Constants!$H100))+(AP6*Constants!$H64*Constants!$H116))</f>
        <v>61934172.871224448</v>
      </c>
      <c r="AQ51" s="22">
        <f>((AQ6*Constants!$H64*Constants!$H82*(1-Constants!$H100))+(AQ6*Constants!$H64*Constants!$H116))</f>
        <v>62439930.856942967</v>
      </c>
      <c r="AR51" s="22">
        <f>((AR6*Constants!$H64*Constants!$H82*(1-Constants!$H100))+(AR6*Constants!$H64*Constants!$H116))</f>
        <v>62866286.689088732</v>
      </c>
      <c r="AS51" s="22">
        <f>((AS6*Constants!$H64*Constants!$H82*(1-Constants!$H100))+(AS6*Constants!$H64*Constants!$H116))</f>
        <v>63287338.171663254</v>
      </c>
      <c r="AT51" s="22">
        <f>((AT6*Constants!$H64*Constants!$H82*(1-Constants!$H100))+(AT6*Constants!$H64*Constants!$H116))</f>
        <v>63717570.676037729</v>
      </c>
      <c r="AU51" s="22">
        <f>((AU6*Constants!$H64*Constants!$H82*(1-Constants!$H100))+(AU6*Constants!$H64*Constants!$H116))</f>
        <v>64314516.292550206</v>
      </c>
      <c r="AV51" s="22">
        <f>((AV6*Constants!$H64*Constants!$H82*(1-Constants!$H100))+(AV6*Constants!$H64*Constants!$H116))</f>
        <v>64829691.243559733</v>
      </c>
      <c r="AW51" s="22">
        <f>((AW6*Constants!$H64*Constants!$H82*(1-Constants!$H100))+(AW6*Constants!$H64*Constants!$H116))</f>
        <v>65461633.077172071</v>
      </c>
      <c r="AX51" s="22">
        <f>((AX6*Constants!$H64*Constants!$H82*(1-Constants!$H100))+(AX6*Constants!$H64*Constants!$H116))</f>
        <v>66122261.196719669</v>
      </c>
      <c r="AY51" s="22">
        <f>((AY6*Constants!$H64*Constants!$H82*(1-Constants!$H100))+(AY6*Constants!$H64*Constants!$H116))</f>
        <v>66915679.963905089</v>
      </c>
      <c r="AZ51" s="22">
        <f>((AZ6*Constants!$H64*Constants!$H82*(1-Constants!$H100))+(AZ6*Constants!$H64*Constants!$H116))</f>
        <v>67776453.764836222</v>
      </c>
      <c r="BA51" s="22">
        <f>((BA6*Constants!$H64*Constants!$H82*(1-Constants!$H100))+(BA6*Constants!$H64*Constants!$H116))</f>
        <v>68439981.696713299</v>
      </c>
      <c r="BB51" s="22">
        <f>((BB6*Constants!$H64*Constants!$H82*(1-Constants!$H100))+(BB6*Constants!$H64*Constants!$H116))</f>
        <v>69103507.386990637</v>
      </c>
      <c r="BC51" s="22">
        <f>((BC6*Constants!$H64*Constants!$H82*(1-Constants!$H100))+(BC6*Constants!$H64*Constants!$H116))</f>
        <v>69838425.057490081</v>
      </c>
      <c r="BD51" s="22">
        <f>((BD6*Constants!$H64*Constants!$H82*(1-Constants!$H100))+(BD6*Constants!$H64*Constants!$H116))</f>
        <v>70567972.245216981</v>
      </c>
      <c r="BE51" s="22">
        <f>((BE6*Constants!$H64*Constants!$H82*(1-Constants!$H100))+(BE6*Constants!$H64*Constants!$H116))</f>
        <v>71375374.261980668</v>
      </c>
      <c r="BF51" s="22">
        <f>((BF6*Constants!$H64*Constants!$H82*(1-Constants!$H100))+(BF6*Constants!$H64*Constants!$H116))</f>
        <v>72158256.609043613</v>
      </c>
      <c r="BG51" s="22">
        <f>((BG6*Constants!$H64*Constants!$H82*(1-Constants!$H100))+(BG6*Constants!$H64*Constants!$H116))</f>
        <v>73067335.254472733</v>
      </c>
      <c r="BH51" s="22">
        <f>((BH6*Constants!$H64*Constants!$H82*(1-Constants!$H100))+(BH6*Constants!$H64*Constants!$H116))</f>
        <v>73986034.735985443</v>
      </c>
      <c r="BI51" s="22">
        <f>((BI6*Constants!$H64*Constants!$H82*(1-Constants!$H100))+(BI6*Constants!$H64*Constants!$H116))</f>
        <v>74929583.680783689</v>
      </c>
      <c r="BJ51" s="22">
        <f>((BJ6*Constants!$H64*Constants!$H82*(1-Constants!$H100))+(BJ6*Constants!$H64*Constants!$H116))</f>
        <v>75902909.663869619</v>
      </c>
      <c r="BK51" s="22">
        <f>((BK6*Constants!$H64*Constants!$H82*(1-Constants!$H100))+(BK6*Constants!$H64*Constants!$H116))</f>
        <v>76915505.322469085</v>
      </c>
      <c r="BL51" s="22">
        <f>((BL6*Constants!$H64*Constants!$H82*(1-Constants!$H100))+(BL6*Constants!$H64*Constants!$H116))</f>
        <v>78016160.608910054</v>
      </c>
      <c r="BM51" s="22">
        <f>((BM6*Constants!$H64*Constants!$H82*(1-Constants!$H100))+(BM6*Constants!$H64*Constants!$H116))</f>
        <v>78646785.128442615</v>
      </c>
      <c r="BN51" s="22">
        <f>((BN6*Constants!$H64*Constants!$H82*(1-Constants!$H100))+(BN6*Constants!$H64*Constants!$H116))</f>
        <v>79203920.99926573</v>
      </c>
      <c r="BO51" s="22">
        <f>((BO6*Constants!$H64*Constants!$H82*(1-Constants!$H100))+(BO6*Constants!$H64*Constants!$H116))</f>
        <v>79770271.666335881</v>
      </c>
      <c r="BP51" s="22">
        <f>((BP6*Constants!$H64*Constants!$H82*(1-Constants!$H100))+(BP6*Constants!$H64*Constants!$H116))</f>
        <v>80316140.970113263</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3215972.2709733099</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3183441.4882710921</v>
      </c>
      <c r="AM52" s="22">
        <f>((AM7*Constants!$H65*Constants!$H83*(1-Constants!$H101))+(AM7*Constants!$H65*Constants!$H117))</f>
        <v>3224063.3440398416</v>
      </c>
      <c r="AN52" s="22">
        <f>((AN7*Constants!$H65*Constants!$H83*(1-Constants!$H101))+(AN7*Constants!$H65*Constants!$H117))</f>
        <v>3255464.748099668</v>
      </c>
      <c r="AO52" s="22">
        <f>((AO7*Constants!$H65*Constants!$H83*(1-Constants!$H101))+(AO7*Constants!$H65*Constants!$H117))</f>
        <v>3283496.4834266356</v>
      </c>
      <c r="AP52" s="22">
        <f>((AP7*Constants!$H65*Constants!$H83*(1-Constants!$H101))+(AP7*Constants!$H65*Constants!$H117))</f>
        <v>3313129.0398719665</v>
      </c>
      <c r="AQ52" s="22">
        <f>((AQ7*Constants!$H65*Constants!$H83*(1-Constants!$H101))+(AQ7*Constants!$H65*Constants!$H117))</f>
        <v>3340184.2404494453</v>
      </c>
      <c r="AR52" s="22">
        <f>((AR7*Constants!$H65*Constants!$H83*(1-Constants!$H101))+(AR7*Constants!$H65*Constants!$H117))</f>
        <v>3362991.8735107277</v>
      </c>
      <c r="AS52" s="22">
        <f>((AS7*Constants!$H65*Constants!$H83*(1-Constants!$H101))+(AS7*Constants!$H65*Constants!$H117))</f>
        <v>3385515.7537779147</v>
      </c>
      <c r="AT52" s="22">
        <f>((AT7*Constants!$H65*Constants!$H83*(1-Constants!$H101))+(AT7*Constants!$H65*Constants!$H117))</f>
        <v>3408530.7669452615</v>
      </c>
      <c r="AU52" s="22">
        <f>((AU7*Constants!$H65*Constants!$H83*(1-Constants!$H101))+(AU7*Constants!$H65*Constants!$H117))</f>
        <v>3440463.9916192065</v>
      </c>
      <c r="AV52" s="22">
        <f>((AV7*Constants!$H65*Constants!$H83*(1-Constants!$H101))+(AV7*Constants!$H65*Constants!$H117))</f>
        <v>3468022.9467432732</v>
      </c>
      <c r="AW52" s="22">
        <f>((AW7*Constants!$H65*Constants!$H83*(1-Constants!$H101))+(AW7*Constants!$H65*Constants!$H117))</f>
        <v>3501828.2717099003</v>
      </c>
      <c r="AX52" s="22">
        <f>((AX7*Constants!$H65*Constants!$H83*(1-Constants!$H101))+(AX7*Constants!$H65*Constants!$H117))</f>
        <v>3537168.1512297262</v>
      </c>
      <c r="AY52" s="22">
        <f>((AY7*Constants!$H65*Constants!$H83*(1-Constants!$H101))+(AY7*Constants!$H65*Constants!$H117))</f>
        <v>3579611.5816733218</v>
      </c>
      <c r="AZ52" s="22">
        <f>((AZ7*Constants!$H65*Constants!$H83*(1-Constants!$H101))+(AZ7*Constants!$H65*Constants!$H117))</f>
        <v>3625658.126648671</v>
      </c>
      <c r="BA52" s="22">
        <f>((BA7*Constants!$H65*Constants!$H83*(1-Constants!$H101))+(BA7*Constants!$H65*Constants!$H117))</f>
        <v>3661153.1297778636</v>
      </c>
      <c r="BB52" s="22">
        <f>((BB7*Constants!$H65*Constants!$H83*(1-Constants!$H101))+(BB7*Constants!$H65*Constants!$H117))</f>
        <v>3696648.0129941115</v>
      </c>
      <c r="BC52" s="22">
        <f>((BC7*Constants!$H65*Constants!$H83*(1-Constants!$H101))+(BC7*Constants!$H65*Constants!$H117))</f>
        <v>3735961.9646167387</v>
      </c>
      <c r="BD52" s="22">
        <f>((BD7*Constants!$H65*Constants!$H83*(1-Constants!$H101))+(BD7*Constants!$H65*Constants!$H117))</f>
        <v>3774988.6256918884</v>
      </c>
      <c r="BE52" s="22">
        <f>((BE7*Constants!$H65*Constants!$H83*(1-Constants!$H101))+(BE7*Constants!$H65*Constants!$H117))</f>
        <v>3818180.0811449694</v>
      </c>
      <c r="BF52" s="22">
        <f>((BF7*Constants!$H65*Constants!$H83*(1-Constants!$H101))+(BF7*Constants!$H65*Constants!$H117))</f>
        <v>3860059.8725204095</v>
      </c>
      <c r="BG52" s="22">
        <f>((BG7*Constants!$H65*Constants!$H83*(1-Constants!$H101))+(BG7*Constants!$H65*Constants!$H117))</f>
        <v>3908690.4543150691</v>
      </c>
      <c r="BH52" s="22">
        <f>((BH7*Constants!$H65*Constants!$H83*(1-Constants!$H101))+(BH7*Constants!$H65*Constants!$H117))</f>
        <v>3957835.6965942201</v>
      </c>
      <c r="BI52" s="22">
        <f>((BI7*Constants!$H65*Constants!$H83*(1-Constants!$H101))+(BI7*Constants!$H65*Constants!$H117))</f>
        <v>4008310.2450482943</v>
      </c>
      <c r="BJ52" s="22">
        <f>((BJ7*Constants!$H65*Constants!$H83*(1-Constants!$H101))+(BJ7*Constants!$H65*Constants!$H117))</f>
        <v>4060377.6971563399</v>
      </c>
      <c r="BK52" s="22">
        <f>((BK7*Constants!$H65*Constants!$H83*(1-Constants!$H101))+(BK7*Constants!$H65*Constants!$H117))</f>
        <v>4114545.855486793</v>
      </c>
      <c r="BL52" s="22">
        <f>((BL7*Constants!$H65*Constants!$H83*(1-Constants!$H101))+(BL7*Constants!$H65*Constants!$H117))</f>
        <v>4173424.7073926441</v>
      </c>
      <c r="BM52" s="22">
        <f>((BM7*Constants!$H65*Constants!$H83*(1-Constants!$H101))+(BM7*Constants!$H65*Constants!$H117))</f>
        <v>4207159.5634835269</v>
      </c>
      <c r="BN52" s="22">
        <f>((BN7*Constants!$H65*Constants!$H83*(1-Constants!$H101))+(BN7*Constants!$H65*Constants!$H117))</f>
        <v>4236963.191225782</v>
      </c>
      <c r="BO52" s="22">
        <f>((BO7*Constants!$H65*Constants!$H83*(1-Constants!$H101))+(BO7*Constants!$H65*Constants!$H117))</f>
        <v>4267259.7586106798</v>
      </c>
      <c r="BP52" s="22">
        <f>((BP7*Constants!$H65*Constants!$H83*(1-Constants!$H101))+(BP7*Constants!$H65*Constants!$H117))</f>
        <v>4296460.6885412354</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25454532.089860551</v>
      </c>
      <c r="AE53" s="22">
        <f>((AE8*Constants!$H66*Constants!$H84*(1-Constants!$H102))+(AE8*Constants!$H66*Constants!$H118))</f>
        <v>25233773.062151939</v>
      </c>
      <c r="AF53" s="22">
        <f>((AF8*Constants!$H66*Constants!$H84*(1-Constants!$H102))+(AF8*Constants!$H66*Constants!$H118))</f>
        <v>25149736.783242278</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20178746.899065141</v>
      </c>
      <c r="AM53" s="22">
        <f>((AM8*Constants!$H66*Constants!$H84*(1-Constants!$H102))+(AM8*Constants!$H66*Constants!$H118))</f>
        <v>20573218.625597596</v>
      </c>
      <c r="AN53" s="22">
        <f>((AN8*Constants!$H66*Constants!$H84*(1-Constants!$H102))+(AN8*Constants!$H66*Constants!$H118))</f>
        <v>20784918.771670617</v>
      </c>
      <c r="AO53" s="22">
        <f>((AO8*Constants!$H66*Constants!$H84*(1-Constants!$H102))+(AO8*Constants!$H66*Constants!$H118))</f>
        <v>20935812.9454601</v>
      </c>
      <c r="AP53" s="22">
        <f>((AP8*Constants!$H66*Constants!$H84*(1-Constants!$H102))+(AP8*Constants!$H66*Constants!$H118))</f>
        <v>21123932.657663934</v>
      </c>
      <c r="AQ53" s="22">
        <f>((AQ8*Constants!$H66*Constants!$H84*(1-Constants!$H102))+(AQ8*Constants!$H66*Constants!$H118))</f>
        <v>21269910.04234739</v>
      </c>
      <c r="AR53" s="22">
        <f>((AR8*Constants!$H66*Constants!$H84*(1-Constants!$H102))+(AR8*Constants!$H66*Constants!$H118))</f>
        <v>21330565.163750097</v>
      </c>
      <c r="AS53" s="22">
        <f>((AS8*Constants!$H66*Constants!$H84*(1-Constants!$H102))+(AS8*Constants!$H66*Constants!$H118))</f>
        <v>21382060.880478904</v>
      </c>
      <c r="AT53" s="22">
        <f>((AT8*Constants!$H66*Constants!$H84*(1-Constants!$H102))+(AT8*Constants!$H66*Constants!$H118))</f>
        <v>21438943.5934963</v>
      </c>
      <c r="AU53" s="22">
        <f>((AU8*Constants!$H66*Constants!$H84*(1-Constants!$H102))+(AU8*Constants!$H66*Constants!$H118))</f>
        <v>21650211.230098665</v>
      </c>
      <c r="AV53" s="22">
        <f>((AV8*Constants!$H66*Constants!$H84*(1-Constants!$H102))+(AV8*Constants!$H66*Constants!$H118))</f>
        <v>21777667.775717113</v>
      </c>
      <c r="AW53" s="22">
        <f>((AW8*Constants!$H66*Constants!$H84*(1-Constants!$H102))+(AW8*Constants!$H66*Constants!$H118))</f>
        <v>21820835.724879395</v>
      </c>
      <c r="AX53" s="22">
        <f>((AX8*Constants!$H66*Constants!$H84*(1-Constants!$H102))+(AX8*Constants!$H66*Constants!$H118))</f>
        <v>21873289.287964817</v>
      </c>
      <c r="AY53" s="22">
        <f>((AY8*Constants!$H66*Constants!$H84*(1-Constants!$H102))+(AY8*Constants!$H66*Constants!$H118))</f>
        <v>22024212.179660708</v>
      </c>
      <c r="AZ53" s="22">
        <f>((AZ8*Constants!$H66*Constants!$H84*(1-Constants!$H102))+(AZ8*Constants!$H66*Constants!$H118))</f>
        <v>22210349.781027675</v>
      </c>
      <c r="BA53" s="22">
        <f>((BA8*Constants!$H66*Constants!$H84*(1-Constants!$H102))+(BA8*Constants!$H66*Constants!$H118))</f>
        <v>22208727.833390288</v>
      </c>
      <c r="BB53" s="22">
        <f>((BB8*Constants!$H66*Constants!$H84*(1-Constants!$H102))+(BB8*Constants!$H66*Constants!$H118))</f>
        <v>22190772.131376773</v>
      </c>
      <c r="BC53" s="22">
        <f>((BC8*Constants!$H66*Constants!$H84*(1-Constants!$H102))+(BC8*Constants!$H66*Constants!$H118))</f>
        <v>22213194.844928399</v>
      </c>
      <c r="BD53" s="22">
        <f>((BD8*Constants!$H66*Constants!$H84*(1-Constants!$H102))+(BD8*Constants!$H66*Constants!$H118))</f>
        <v>22213002.840683404</v>
      </c>
      <c r="BE53" s="22">
        <f>((BE8*Constants!$H66*Constants!$H84*(1-Constants!$H102))+(BE8*Constants!$H66*Constants!$H118))</f>
        <v>22253361.581071682</v>
      </c>
      <c r="BF53" s="22">
        <f>((BF8*Constants!$H66*Constants!$H84*(1-Constants!$H102))+(BF8*Constants!$H66*Constants!$H118))</f>
        <v>22255142.697663523</v>
      </c>
      <c r="BG53" s="22">
        <f>((BG8*Constants!$H66*Constants!$H84*(1-Constants!$H102))+(BG8*Constants!$H66*Constants!$H118))</f>
        <v>22441180.925011855</v>
      </c>
      <c r="BH53" s="22">
        <f>((BH8*Constants!$H66*Constants!$H84*(1-Constants!$H102))+(BH8*Constants!$H66*Constants!$H118))</f>
        <v>22615103.216156933</v>
      </c>
      <c r="BI53" s="22">
        <f>((BI8*Constants!$H66*Constants!$H84*(1-Constants!$H102))+(BI8*Constants!$H66*Constants!$H118))</f>
        <v>22787276.711581513</v>
      </c>
      <c r="BJ53" s="22">
        <f>((BJ8*Constants!$H66*Constants!$H84*(1-Constants!$H102))+(BJ8*Constants!$H66*Constants!$H118))</f>
        <v>22960236.017887574</v>
      </c>
      <c r="BK53" s="22">
        <f>((BK8*Constants!$H66*Constants!$H84*(1-Constants!$H102))+(BK8*Constants!$H66*Constants!$H118))</f>
        <v>23139252.354014862</v>
      </c>
      <c r="BL53" s="22">
        <f>((BL8*Constants!$H66*Constants!$H84*(1-Constants!$H102))+(BL8*Constants!$H66*Constants!$H118))</f>
        <v>23354435.084861957</v>
      </c>
      <c r="BM53" s="22">
        <f>((BM8*Constants!$H66*Constants!$H84*(1-Constants!$H102))+(BM8*Constants!$H66*Constants!$H118))</f>
        <v>23249758.600468248</v>
      </c>
      <c r="BN53" s="22">
        <f>((BN8*Constants!$H66*Constants!$H84*(1-Constants!$H102))+(BN8*Constants!$H66*Constants!$H118))</f>
        <v>23090027.857445069</v>
      </c>
      <c r="BO53" s="22">
        <f>((BO8*Constants!$H66*Constants!$H84*(1-Constants!$H102))+(BO8*Constants!$H66*Constants!$H118))</f>
        <v>22928307.20730041</v>
      </c>
      <c r="BP53" s="22">
        <f>((BP8*Constants!$H66*Constants!$H84*(1-Constants!$H102))+(BP8*Constants!$H66*Constants!$H118))</f>
        <v>22746703.982752979</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169291745.38087147</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134203813.68952128</v>
      </c>
      <c r="AM54" s="22">
        <f>((AM9*Constants!$H67*Constants!$H85*(1-Constants!$H103))+(AM9*Constants!$H67*Constants!$H119))</f>
        <v>136827346.7740162</v>
      </c>
      <c r="AN54" s="22">
        <f>((AN9*Constants!$H67*Constants!$H85*(1-Constants!$H103))+(AN9*Constants!$H67*Constants!$H119))</f>
        <v>138235311.65428057</v>
      </c>
      <c r="AO54" s="22">
        <f>((AO9*Constants!$H67*Constants!$H85*(1-Constants!$H103))+(AO9*Constants!$H67*Constants!$H119))</f>
        <v>139238871.17595807</v>
      </c>
      <c r="AP54" s="22">
        <f>((AP9*Constants!$H67*Constants!$H85*(1-Constants!$H103))+(AP9*Constants!$H67*Constants!$H119))</f>
        <v>140490008.47076702</v>
      </c>
      <c r="AQ54" s="22">
        <f>((AQ9*Constants!$H67*Constants!$H85*(1-Constants!$H103))+(AQ9*Constants!$H67*Constants!$H119))</f>
        <v>141460867.65419084</v>
      </c>
      <c r="AR54" s="22">
        <f>((AR9*Constants!$H67*Constants!$H85*(1-Constants!$H103))+(AR9*Constants!$H67*Constants!$H119))</f>
        <v>141864269.74118665</v>
      </c>
      <c r="AS54" s="22">
        <f>((AS9*Constants!$H67*Constants!$H85*(1-Constants!$H103))+(AS9*Constants!$H67*Constants!$H119))</f>
        <v>142206754.91175994</v>
      </c>
      <c r="AT54" s="22">
        <f>((AT9*Constants!$H67*Constants!$H85*(1-Constants!$H103))+(AT9*Constants!$H67*Constants!$H119))</f>
        <v>142585067.6513035</v>
      </c>
      <c r="AU54" s="22">
        <f>((AU9*Constants!$H67*Constants!$H85*(1-Constants!$H103))+(AU9*Constants!$H67*Constants!$H119))</f>
        <v>143990156.01893264</v>
      </c>
      <c r="AV54" s="22">
        <f>((AV9*Constants!$H67*Constants!$H85*(1-Constants!$H103))+(AV9*Constants!$H67*Constants!$H119))</f>
        <v>144837837.72024187</v>
      </c>
      <c r="AW54" s="22">
        <f>((AW9*Constants!$H67*Constants!$H85*(1-Constants!$H103))+(AW9*Constants!$H67*Constants!$H119))</f>
        <v>145124936.98540995</v>
      </c>
      <c r="AX54" s="22">
        <f>((AX9*Constants!$H67*Constants!$H85*(1-Constants!$H103))+(AX9*Constants!$H67*Constants!$H119))</f>
        <v>145473792.55324471</v>
      </c>
      <c r="AY54" s="22">
        <f>((AY9*Constants!$H67*Constants!$H85*(1-Constants!$H103))+(AY9*Constants!$H67*Constants!$H119))</f>
        <v>146477543.0705564</v>
      </c>
      <c r="AZ54" s="22">
        <f>((AZ9*Constants!$H67*Constants!$H85*(1-Constants!$H103))+(AZ9*Constants!$H67*Constants!$H119))</f>
        <v>147715497.84046459</v>
      </c>
      <c r="BA54" s="22">
        <f>((BA9*Constants!$H67*Constants!$H85*(1-Constants!$H103))+(BA9*Constants!$H67*Constants!$H119))</f>
        <v>147704710.67119032</v>
      </c>
      <c r="BB54" s="22">
        <f>((BB9*Constants!$H67*Constants!$H85*(1-Constants!$H103))+(BB9*Constants!$H67*Constants!$H119))</f>
        <v>147585291.77467808</v>
      </c>
      <c r="BC54" s="22">
        <f>((BC9*Constants!$H67*Constants!$H85*(1-Constants!$H103))+(BC9*Constants!$H67*Constants!$H119))</f>
        <v>147734419.65100002</v>
      </c>
      <c r="BD54" s="22">
        <f>((BD9*Constants!$H67*Constants!$H85*(1-Constants!$H103))+(BD9*Constants!$H67*Constants!$H119))</f>
        <v>147733142.67864633</v>
      </c>
      <c r="BE54" s="22">
        <f>((BE9*Constants!$H67*Constants!$H85*(1-Constants!$H103))+(BE9*Constants!$H67*Constants!$H119))</f>
        <v>148001558.59678563</v>
      </c>
      <c r="BF54" s="22">
        <f>((BF9*Constants!$H67*Constants!$H85*(1-Constants!$H103))+(BF9*Constants!$H67*Constants!$H119))</f>
        <v>148013404.35908425</v>
      </c>
      <c r="BG54" s="22">
        <f>((BG9*Constants!$H67*Constants!$H85*(1-Constants!$H103))+(BG9*Constants!$H67*Constants!$H119))</f>
        <v>149250698.2171751</v>
      </c>
      <c r="BH54" s="22">
        <f>((BH9*Constants!$H67*Constants!$H85*(1-Constants!$H103))+(BH9*Constants!$H67*Constants!$H119))</f>
        <v>150407412.00490642</v>
      </c>
      <c r="BI54" s="22">
        <f>((BI9*Constants!$H67*Constants!$H85*(1-Constants!$H103))+(BI9*Constants!$H67*Constants!$H119))</f>
        <v>151552494.98839459</v>
      </c>
      <c r="BJ54" s="22">
        <f>((BJ9*Constants!$H67*Constants!$H85*(1-Constants!$H103))+(BJ9*Constants!$H67*Constants!$H119))</f>
        <v>152702804.2040993</v>
      </c>
      <c r="BK54" s="22">
        <f>((BK9*Constants!$H67*Constants!$H85*(1-Constants!$H103))+(BK9*Constants!$H67*Constants!$H119))</f>
        <v>153893397.21471485</v>
      </c>
      <c r="BL54" s="22">
        <f>((BL9*Constants!$H67*Constants!$H85*(1-Constants!$H103))+(BL9*Constants!$H67*Constants!$H119))</f>
        <v>155324523.89786598</v>
      </c>
      <c r="BM54" s="22">
        <f>((BM9*Constants!$H67*Constants!$H85*(1-Constants!$H103))+(BM9*Constants!$H67*Constants!$H119))</f>
        <v>154628346.70314148</v>
      </c>
      <c r="BN54" s="22">
        <f>((BN9*Constants!$H67*Constants!$H85*(1-Constants!$H103))+(BN9*Constants!$H67*Constants!$H119))</f>
        <v>153566017.36304933</v>
      </c>
      <c r="BO54" s="22">
        <f>((BO9*Constants!$H67*Constants!$H85*(1-Constants!$H103))+(BO9*Constants!$H67*Constants!$H119))</f>
        <v>152490453.6469115</v>
      </c>
      <c r="BP54" s="22">
        <f>((BP9*Constants!$H67*Constants!$H85*(1-Constants!$H103))+(BP9*Constants!$H67*Constants!$H119))</f>
        <v>151282655.88650107</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21864231.859672826</v>
      </c>
      <c r="AE55" s="22">
        <f>((AE10*Constants!$H68*Constants!$H86*(1-Constants!$H104))+(AE10*Constants!$H68*Constants!$H120))</f>
        <v>22601454.870712765</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23965338.828632478</v>
      </c>
      <c r="AM55" s="22">
        <f>((AM10*Constants!$H68*Constants!$H86*(1-Constants!$H104))+(AM10*Constants!$H68*Constants!$H120))</f>
        <v>25022511.036121629</v>
      </c>
      <c r="AN55" s="22">
        <f>((AN10*Constants!$H68*Constants!$H86*(1-Constants!$H104))+(AN10*Constants!$H68*Constants!$H120))</f>
        <v>25880694.334936928</v>
      </c>
      <c r="AO55" s="22">
        <f>((AO10*Constants!$H68*Constants!$H86*(1-Constants!$H104))+(AO10*Constants!$H68*Constants!$H120))</f>
        <v>26680147.78813513</v>
      </c>
      <c r="AP55" s="22">
        <f>((AP10*Constants!$H68*Constants!$H86*(1-Constants!$H104))+(AP10*Constants!$H68*Constants!$H120))</f>
        <v>27543986.290734224</v>
      </c>
      <c r="AQ55" s="22">
        <f>((AQ10*Constants!$H68*Constants!$H86*(1-Constants!$H104))+(AQ10*Constants!$H68*Constants!$H120))</f>
        <v>28370302.633979883</v>
      </c>
      <c r="AR55" s="22">
        <f>((AR10*Constants!$H68*Constants!$H86*(1-Constants!$H104))+(AR10*Constants!$H68*Constants!$H120))</f>
        <v>29097025.68999707</v>
      </c>
      <c r="AS55" s="22">
        <f>((AS10*Constants!$H68*Constants!$H86*(1-Constants!$H104))+(AS10*Constants!$H68*Constants!$H120))</f>
        <v>29823147.83947983</v>
      </c>
      <c r="AT55" s="22">
        <f>((AT10*Constants!$H68*Constants!$H86*(1-Constants!$H104))+(AT10*Constants!$H68*Constants!$H120))</f>
        <v>30569067.572083183</v>
      </c>
      <c r="AU55" s="22">
        <f>((AU10*Constants!$H68*Constants!$H86*(1-Constants!$H104))+(AU10*Constants!$H68*Constants!$H120))</f>
        <v>31552942.974857148</v>
      </c>
      <c r="AV55" s="22">
        <f>((AV10*Constants!$H68*Constants!$H86*(1-Constants!$H104))+(AV10*Constants!$H68*Constants!$H120))</f>
        <v>32435332.12828476</v>
      </c>
      <c r="AW55" s="22">
        <f>((AW10*Constants!$H68*Constants!$H86*(1-Constants!$H104))+(AW10*Constants!$H68*Constants!$H120))</f>
        <v>33577401.468208678</v>
      </c>
      <c r="AX55" s="22">
        <f>((AX10*Constants!$H68*Constants!$H86*(1-Constants!$H104))+(AX10*Constants!$H68*Constants!$H120))</f>
        <v>34776449.92355226</v>
      </c>
      <c r="AY55" s="22">
        <f>((AY10*Constants!$H68*Constants!$H86*(1-Constants!$H104))+(AY10*Constants!$H68*Constants!$H120))</f>
        <v>36182839.380915657</v>
      </c>
      <c r="AZ55" s="22">
        <f>((AZ10*Constants!$H68*Constants!$H86*(1-Constants!$H104))+(AZ10*Constants!$H68*Constants!$H120))</f>
        <v>37707979.884981222</v>
      </c>
      <c r="BA55" s="22">
        <f>((BA10*Constants!$H68*Constants!$H86*(1-Constants!$H104))+(BA10*Constants!$H68*Constants!$H120))</f>
        <v>38970000.575072132</v>
      </c>
      <c r="BB55" s="22">
        <f>((BB10*Constants!$H68*Constants!$H86*(1-Constants!$H104))+(BB10*Constants!$H68*Constants!$H120))</f>
        <v>40250381.927147895</v>
      </c>
      <c r="BC55" s="22">
        <f>((BC10*Constants!$H68*Constants!$H86*(1-Constants!$H104))+(BC10*Constants!$H68*Constants!$H120))</f>
        <v>41655298.849089511</v>
      </c>
      <c r="BD55" s="22">
        <f>((BD10*Constants!$H68*Constants!$H86*(1-Constants!$H104))+(BD10*Constants!$H68*Constants!$H120))</f>
        <v>43073262.154359698</v>
      </c>
      <c r="BE55" s="22">
        <f>((BE10*Constants!$H68*Constants!$H86*(1-Constants!$H104))+(BE10*Constants!$H68*Constants!$H120))</f>
        <v>44629906.842486702</v>
      </c>
      <c r="BF55" s="22">
        <f>((BF10*Constants!$H68*Constants!$H86*(1-Constants!$H104))+(BF10*Constants!$H68*Constants!$H120))</f>
        <v>46173026.462329634</v>
      </c>
      <c r="BG55" s="22">
        <f>((BG10*Constants!$H68*Constants!$H86*(1-Constants!$H104))+(BG10*Constants!$H68*Constants!$H120))</f>
        <v>47872675.534310527</v>
      </c>
      <c r="BH55" s="22">
        <f>((BH10*Constants!$H68*Constants!$H86*(1-Constants!$H104))+(BH10*Constants!$H68*Constants!$H120))</f>
        <v>49609608.273370519</v>
      </c>
      <c r="BI55" s="22">
        <f>((BI10*Constants!$H68*Constants!$H86*(1-Constants!$H104))+(BI10*Constants!$H68*Constants!$H120))</f>
        <v>51408088.071690693</v>
      </c>
      <c r="BJ55" s="22">
        <f>((BJ10*Constants!$H68*Constants!$H86*(1-Constants!$H104))+(BJ10*Constants!$H68*Constants!$H120))</f>
        <v>53276923.884235516</v>
      </c>
      <c r="BK55" s="22">
        <f>((BK10*Constants!$H68*Constants!$H86*(1-Constants!$H104))+(BK10*Constants!$H68*Constants!$H120))</f>
        <v>55232318.889232032</v>
      </c>
      <c r="BL55" s="22">
        <f>((BL10*Constants!$H68*Constants!$H86*(1-Constants!$H104))+(BL10*Constants!$H68*Constants!$H120))</f>
        <v>57353161.439852424</v>
      </c>
      <c r="BM55" s="22">
        <f>((BM10*Constants!$H68*Constants!$H86*(1-Constants!$H104))+(BM10*Constants!$H68*Constants!$H120))</f>
        <v>58751495.533596464</v>
      </c>
      <c r="BN55" s="22">
        <f>((BN10*Constants!$H68*Constants!$H86*(1-Constants!$H104))+(BN10*Constants!$H68*Constants!$H120))</f>
        <v>60049793.466796875</v>
      </c>
      <c r="BO55" s="22">
        <f>((BO10*Constants!$H68*Constants!$H86*(1-Constants!$H104))+(BO10*Constants!$H68*Constants!$H120))</f>
        <v>61379806.094271153</v>
      </c>
      <c r="BP55" s="22">
        <f>((BP10*Constants!$H68*Constants!$H86*(1-Constants!$H104))+(BP10*Constants!$H68*Constants!$H120))</f>
        <v>62693749.452174366</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3713804.3562294124</v>
      </c>
      <c r="AE56" s="22">
        <f>((AE11*Constants!$H69*Constants!$H87*(1-Constants!$H105))+(AE11*Constants!$H69*Constants!$H121))</f>
        <v>3715812.3984274277</v>
      </c>
      <c r="AF56" s="22">
        <f>((AF11*Constants!$H69*Constants!$H87*(1-Constants!$H105))+(AF11*Constants!$H69*Constants!$H121))</f>
        <v>3720613.5519879567</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3788662.4916884545</v>
      </c>
      <c r="AM56" s="22">
        <f>((AM11*Constants!$H69*Constants!$H87*(1-Constants!$H105))+(AM11*Constants!$H69*Constants!$H121))</f>
        <v>3801328.3323861021</v>
      </c>
      <c r="AN56" s="22">
        <f>((AN11*Constants!$H69*Constants!$H87*(1-Constants!$H105))+(AN11*Constants!$H69*Constants!$H121))</f>
        <v>3812534.7751092459</v>
      </c>
      <c r="AO56" s="22">
        <f>((AO11*Constants!$H69*Constants!$H87*(1-Constants!$H105))+(AO11*Constants!$H69*Constants!$H121))</f>
        <v>3822304.9546902296</v>
      </c>
      <c r="AP56" s="22">
        <f>((AP11*Constants!$H69*Constants!$H87*(1-Constants!$H105))+(AP11*Constants!$H69*Constants!$H121))</f>
        <v>3830652.110803497</v>
      </c>
      <c r="AQ56" s="22">
        <f>((AQ11*Constants!$H69*Constants!$H87*(1-Constants!$H105))+(AQ11*Constants!$H69*Constants!$H121))</f>
        <v>3837399.190803417</v>
      </c>
      <c r="AR56" s="22">
        <f>((AR11*Constants!$H69*Constants!$H87*(1-Constants!$H105))+(AR11*Constants!$H69*Constants!$H121))</f>
        <v>3843931.4314745786</v>
      </c>
      <c r="AS56" s="22">
        <f>((AS11*Constants!$H69*Constants!$H87*(1-Constants!$H105))+(AS11*Constants!$H69*Constants!$H121))</f>
        <v>3850286.451558264</v>
      </c>
      <c r="AT56" s="22">
        <f>((AT11*Constants!$H69*Constants!$H87*(1-Constants!$H105))+(AT11*Constants!$H69*Constants!$H121))</f>
        <v>3856436.1960764341</v>
      </c>
      <c r="AU56" s="22">
        <f>((AU11*Constants!$H69*Constants!$H87*(1-Constants!$H105))+(AU11*Constants!$H69*Constants!$H121))</f>
        <v>3862522.2836226192</v>
      </c>
      <c r="AV56" s="22">
        <f>((AV11*Constants!$H69*Constants!$H87*(1-Constants!$H105))+(AV11*Constants!$H69*Constants!$H121))</f>
        <v>3868217.116253037</v>
      </c>
      <c r="AW56" s="22">
        <f>((AW11*Constants!$H69*Constants!$H87*(1-Constants!$H105))+(AW11*Constants!$H69*Constants!$H121))</f>
        <v>3873898.2228073818</v>
      </c>
      <c r="AX56" s="22">
        <f>((AX11*Constants!$H69*Constants!$H87*(1-Constants!$H105))+(AX11*Constants!$H69*Constants!$H121))</f>
        <v>3879431.9800739558</v>
      </c>
      <c r="AY56" s="22">
        <f>((AY11*Constants!$H69*Constants!$H87*(1-Constants!$H105))+(AY11*Constants!$H69*Constants!$H121))</f>
        <v>3884910.2295436105</v>
      </c>
      <c r="AZ56" s="22">
        <f>((AZ11*Constants!$H69*Constants!$H87*(1-Constants!$H105))+(AZ11*Constants!$H69*Constants!$H121))</f>
        <v>3890229.6511418768</v>
      </c>
      <c r="BA56" s="22">
        <f>((BA11*Constants!$H69*Constants!$H87*(1-Constants!$H105))+(BA11*Constants!$H69*Constants!$H121))</f>
        <v>3895057.3944270895</v>
      </c>
      <c r="BB56" s="22">
        <f>((BB11*Constants!$H69*Constants!$H87*(1-Constants!$H105))+(BB11*Constants!$H69*Constants!$H121))</f>
        <v>3899650.589810628</v>
      </c>
      <c r="BC56" s="22">
        <f>((BC11*Constants!$H69*Constants!$H87*(1-Constants!$H105))+(BC11*Constants!$H69*Constants!$H121))</f>
        <v>3904070.2058893316</v>
      </c>
      <c r="BD56" s="22">
        <f>((BD11*Constants!$H69*Constants!$H87*(1-Constants!$H105))+(BD11*Constants!$H69*Constants!$H121))</f>
        <v>3908206.4873776478</v>
      </c>
      <c r="BE56" s="22">
        <f>((BE11*Constants!$H69*Constants!$H87*(1-Constants!$H105))+(BE11*Constants!$H69*Constants!$H121))</f>
        <v>3912136.646090426</v>
      </c>
      <c r="BF56" s="22">
        <f>((BF11*Constants!$H69*Constants!$H87*(1-Constants!$H105))+(BF11*Constants!$H69*Constants!$H121))</f>
        <v>3915723.6053756005</v>
      </c>
      <c r="BG56" s="22">
        <f>((BG11*Constants!$H69*Constants!$H87*(1-Constants!$H105))+(BG11*Constants!$H69*Constants!$H121))</f>
        <v>3919179.7488671313</v>
      </c>
      <c r="BH56" s="22">
        <f>((BH11*Constants!$H69*Constants!$H87*(1-Constants!$H105))+(BH11*Constants!$H69*Constants!$H121))</f>
        <v>3922354.0343843428</v>
      </c>
      <c r="BI56" s="22">
        <f>((BI11*Constants!$H69*Constants!$H87*(1-Constants!$H105))+(BI11*Constants!$H69*Constants!$H121))</f>
        <v>3925249.2800038112</v>
      </c>
      <c r="BJ56" s="22">
        <f>((BJ11*Constants!$H69*Constants!$H87*(1-Constants!$H105))+(BJ11*Constants!$H69*Constants!$H121))</f>
        <v>3927857.2035922864</v>
      </c>
      <c r="BK56" s="22">
        <f>((BK11*Constants!$H69*Constants!$H87*(1-Constants!$H105))+(BK11*Constants!$H69*Constants!$H121))</f>
        <v>3930175.62454458</v>
      </c>
      <c r="BL56" s="22">
        <f>((BL11*Constants!$H69*Constants!$H87*(1-Constants!$H105))+(BL11*Constants!$H69*Constants!$H121))</f>
        <v>3932250.9043623279</v>
      </c>
      <c r="BM56" s="22">
        <f>((BM11*Constants!$H69*Constants!$H87*(1-Constants!$H105))+(BM11*Constants!$H69*Constants!$H121))</f>
        <v>3933424.5457907543</v>
      </c>
      <c r="BN56" s="22">
        <f>((BN11*Constants!$H69*Constants!$H87*(1-Constants!$H105))+(BN11*Constants!$H69*Constants!$H121))</f>
        <v>3934145.3793231496</v>
      </c>
      <c r="BO56" s="22">
        <f>((BO11*Constants!$H69*Constants!$H87*(1-Constants!$H105))+(BO11*Constants!$H69*Constants!$H121))</f>
        <v>3934499.0048649572</v>
      </c>
      <c r="BP56" s="22">
        <f>((BP11*Constants!$H69*Constants!$H87*(1-Constants!$H105))+(BP11*Constants!$H69*Constants!$H121))</f>
        <v>3934441.4118259652</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3022531.9241692903</v>
      </c>
      <c r="AE57" s="22">
        <f>((AE12*Constants!$H70*Constants!$H88*(1-Constants!$H106))+(AE12*Constants!$H70*Constants!$H122))</f>
        <v>3024166.1975629334</v>
      </c>
      <c r="AF57" s="22">
        <f>((AF12*Constants!$H70*Constants!$H88*(1-Constants!$H106))+(AF12*Constants!$H70*Constants!$H122))</f>
        <v>3028073.6839347435</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3083456.2708784062</v>
      </c>
      <c r="AM57" s="22">
        <f>((AM12*Constants!$H70*Constants!$H88*(1-Constants!$H106))+(AM12*Constants!$H70*Constants!$H122))</f>
        <v>3093764.5435236427</v>
      </c>
      <c r="AN57" s="22">
        <f>((AN12*Constants!$H70*Constants!$H88*(1-Constants!$H106))+(AN12*Constants!$H70*Constants!$H122))</f>
        <v>3102885.0645953207</v>
      </c>
      <c r="AO57" s="22">
        <f>((AO12*Constants!$H70*Constants!$H88*(1-Constants!$H106))+(AO12*Constants!$H70*Constants!$H122))</f>
        <v>3110836.6627022196</v>
      </c>
      <c r="AP57" s="22">
        <f>((AP12*Constants!$H70*Constants!$H88*(1-Constants!$H106))+(AP12*Constants!$H70*Constants!$H122))</f>
        <v>3117630.113139655</v>
      </c>
      <c r="AQ57" s="22">
        <f>((AQ12*Constants!$H70*Constants!$H88*(1-Constants!$H106))+(AQ12*Constants!$H70*Constants!$H122))</f>
        <v>3123121.3191210558</v>
      </c>
      <c r="AR57" s="22">
        <f>((AR12*Constants!$H70*Constants!$H88*(1-Constants!$H106))+(AR12*Constants!$H70*Constants!$H122))</f>
        <v>3128437.6750922119</v>
      </c>
      <c r="AS57" s="22">
        <f>((AS12*Constants!$H70*Constants!$H88*(1-Constants!$H106))+(AS12*Constants!$H70*Constants!$H122))</f>
        <v>3133609.7975949645</v>
      </c>
      <c r="AT57" s="22">
        <f>((AT12*Constants!$H70*Constants!$H88*(1-Constants!$H106))+(AT12*Constants!$H70*Constants!$H122))</f>
        <v>3138614.8536907383</v>
      </c>
      <c r="AU57" s="22">
        <f>((AU12*Constants!$H70*Constants!$H88*(1-Constants!$H106))+(AU12*Constants!$H70*Constants!$H122))</f>
        <v>3143568.1016642828</v>
      </c>
      <c r="AV57" s="22">
        <f>((AV12*Constants!$H70*Constants!$H88*(1-Constants!$H106))+(AV12*Constants!$H70*Constants!$H122))</f>
        <v>3148202.9213201343</v>
      </c>
      <c r="AW57" s="22">
        <f>((AW12*Constants!$H70*Constants!$H88*(1-Constants!$H106))+(AW12*Constants!$H70*Constants!$H122))</f>
        <v>3152826.5698158643</v>
      </c>
      <c r="AX57" s="22">
        <f>((AX12*Constants!$H70*Constants!$H88*(1-Constants!$H106))+(AX12*Constants!$H70*Constants!$H122))</f>
        <v>3157330.2960207104</v>
      </c>
      <c r="AY57" s="22">
        <f>((AY12*Constants!$H70*Constants!$H88*(1-Constants!$H106))+(AY12*Constants!$H70*Constants!$H122))</f>
        <v>3161788.8464241051</v>
      </c>
      <c r="AZ57" s="22">
        <f>((AZ12*Constants!$H70*Constants!$H88*(1-Constants!$H106))+(AZ12*Constants!$H70*Constants!$H122))</f>
        <v>3166118.1325298487</v>
      </c>
      <c r="BA57" s="22">
        <f>((BA12*Constants!$H70*Constants!$H88*(1-Constants!$H106))+(BA12*Constants!$H70*Constants!$H122))</f>
        <v>3170047.2593231793</v>
      </c>
      <c r="BB57" s="22">
        <f>((BB12*Constants!$H70*Constants!$H88*(1-Constants!$H106))+(BB12*Constants!$H70*Constants!$H122))</f>
        <v>3173785.49600692</v>
      </c>
      <c r="BC57" s="22">
        <f>((BC12*Constants!$H70*Constants!$H88*(1-Constants!$H106))+(BC12*Constants!$H70*Constants!$H122))</f>
        <v>3177382.4627313642</v>
      </c>
      <c r="BD57" s="22">
        <f>((BD12*Constants!$H70*Constants!$H88*(1-Constants!$H106))+(BD12*Constants!$H70*Constants!$H122))</f>
        <v>3180748.8336132378</v>
      </c>
      <c r="BE57" s="22">
        <f>((BE12*Constants!$H70*Constants!$H88*(1-Constants!$H106))+(BE12*Constants!$H70*Constants!$H122))</f>
        <v>3183947.4485743348</v>
      </c>
      <c r="BF57" s="22">
        <f>((BF12*Constants!$H70*Constants!$H88*(1-Constants!$H106))+(BF12*Constants!$H70*Constants!$H122))</f>
        <v>3186866.7458528662</v>
      </c>
      <c r="BG57" s="22">
        <f>((BG12*Constants!$H70*Constants!$H88*(1-Constants!$H106))+(BG12*Constants!$H70*Constants!$H122))</f>
        <v>3189679.5768573158</v>
      </c>
      <c r="BH57" s="22">
        <f>((BH12*Constants!$H70*Constants!$H88*(1-Constants!$H106))+(BH12*Constants!$H70*Constants!$H122))</f>
        <v>3192263.0137839564</v>
      </c>
      <c r="BI57" s="22">
        <f>((BI12*Constants!$H70*Constants!$H88*(1-Constants!$H106))+(BI12*Constants!$H70*Constants!$H122))</f>
        <v>3194619.3501640554</v>
      </c>
      <c r="BJ57" s="22">
        <f>((BJ12*Constants!$H70*Constants!$H88*(1-Constants!$H106))+(BJ12*Constants!$H70*Constants!$H122))</f>
        <v>3196741.8454669481</v>
      </c>
      <c r="BK57" s="22">
        <f>((BK12*Constants!$H70*Constants!$H88*(1-Constants!$H106))+(BK12*Constants!$H70*Constants!$H122))</f>
        <v>3198628.7249764232</v>
      </c>
      <c r="BL57" s="22">
        <f>((BL12*Constants!$H70*Constants!$H88*(1-Constants!$H106))+(BL12*Constants!$H70*Constants!$H122))</f>
        <v>3200317.7206528396</v>
      </c>
      <c r="BM57" s="22">
        <f>((BM12*Constants!$H70*Constants!$H88*(1-Constants!$H106))+(BM12*Constants!$H70*Constants!$H122))</f>
        <v>3201272.9052411169</v>
      </c>
      <c r="BN57" s="22">
        <f>((BN12*Constants!$H70*Constants!$H88*(1-Constants!$H106))+(BN12*Constants!$H70*Constants!$H122))</f>
        <v>3201859.5657527354</v>
      </c>
      <c r="BO57" s="22">
        <f>((BO12*Constants!$H70*Constants!$H88*(1-Constants!$H106))+(BO12*Constants!$H70*Constants!$H122))</f>
        <v>3202147.36887503</v>
      </c>
      <c r="BP57" s="22">
        <f>((BP12*Constants!$H70*Constants!$H88*(1-Constants!$H106))+(BP12*Constants!$H70*Constants!$H122))</f>
        <v>3202100.49596998</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477857.84295271558</v>
      </c>
      <c r="AM58" s="22">
        <f>((AM13*Constants!$H71*Constants!$H89*(1-Constants!$H107))+(AM13*Constants!$H71*Constants!$H123))</f>
        <v>480564.42997944594</v>
      </c>
      <c r="AN58" s="22">
        <f>((AN13*Constants!$H71*Constants!$H89*(1-Constants!$H107))+(AN13*Constants!$H71*Constants!$H123))</f>
        <v>482946.77153159771</v>
      </c>
      <c r="AO58" s="22">
        <f>((AO13*Constants!$H71*Constants!$H89*(1-Constants!$H107))+(AO13*Constants!$H71*Constants!$H123))</f>
        <v>485014.9670821664</v>
      </c>
      <c r="AP58" s="22">
        <f>((AP13*Constants!$H71*Constants!$H89*(1-Constants!$H107))+(AP13*Constants!$H71*Constants!$H123))</f>
        <v>486776.65592448541</v>
      </c>
      <c r="AQ58" s="22">
        <f>((AQ13*Constants!$H71*Constants!$H89*(1-Constants!$H107))+(AQ13*Constants!$H71*Constants!$H123))</f>
        <v>488202.97392075113</v>
      </c>
      <c r="AR58" s="22">
        <f>((AR13*Constants!$H71*Constants!$H89*(1-Constants!$H107))+(AR13*Constants!$H71*Constants!$H123))</f>
        <v>489559.98877717444</v>
      </c>
      <c r="AS58" s="22">
        <f>((AS13*Constants!$H71*Constants!$H89*(1-Constants!$H107))+(AS13*Constants!$H71*Constants!$H123))</f>
        <v>490857.14920054981</v>
      </c>
      <c r="AT58" s="22">
        <f>((AT13*Constants!$H71*Constants!$H89*(1-Constants!$H107))+(AT13*Constants!$H71*Constants!$H123))</f>
        <v>492091.2634694213</v>
      </c>
      <c r="AU58" s="22">
        <f>((AU13*Constants!$H71*Constants!$H89*(1-Constants!$H107))+(AU13*Constants!$H71*Constants!$H123))</f>
        <v>493290.81653619342</v>
      </c>
      <c r="AV58" s="22">
        <f>((AV13*Constants!$H71*Constants!$H89*(1-Constants!$H107))+(AV13*Constants!$H71*Constants!$H123))</f>
        <v>494396.05586122657</v>
      </c>
      <c r="AW58" s="22">
        <f>((AW13*Constants!$H71*Constants!$H89*(1-Constants!$H107))+(AW13*Constants!$H71*Constants!$H123))</f>
        <v>495479.31737887696</v>
      </c>
      <c r="AX58" s="22">
        <f>((AX13*Constants!$H71*Constants!$H89*(1-Constants!$H107))+(AX13*Constants!$H71*Constants!$H123))</f>
        <v>496516.92301525729</v>
      </c>
      <c r="AY58" s="22">
        <f>((AY13*Constants!$H71*Constants!$H89*(1-Constants!$H107))+(AY13*Constants!$H71*Constants!$H123))</f>
        <v>497527.23273974808</v>
      </c>
      <c r="AZ58" s="22">
        <f>((AZ13*Constants!$H71*Constants!$H89*(1-Constants!$H107))+(AZ13*Constants!$H71*Constants!$H123))</f>
        <v>498492.12769449345</v>
      </c>
      <c r="BA58" s="22">
        <f>((BA13*Constants!$H71*Constants!$H89*(1-Constants!$H107))+(BA13*Constants!$H71*Constants!$H123))</f>
        <v>499351.00825766852</v>
      </c>
      <c r="BB58" s="22">
        <f>((BB13*Constants!$H71*Constants!$H89*(1-Constants!$H107))+(BB13*Constants!$H71*Constants!$H123))</f>
        <v>500152.79738776025</v>
      </c>
      <c r="BC58" s="22">
        <f>((BC13*Constants!$H71*Constants!$H89*(1-Constants!$H107))+(BC13*Constants!$H71*Constants!$H123))</f>
        <v>500909.75630033738</v>
      </c>
      <c r="BD58" s="22">
        <f>((BD13*Constants!$H71*Constants!$H89*(1-Constants!$H107))+(BD13*Constants!$H71*Constants!$H123))</f>
        <v>501602.53004819993</v>
      </c>
      <c r="BE58" s="22">
        <f>((BE13*Constants!$H71*Constants!$H89*(1-Constants!$H107))+(BE13*Constants!$H71*Constants!$H123))</f>
        <v>502246.24500851834</v>
      </c>
      <c r="BF58" s="22">
        <f>((BF13*Constants!$H71*Constants!$H89*(1-Constants!$H107))+(BF13*Constants!$H71*Constants!$H123))</f>
        <v>502816.51733808173</v>
      </c>
      <c r="BG58" s="22">
        <f>((BG13*Constants!$H71*Constants!$H89*(1-Constants!$H107))+(BG13*Constants!$H71*Constants!$H123))</f>
        <v>503353.14952046738</v>
      </c>
      <c r="BH58" s="22">
        <f>((BH13*Constants!$H71*Constants!$H89*(1-Constants!$H107))+(BH13*Constants!$H71*Constants!$H123))</f>
        <v>503829.12004285783</v>
      </c>
      <c r="BI58" s="22">
        <f>((BI13*Constants!$H71*Constants!$H89*(1-Constants!$H107))+(BI13*Constants!$H71*Constants!$H123))</f>
        <v>504245.66431357415</v>
      </c>
      <c r="BJ58" s="22">
        <f>((BJ13*Constants!$H71*Constants!$H89*(1-Constants!$H107))+(BJ13*Constants!$H71*Constants!$H123))</f>
        <v>504601.94987729954</v>
      </c>
      <c r="BK58" s="22">
        <f>((BK13*Constants!$H71*Constants!$H89*(1-Constants!$H107))+(BK13*Constants!$H71*Constants!$H123))</f>
        <v>504898.22860499896</v>
      </c>
      <c r="BL58" s="22">
        <f>((BL13*Constants!$H71*Constants!$H89*(1-Constants!$H107))+(BL13*Constants!$H71*Constants!$H123))</f>
        <v>505143.54409459926</v>
      </c>
      <c r="BM58" s="22">
        <f>((BM13*Constants!$H71*Constants!$H89*(1-Constants!$H107))+(BM13*Constants!$H71*Constants!$H123))</f>
        <v>505218.9492260851</v>
      </c>
      <c r="BN58" s="22">
        <f>((BN13*Constants!$H71*Constants!$H89*(1-Constants!$H107))+(BN13*Constants!$H71*Constants!$H123))</f>
        <v>505206.853640299</v>
      </c>
      <c r="BO58" s="22">
        <f>((BO13*Constants!$H71*Constants!$H89*(1-Constants!$H107))+(BO13*Constants!$H71*Constants!$H123))</f>
        <v>505123.40638423542</v>
      </c>
      <c r="BP58" s="22">
        <f>((BP13*Constants!$H71*Constants!$H89*(1-Constants!$H107))+(BP13*Constants!$H71*Constants!$H123))</f>
        <v>504961.22411156941</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5658859.3691720963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5765861.1162919542</v>
      </c>
      <c r="AM59" s="22">
        <f>((AM14*Constants!$H72*Constants!$H90*(1-Constants!$H108))+(AM14*Constants!$H72*Constants!$H124))</f>
        <v>5798518.9561190782</v>
      </c>
      <c r="AN59" s="22">
        <f>((AN14*Constants!$H72*Constants!$H90*(1-Constants!$H108))+(AN14*Constants!$H72*Constants!$H124))</f>
        <v>5827264.4307907941</v>
      </c>
      <c r="AO59" s="22">
        <f>((AO14*Constants!$H72*Constants!$H90*(1-Constants!$H108))+(AO14*Constants!$H72*Constants!$H124))</f>
        <v>5852219.4011481451</v>
      </c>
      <c r="AP59" s="22">
        <f>((AP14*Constants!$H72*Constants!$H90*(1-Constants!$H108))+(AP14*Constants!$H72*Constants!$H124))</f>
        <v>5873476.0433582384</v>
      </c>
      <c r="AQ59" s="22">
        <f>((AQ14*Constants!$H72*Constants!$H90*(1-Constants!$H108))+(AQ14*Constants!$H72*Constants!$H124))</f>
        <v>5890686.0810198979</v>
      </c>
      <c r="AR59" s="22">
        <f>((AR14*Constants!$H72*Constants!$H90*(1-Constants!$H108))+(AR14*Constants!$H72*Constants!$H124))</f>
        <v>5907059.902879837</v>
      </c>
      <c r="AS59" s="22">
        <f>((AS14*Constants!$H72*Constants!$H90*(1-Constants!$H108))+(AS14*Constants!$H72*Constants!$H124))</f>
        <v>5922711.5175954569</v>
      </c>
      <c r="AT59" s="22">
        <f>((AT14*Constants!$H72*Constants!$H90*(1-Constants!$H108))+(AT14*Constants!$H72*Constants!$H124))</f>
        <v>5937602.4136660928</v>
      </c>
      <c r="AU59" s="22">
        <f>((AU14*Constants!$H72*Constants!$H90*(1-Constants!$H108))+(AU14*Constants!$H72*Constants!$H124))</f>
        <v>5952076.2922193697</v>
      </c>
      <c r="AV59" s="22">
        <f>((AV14*Constants!$H72*Constants!$H90*(1-Constants!$H108))+(AV14*Constants!$H72*Constants!$H124))</f>
        <v>5965412.1755628958</v>
      </c>
      <c r="AW59" s="22">
        <f>((AW14*Constants!$H72*Constants!$H90*(1-Constants!$H108))+(AW14*Constants!$H72*Constants!$H124))</f>
        <v>5978482.8733771276</v>
      </c>
      <c r="AX59" s="22">
        <f>((AX14*Constants!$H72*Constants!$H90*(1-Constants!$H108))+(AX14*Constants!$H72*Constants!$H124))</f>
        <v>5991002.684616142</v>
      </c>
      <c r="AY59" s="22">
        <f>((AY14*Constants!$H72*Constants!$H90*(1-Constants!$H108))+(AY14*Constants!$H72*Constants!$H124))</f>
        <v>6003193.1417610087</v>
      </c>
      <c r="AZ59" s="22">
        <f>((AZ14*Constants!$H72*Constants!$H90*(1-Constants!$H108))+(AZ14*Constants!$H72*Constants!$H124))</f>
        <v>6014835.6215966335</v>
      </c>
      <c r="BA59" s="22">
        <f>((BA14*Constants!$H72*Constants!$H90*(1-Constants!$H108))+(BA14*Constants!$H72*Constants!$H124))</f>
        <v>6025198.9254866587</v>
      </c>
      <c r="BB59" s="22">
        <f>((BB14*Constants!$H72*Constants!$H90*(1-Constants!$H108))+(BB14*Constants!$H72*Constants!$H124))</f>
        <v>6034873.3607540485</v>
      </c>
      <c r="BC59" s="22">
        <f>((BC14*Constants!$H72*Constants!$H90*(1-Constants!$H108))+(BC14*Constants!$H72*Constants!$H124))</f>
        <v>6044006.8719541375</v>
      </c>
      <c r="BD59" s="22">
        <f>((BD14*Constants!$H72*Constants!$H90*(1-Constants!$H108))+(BD14*Constants!$H72*Constants!$H124))</f>
        <v>6052365.9211443886</v>
      </c>
      <c r="BE59" s="22">
        <f>((BE14*Constants!$H72*Constants!$H90*(1-Constants!$H108))+(BE14*Constants!$H72*Constants!$H124))</f>
        <v>6060133.0240901951</v>
      </c>
      <c r="BF59" s="22">
        <f>((BF14*Constants!$H72*Constants!$H90*(1-Constants!$H108))+(BF14*Constants!$H72*Constants!$H124))</f>
        <v>6067013.9638910564</v>
      </c>
      <c r="BG59" s="22">
        <f>((BG14*Constants!$H72*Constants!$H90*(1-Constants!$H108))+(BG14*Constants!$H72*Constants!$H124))</f>
        <v>6073488.9996779524</v>
      </c>
      <c r="BH59" s="22">
        <f>((BH14*Constants!$H72*Constants!$H90*(1-Constants!$H108))+(BH14*Constants!$H72*Constants!$H124))</f>
        <v>6079232.08827224</v>
      </c>
      <c r="BI59" s="22">
        <f>((BI14*Constants!$H72*Constants!$H90*(1-Constants!$H108))+(BI14*Constants!$H72*Constants!$H124))</f>
        <v>6084258.1361840991</v>
      </c>
      <c r="BJ59" s="22">
        <f>((BJ14*Constants!$H72*Constants!$H90*(1-Constants!$H108))+(BJ14*Constants!$H72*Constants!$H124))</f>
        <v>6088557.0989582306</v>
      </c>
      <c r="BK59" s="22">
        <f>((BK14*Constants!$H72*Constants!$H90*(1-Constants!$H108))+(BK14*Constants!$H72*Constants!$H124))</f>
        <v>6092132.0156846587</v>
      </c>
      <c r="BL59" s="22">
        <f>((BL14*Constants!$H72*Constants!$H90*(1-Constants!$H108))+(BL14*Constants!$H72*Constants!$H124))</f>
        <v>6095092.0069531295</v>
      </c>
      <c r="BM59" s="22">
        <f>((BM14*Constants!$H72*Constants!$H90*(1-Constants!$H108))+(BM14*Constants!$H72*Constants!$H124))</f>
        <v>6096001.8497484606</v>
      </c>
      <c r="BN59" s="22">
        <f>((BN14*Constants!$H72*Constants!$H90*(1-Constants!$H108))+(BN14*Constants!$H72*Constants!$H124))</f>
        <v>6095855.903691926</v>
      </c>
      <c r="BO59" s="22">
        <f>((BO14*Constants!$H72*Constants!$H90*(1-Constants!$H108))+(BO14*Constants!$H72*Constants!$H124))</f>
        <v>6094849.0241437647</v>
      </c>
      <c r="BP59" s="22">
        <f>((BP14*Constants!$H72*Constants!$H90*(1-Constants!$H108))+(BP14*Constants!$H72*Constants!$H124))</f>
        <v>6092892.1232086681</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7930919.3723073676</v>
      </c>
      <c r="AE62" s="22">
        <f>((AE17*Constants!$H75*Constants!$H93*(1-Constants!$H111))+(AE17*Constants!$H75*Constants!$H127))</f>
        <v>7887809.5503911255</v>
      </c>
      <c r="AF62" s="22">
        <f>((AF17*Constants!$H75*Constants!$H93*(1-Constants!$H111))+(AF17*Constants!$H75*Constants!$H127))</f>
        <v>7891347.8708342668</v>
      </c>
      <c r="AG62" s="22">
        <f>((AG17*Constants!$H75*Constants!$H93*(1-Constants!$H111))+(AG17*Constants!$H75*Constants!$H127))</f>
        <v>7818899.2502508257</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7312981.3674521055</v>
      </c>
      <c r="AL62" s="22">
        <f>((AL17*Constants!$H75*Constants!$H93*(1-Constants!$H111))+(AL17*Constants!$H75*Constants!$H127))</f>
        <v>6517068.3055357356</v>
      </c>
      <c r="AM62" s="22">
        <f>((AM17*Constants!$H75*Constants!$H93*(1-Constants!$H111))+(AM17*Constants!$H75*Constants!$H127))</f>
        <v>6617562.3750653844</v>
      </c>
      <c r="AN62" s="22">
        <f>((AN17*Constants!$H75*Constants!$H93*(1-Constants!$H111))+(AN17*Constants!$H75*Constants!$H127))</f>
        <v>6659882.932799343</v>
      </c>
      <c r="AO62" s="22">
        <f>((AO17*Constants!$H75*Constants!$H93*(1-Constants!$H111))+(AO17*Constants!$H75*Constants!$H127))</f>
        <v>6684439.1291673817</v>
      </c>
      <c r="AP62" s="22">
        <f>((AP17*Constants!$H75*Constants!$H93*(1-Constants!$H111))+(AP17*Constants!$H75*Constants!$H127))</f>
        <v>6723477.3800818752</v>
      </c>
      <c r="AQ62" s="22">
        <f>((AQ17*Constants!$H75*Constants!$H93*(1-Constants!$H111))+(AQ17*Constants!$H75*Constants!$H127))</f>
        <v>6750790.6302015502</v>
      </c>
      <c r="AR62" s="22">
        <f>((AR17*Constants!$H75*Constants!$H93*(1-Constants!$H111))+(AR17*Constants!$H75*Constants!$H127))</f>
        <v>6751372.7111902265</v>
      </c>
      <c r="AS62" s="22">
        <f>((AS17*Constants!$H75*Constants!$H93*(1-Constants!$H111))+(AS17*Constants!$H75*Constants!$H127))</f>
        <v>6750222.3575023739</v>
      </c>
      <c r="AT62" s="22">
        <f>((AT17*Constants!$H75*Constants!$H93*(1-Constants!$H111))+(AT17*Constants!$H75*Constants!$H127))</f>
        <v>6752051.7025491986</v>
      </c>
      <c r="AU62" s="22">
        <f>((AU17*Constants!$H75*Constants!$H93*(1-Constants!$H111))+(AU17*Constants!$H75*Constants!$H127))</f>
        <v>6805469.5226765098</v>
      </c>
      <c r="AV62" s="22">
        <f>((AV17*Constants!$H75*Constants!$H93*(1-Constants!$H111))+(AV17*Constants!$H75*Constants!$H127))</f>
        <v>6832540.3944651829</v>
      </c>
      <c r="AW62" s="22">
        <f>((AW17*Constants!$H75*Constants!$H93*(1-Constants!$H111))+(AW17*Constants!$H75*Constants!$H127))</f>
        <v>6893337.0834920667</v>
      </c>
      <c r="AX62" s="22">
        <f>((AX17*Constants!$H75*Constants!$H93*(1-Constants!$H111))+(AX17*Constants!$H75*Constants!$H127))</f>
        <v>6960353.7826799992</v>
      </c>
      <c r="AY62" s="22">
        <f>((AY17*Constants!$H75*Constants!$H93*(1-Constants!$H111))+(AY17*Constants!$H75*Constants!$H127))</f>
        <v>7063524.8488319134</v>
      </c>
      <c r="AZ62" s="22">
        <f>((AZ17*Constants!$H75*Constants!$H93*(1-Constants!$H111))+(AZ17*Constants!$H75*Constants!$H127))</f>
        <v>7182475.0460660355</v>
      </c>
      <c r="BA62" s="22">
        <f>((BA17*Constants!$H75*Constants!$H93*(1-Constants!$H111))+(BA17*Constants!$H75*Constants!$H127))</f>
        <v>7241964.2926950147</v>
      </c>
      <c r="BB62" s="22">
        <f>((BB17*Constants!$H75*Constants!$H93*(1-Constants!$H111))+(BB17*Constants!$H75*Constants!$H127))</f>
        <v>7299161.2826420227</v>
      </c>
      <c r="BC62" s="22">
        <f>((BC17*Constants!$H75*Constants!$H93*(1-Constants!$H111))+(BC17*Constants!$H75*Constants!$H127))</f>
        <v>7373631.5623674328</v>
      </c>
      <c r="BD62" s="22">
        <f>((BD17*Constants!$H75*Constants!$H93*(1-Constants!$H111))+(BD17*Constants!$H75*Constants!$H127))</f>
        <v>7443918.0521901632</v>
      </c>
      <c r="BE62" s="22">
        <f>((BE17*Constants!$H75*Constants!$H93*(1-Constants!$H111))+(BE17*Constants!$H75*Constants!$H127))</f>
        <v>7532198.8338878816</v>
      </c>
      <c r="BF62" s="22">
        <f>((BF17*Constants!$H75*Constants!$H93*(1-Constants!$H111))+(BF17*Constants!$H75*Constants!$H127))</f>
        <v>7610905.8427257854</v>
      </c>
      <c r="BG62" s="22">
        <f>((BG17*Constants!$H75*Constants!$H93*(1-Constants!$H111))+(BG17*Constants!$H75*Constants!$H127))</f>
        <v>7718953.7305188933</v>
      </c>
      <c r="BH62" s="22">
        <f>((BH17*Constants!$H75*Constants!$H93*(1-Constants!$H111))+(BH17*Constants!$H75*Constants!$H127))</f>
        <v>7825450.4692094317</v>
      </c>
      <c r="BI62" s="22">
        <f>((BI17*Constants!$H75*Constants!$H93*(1-Constants!$H111))+(BI17*Constants!$H75*Constants!$H127))</f>
        <v>7934164.6155414563</v>
      </c>
      <c r="BJ62" s="22">
        <f>((BJ17*Constants!$H75*Constants!$H93*(1-Constants!$H111))+(BJ17*Constants!$H75*Constants!$H127))</f>
        <v>8046103.9264946934</v>
      </c>
      <c r="BK62" s="22">
        <f>((BK17*Constants!$H75*Constants!$H93*(1-Constants!$H111))+(BK17*Constants!$H75*Constants!$H127))</f>
        <v>8163308.3930458482</v>
      </c>
      <c r="BL62" s="22">
        <f>((BL17*Constants!$H75*Constants!$H93*(1-Constants!$H111))+(BL17*Constants!$H75*Constants!$H127))</f>
        <v>8297033.4152527507</v>
      </c>
      <c r="BM62" s="22">
        <f>((BM17*Constants!$H75*Constants!$H93*(1-Constants!$H111))+(BM17*Constants!$H75*Constants!$H127))</f>
        <v>8315524.6685883841</v>
      </c>
      <c r="BN62" s="22">
        <f>((BN17*Constants!$H75*Constants!$H93*(1-Constants!$H111))+(BN17*Constants!$H75*Constants!$H127))</f>
        <v>8315449.5128560541</v>
      </c>
      <c r="BO62" s="22">
        <f>((BO17*Constants!$H75*Constants!$H93*(1-Constants!$H111))+(BO17*Constants!$H75*Constants!$H127))</f>
        <v>8316399.1614944404</v>
      </c>
      <c r="BP62" s="22">
        <f>((BP17*Constants!$H75*Constants!$H93*(1-Constants!$H111))+(BP17*Constants!$H75*Constants!$H127))</f>
        <v>8311620.468348966</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v>
      </c>
      <c r="AE63" s="22">
        <f>((AE18*Constants!$H76*Constants!$H94*(1-Constants!$H112))+(AE18*Constants!$H76*Constants!$H128))</f>
        <v>2001167.4043936583</v>
      </c>
      <c r="AF63" s="22">
        <f>((AF18*Constants!$H76*Constants!$H94*(1-Constants!$H112))+(AF18*Constants!$H76*Constants!$H128))</f>
        <v>2002065.0898019932</v>
      </c>
      <c r="AG63" s="22">
        <f>((AG18*Constants!$H76*Constants!$H94*(1-Constants!$H112))+(AG18*Constants!$H76*Constants!$H128))</f>
        <v>1983684.5980978454</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1855331.2992651616</v>
      </c>
      <c r="AL63" s="22">
        <f>((AL18*Constants!$H76*Constants!$H94*(1-Constants!$H112))+(AL18*Constants!$H76*Constants!$H128))</f>
        <v>1653405.1160754045</v>
      </c>
      <c r="AM63" s="22">
        <f>((AM18*Constants!$H76*Constants!$H94*(1-Constants!$H112))+(AM18*Constants!$H76*Constants!$H128))</f>
        <v>1678900.8452753611</v>
      </c>
      <c r="AN63" s="22">
        <f>((AN18*Constants!$H76*Constants!$H94*(1-Constants!$H112))+(AN18*Constants!$H76*Constants!$H128))</f>
        <v>1689637.7323834884</v>
      </c>
      <c r="AO63" s="22">
        <f>((AO18*Constants!$H76*Constants!$H94*(1-Constants!$H112))+(AO18*Constants!$H76*Constants!$H128))</f>
        <v>1695867.7331756821</v>
      </c>
      <c r="AP63" s="22">
        <f>((AP18*Constants!$H76*Constants!$H94*(1-Constants!$H112))+(AP18*Constants!$H76*Constants!$H128))</f>
        <v>1705771.8865094492</v>
      </c>
      <c r="AQ63" s="22">
        <f>((AQ18*Constants!$H76*Constants!$H94*(1-Constants!$H112))+(AQ18*Constants!$H76*Constants!$H128))</f>
        <v>1712701.3623668922</v>
      </c>
      <c r="AR63" s="22">
        <f>((AR18*Constants!$H76*Constants!$H94*(1-Constants!$H112))+(AR18*Constants!$H76*Constants!$H128))</f>
        <v>1712849.038536533</v>
      </c>
      <c r="AS63" s="22">
        <f>((AS18*Constants!$H76*Constants!$H94*(1-Constants!$H112))+(AS18*Constants!$H76*Constants!$H128))</f>
        <v>1712557.1894130278</v>
      </c>
      <c r="AT63" s="22">
        <f>((AT18*Constants!$H76*Constants!$H94*(1-Constants!$H112))+(AT18*Constants!$H76*Constants!$H128))</f>
        <v>1713021.3012371925</v>
      </c>
      <c r="AU63" s="22">
        <f>((AU18*Constants!$H76*Constants!$H94*(1-Constants!$H112))+(AU18*Constants!$H76*Constants!$H128))</f>
        <v>1726573.6061920247</v>
      </c>
      <c r="AV63" s="22">
        <f>((AV18*Constants!$H76*Constants!$H94*(1-Constants!$H112))+(AV18*Constants!$H76*Constants!$H128))</f>
        <v>1733441.5897413141</v>
      </c>
      <c r="AW63" s="22">
        <f>((AW18*Constants!$H76*Constants!$H94*(1-Constants!$H112))+(AW18*Constants!$H76*Constants!$H128))</f>
        <v>1748865.9419139177</v>
      </c>
      <c r="AX63" s="22">
        <f>((AX18*Constants!$H76*Constants!$H94*(1-Constants!$H112))+(AX18*Constants!$H76*Constants!$H128))</f>
        <v>1765868.3344169531</v>
      </c>
      <c r="AY63" s="22">
        <f>((AY18*Constants!$H76*Constants!$H94*(1-Constants!$H112))+(AY18*Constants!$H76*Constants!$H128))</f>
        <v>1792043.2278827212</v>
      </c>
      <c r="AZ63" s="22">
        <f>((AZ18*Constants!$H76*Constants!$H94*(1-Constants!$H112))+(AZ18*Constants!$H76*Constants!$H128))</f>
        <v>1822221.3471603752</v>
      </c>
      <c r="BA63" s="22">
        <f>((BA18*Constants!$H76*Constants!$H94*(1-Constants!$H112))+(BA18*Constants!$H76*Constants!$H128))</f>
        <v>1837313.9962038533</v>
      </c>
      <c r="BB63" s="22">
        <f>((BB18*Constants!$H76*Constants!$H94*(1-Constants!$H112))+(BB18*Constants!$H76*Constants!$H128))</f>
        <v>1851825.0909735933</v>
      </c>
      <c r="BC63" s="22">
        <f>((BC18*Constants!$H76*Constants!$H94*(1-Constants!$H112))+(BC18*Constants!$H76*Constants!$H128))</f>
        <v>1870718.4853222407</v>
      </c>
      <c r="BD63" s="22">
        <f>((BD18*Constants!$H76*Constants!$H94*(1-Constants!$H112))+(BD18*Constants!$H76*Constants!$H128))</f>
        <v>1888550.4361957908</v>
      </c>
      <c r="BE63" s="22">
        <f>((BE18*Constants!$H76*Constants!$H94*(1-Constants!$H112))+(BE18*Constants!$H76*Constants!$H128))</f>
        <v>1910947.6076334689</v>
      </c>
      <c r="BF63" s="22">
        <f>((BF18*Constants!$H76*Constants!$H94*(1-Constants!$H112))+(BF18*Constants!$H76*Constants!$H128))</f>
        <v>1930915.8763369049</v>
      </c>
      <c r="BG63" s="22">
        <f>((BG18*Constants!$H76*Constants!$H94*(1-Constants!$H112))+(BG18*Constants!$H76*Constants!$H128))</f>
        <v>1958328.0380763358</v>
      </c>
      <c r="BH63" s="22">
        <f>((BH18*Constants!$H76*Constants!$H94*(1-Constants!$H112))+(BH18*Constants!$H76*Constants!$H128))</f>
        <v>1985346.6673650169</v>
      </c>
      <c r="BI63" s="22">
        <f>((BI18*Constants!$H76*Constants!$H94*(1-Constants!$H112))+(BI18*Constants!$H76*Constants!$H128))</f>
        <v>2012927.8614400364</v>
      </c>
      <c r="BJ63" s="22">
        <f>((BJ18*Constants!$H76*Constants!$H94*(1-Constants!$H112))+(BJ18*Constants!$H76*Constants!$H128))</f>
        <v>2041327.2920955084</v>
      </c>
      <c r="BK63" s="22">
        <f>((BK18*Constants!$H76*Constants!$H94*(1-Constants!$H112))+(BK18*Constants!$H76*Constants!$H128))</f>
        <v>2071062.5128324099</v>
      </c>
      <c r="BL63" s="22">
        <f>((BL18*Constants!$H76*Constants!$H94*(1-Constants!$H112))+(BL18*Constants!$H76*Constants!$H128))</f>
        <v>2104989.0616268087</v>
      </c>
      <c r="BM63" s="22">
        <f>((BM18*Constants!$H76*Constants!$H94*(1-Constants!$H112))+(BM18*Constants!$H76*Constants!$H128))</f>
        <v>2109680.3632112672</v>
      </c>
      <c r="BN63" s="22">
        <f>((BN18*Constants!$H76*Constants!$H94*(1-Constants!$H112))+(BN18*Constants!$H76*Constants!$H128))</f>
        <v>2109661.295914975</v>
      </c>
      <c r="BO63" s="22">
        <f>((BO18*Constants!$H76*Constants!$H94*(1-Constants!$H112))+(BO18*Constants!$H76*Constants!$H128))</f>
        <v>2109902.2254009913</v>
      </c>
      <c r="BP63" s="22">
        <f>((BP18*Constants!$H76*Constants!$H94*(1-Constants!$H112))+(BP18*Constants!$H76*Constants!$H128))</f>
        <v>2108689.8527014181</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9991382.7736652121</v>
      </c>
      <c r="AE64" s="22">
        <f>((AE19*Constants!$H77*Constants!$H95*(1-Constants!$H113))+(AE19*Constants!$H77*Constants!$H129))</f>
        <v>10194527.393101325</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10711369.130767167</v>
      </c>
      <c r="AM64" s="22">
        <f>((AM19*Constants!$H77*Constants!$H95*(1-Constants!$H113))+(AM19*Constants!$H77*Constants!$H129))</f>
        <v>11010190.697759246</v>
      </c>
      <c r="AN64" s="22">
        <f>((AN19*Constants!$H77*Constants!$H95*(1-Constants!$H113))+(AN19*Constants!$H77*Constants!$H129))</f>
        <v>11257327.702579342</v>
      </c>
      <c r="AO64" s="22">
        <f>((AO19*Constants!$H77*Constants!$H95*(1-Constants!$H113))+(AO19*Constants!$H77*Constants!$H129))</f>
        <v>11486185.962276241</v>
      </c>
      <c r="AP64" s="22">
        <f>((AP19*Constants!$H77*Constants!$H95*(1-Constants!$H113))+(AP19*Constants!$H77*Constants!$H129))</f>
        <v>11725778.682461387</v>
      </c>
      <c r="AQ64" s="22">
        <f>((AQ19*Constants!$H77*Constants!$H95*(1-Constants!$H113))+(AQ19*Constants!$H77*Constants!$H129))</f>
        <v>11951873.557366537</v>
      </c>
      <c r="AR64" s="22">
        <f>((AR19*Constants!$H77*Constants!$H95*(1-Constants!$H113))+(AR19*Constants!$H77*Constants!$H129))</f>
        <v>12152623.926846746</v>
      </c>
      <c r="AS64" s="22">
        <f>((AS19*Constants!$H77*Constants!$H95*(1-Constants!$H113))+(AS19*Constants!$H77*Constants!$H129))</f>
        <v>12351348.288024619</v>
      </c>
      <c r="AT64" s="22">
        <f>((AT19*Constants!$H77*Constants!$H95*(1-Constants!$H113))+(AT19*Constants!$H77*Constants!$H129))</f>
        <v>12552773.918378904</v>
      </c>
      <c r="AU64" s="22">
        <f>((AU19*Constants!$H77*Constants!$H95*(1-Constants!$H113))+(AU19*Constants!$H77*Constants!$H129))</f>
        <v>12807622.567689089</v>
      </c>
      <c r="AV64" s="22">
        <f>((AV19*Constants!$H77*Constants!$H95*(1-Constants!$H113))+(AV19*Constants!$H77*Constants!$H129))</f>
        <v>13036601.301364191</v>
      </c>
      <c r="AW64" s="22">
        <f>((AW19*Constants!$H77*Constants!$H95*(1-Constants!$H113))+(AW19*Constants!$H77*Constants!$H129))</f>
        <v>13303501.788724465</v>
      </c>
      <c r="AX64" s="22">
        <f>((AX19*Constants!$H77*Constants!$H95*(1-Constants!$H113))+(AX19*Constants!$H77*Constants!$H129))</f>
        <v>13580239.513571255</v>
      </c>
      <c r="AY64" s="22">
        <f>((AY19*Constants!$H77*Constants!$H95*(1-Constants!$H113))+(AY19*Constants!$H77*Constants!$H129))</f>
        <v>13900994.30432049</v>
      </c>
      <c r="AZ64" s="22">
        <f>((AZ19*Constants!$H77*Constants!$H95*(1-Constants!$H113))+(AZ19*Constants!$H77*Constants!$H129))</f>
        <v>14244894.38534213</v>
      </c>
      <c r="BA64" s="22">
        <f>((BA19*Constants!$H77*Constants!$H95*(1-Constants!$H113))+(BA19*Constants!$H77*Constants!$H129))</f>
        <v>14525129.034135461</v>
      </c>
      <c r="BB64" s="22">
        <f>((BB19*Constants!$H77*Constants!$H95*(1-Constants!$H113))+(BB19*Constants!$H77*Constants!$H129))</f>
        <v>14806097.535479708</v>
      </c>
      <c r="BC64" s="22">
        <f>((BC19*Constants!$H77*Constants!$H95*(1-Constants!$H113))+(BC19*Constants!$H77*Constants!$H129))</f>
        <v>15111532.012467006</v>
      </c>
      <c r="BD64" s="22">
        <f>((BD19*Constants!$H77*Constants!$H95*(1-Constants!$H113))+(BD19*Constants!$H77*Constants!$H129))</f>
        <v>15416176.119453955</v>
      </c>
      <c r="BE64" s="22">
        <f>((BE19*Constants!$H77*Constants!$H95*(1-Constants!$H113))+(BE19*Constants!$H77*Constants!$H129))</f>
        <v>15747862.488669647</v>
      </c>
      <c r="BF64" s="22">
        <f>((BF19*Constants!$H77*Constants!$H95*(1-Constants!$H113))+(BF19*Constants!$H77*Constants!$H129))</f>
        <v>16072563.90837899</v>
      </c>
      <c r="BG64" s="22">
        <f>((BG19*Constants!$H77*Constants!$H95*(1-Constants!$H113))+(BG19*Constants!$H77*Constants!$H129))</f>
        <v>16440878.893564211</v>
      </c>
      <c r="BH64" s="22">
        <f>((BH19*Constants!$H77*Constants!$H95*(1-Constants!$H113))+(BH19*Constants!$H77*Constants!$H129))</f>
        <v>16813895.543129988</v>
      </c>
      <c r="BI64" s="22">
        <f>((BI19*Constants!$H77*Constants!$H95*(1-Constants!$H113))+(BI19*Constants!$H77*Constants!$H129))</f>
        <v>17196825.235549133</v>
      </c>
      <c r="BJ64" s="22">
        <f>((BJ19*Constants!$H77*Constants!$H95*(1-Constants!$H113))+(BJ19*Constants!$H77*Constants!$H129))</f>
        <v>17591443.082111701</v>
      </c>
      <c r="BK64" s="22">
        <f>((BK19*Constants!$H77*Constants!$H95*(1-Constants!$H113))+(BK19*Constants!$H77*Constants!$H129))</f>
        <v>18001100.028758943</v>
      </c>
      <c r="BL64" s="22">
        <f>((BL19*Constants!$H77*Constants!$H95*(1-Constants!$H113))+(BL19*Constants!$H77*Constants!$H129))</f>
        <v>18442630.979489345</v>
      </c>
      <c r="BM64" s="22">
        <f>((BM19*Constants!$H77*Constants!$H95*(1-Constants!$H113))+(BM19*Constants!$H77*Constants!$H129))</f>
        <v>18724725.305844367</v>
      </c>
      <c r="BN64" s="22">
        <f>((BN19*Constants!$H77*Constants!$H95*(1-Constants!$H113))+(BN19*Constants!$H77*Constants!$H129))</f>
        <v>18982451.310628884</v>
      </c>
      <c r="BO64" s="22">
        <f>((BO19*Constants!$H77*Constants!$H95*(1-Constants!$H113))+(BO19*Constants!$H77*Constants!$H129))</f>
        <v>19244170.092252653</v>
      </c>
      <c r="BP64" s="22">
        <f>((BP19*Constants!$H77*Constants!$H95*(1-Constants!$H113))+(BP19*Constants!$H77*Constants!$H129))</f>
        <v>19499647.099002127</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50031084.230106629</v>
      </c>
      <c r="AE65" s="22">
        <f>((AE20*Constants!$H78*Constants!$H96*(1-Constants!$H114))+(AE20*Constants!$H78*Constants!$H130))</f>
        <v>50689904.185566761</v>
      </c>
      <c r="AF65" s="22">
        <f>((AF20*Constants!$H78*Constants!$H96*(1-Constants!$H114))+(AF20*Constants!$H78*Constants!$H130))</f>
        <v>51748158.01570043</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50907218.229325034</v>
      </c>
      <c r="AK65" s="22">
        <f>((AK20*Constants!$H78*Constants!$H96*(1-Constants!$H114))+(AK20*Constants!$H78*Constants!$H130))</f>
        <v>50687682.526318632</v>
      </c>
      <c r="AL65" s="22">
        <f>((AL20*Constants!$H78*Constants!$H96*(1-Constants!$H114))+(AL20*Constants!$H78*Constants!$H130))</f>
        <v>43345343.533281259</v>
      </c>
      <c r="AM65" s="22">
        <f>((AM20*Constants!$H78*Constants!$H96*(1-Constants!$H114))+(AM20*Constants!$H78*Constants!$H130))</f>
        <v>45172292.508700885</v>
      </c>
      <c r="AN65" s="22">
        <f>((AN20*Constants!$H78*Constants!$H96*(1-Constants!$H114))+(AN20*Constants!$H78*Constants!$H130))</f>
        <v>46431763.368703432</v>
      </c>
      <c r="AO65" s="22">
        <f>((AO20*Constants!$H78*Constants!$H96*(1-Constants!$H114))+(AO20*Constants!$H78*Constants!$H130))</f>
        <v>47533768.782668591</v>
      </c>
      <c r="AP65" s="22">
        <f>((AP20*Constants!$H78*Constants!$H96*(1-Constants!$H114))+(AP20*Constants!$H78*Constants!$H130))</f>
        <v>48822291.787151188</v>
      </c>
      <c r="AQ65" s="22">
        <f>((AQ20*Constants!$H78*Constants!$H96*(1-Constants!$H114))+(AQ20*Constants!$H78*Constants!$H130))</f>
        <v>50016679.596631996</v>
      </c>
      <c r="AR65" s="22">
        <f>((AR20*Constants!$H78*Constants!$H96*(1-Constants!$H114))+(AR20*Constants!$H78*Constants!$H130))</f>
        <v>50930782.186148934</v>
      </c>
      <c r="AS65" s="22">
        <f>((AS20*Constants!$H78*Constants!$H96*(1-Constants!$H114))+(AS20*Constants!$H78*Constants!$H130))</f>
        <v>51836250.152012266</v>
      </c>
      <c r="AT65" s="22">
        <f>((AT20*Constants!$H78*Constants!$H96*(1-Constants!$H114))+(AT20*Constants!$H78*Constants!$H130))</f>
        <v>52787180.500776485</v>
      </c>
      <c r="AU65" s="22">
        <f>((AU20*Constants!$H78*Constants!$H96*(1-Constants!$H114))+(AU20*Constants!$H78*Constants!$H130))</f>
        <v>54348709.223075464</v>
      </c>
      <c r="AV65" s="22">
        <f>((AV20*Constants!$H78*Constants!$H96*(1-Constants!$H114))+(AV20*Constants!$H78*Constants!$H130))</f>
        <v>55630692.059404336</v>
      </c>
      <c r="AW65" s="22">
        <f>((AW20*Constants!$H78*Constants!$H96*(1-Constants!$H114))+(AW20*Constants!$H78*Constants!$H130))</f>
        <v>57334132.044157773</v>
      </c>
      <c r="AX65" s="22">
        <f>((AX20*Constants!$H78*Constants!$H96*(1-Constants!$H114))+(AX20*Constants!$H78*Constants!$H130))</f>
        <v>59144444.063145205</v>
      </c>
      <c r="AY65" s="22">
        <f>((AY20*Constants!$H78*Constants!$H96*(1-Constants!$H114))+(AY20*Constants!$H78*Constants!$H130))</f>
        <v>61430342.385223508</v>
      </c>
      <c r="AZ65" s="22">
        <f>((AZ20*Constants!$H78*Constants!$H96*(1-Constants!$H114))+(AZ20*Constants!$H78*Constants!$H130))</f>
        <v>63958407.9913323</v>
      </c>
      <c r="BA65" s="22">
        <f>((BA20*Constants!$H78*Constants!$H96*(1-Constants!$H114))+(BA20*Constants!$H78*Constants!$H130))</f>
        <v>65797215.813689433</v>
      </c>
      <c r="BB65" s="22">
        <f>((BB20*Constants!$H78*Constants!$H96*(1-Constants!$H114))+(BB20*Constants!$H78*Constants!$H130))</f>
        <v>67642877.441003323</v>
      </c>
      <c r="BC65" s="22">
        <f>((BC20*Constants!$H78*Constants!$H96*(1-Constants!$H114))+(BC20*Constants!$H78*Constants!$H130))</f>
        <v>69746211.081281453</v>
      </c>
      <c r="BD65" s="22">
        <f>((BD20*Constants!$H78*Constants!$H96*(1-Constants!$H114))+(BD20*Constants!$H78*Constants!$H130))</f>
        <v>71838334.221513987</v>
      </c>
      <c r="BE65" s="22">
        <f>((BE20*Constants!$H78*Constants!$H96*(1-Constants!$H114))+(BE20*Constants!$H78*Constants!$H130))</f>
        <v>74210001.830332309</v>
      </c>
      <c r="BF65" s="22">
        <f>((BF20*Constants!$H78*Constants!$H96*(1-Constants!$H114))+(BF20*Constants!$H78*Constants!$H130))</f>
        <v>76504564.620923251</v>
      </c>
      <c r="BG65" s="22">
        <f>((BG20*Constants!$H78*Constants!$H96*(1-Constants!$H114))+(BG20*Constants!$H78*Constants!$H130))</f>
        <v>79242734.657335475</v>
      </c>
      <c r="BH65" s="22">
        <f>((BH20*Constants!$H78*Constants!$H96*(1-Constants!$H114))+(BH20*Constants!$H78*Constants!$H130))</f>
        <v>82019294.851359189</v>
      </c>
      <c r="BI65" s="22">
        <f>((BI20*Constants!$H78*Constants!$H96*(1-Constants!$H114))+(BI20*Constants!$H78*Constants!$H130))</f>
        <v>84887247.927002504</v>
      </c>
      <c r="BJ65" s="22">
        <f>((BJ20*Constants!$H78*Constants!$H96*(1-Constants!$H114))+(BJ20*Constants!$H78*Constants!$H130))</f>
        <v>87863633.645951569</v>
      </c>
      <c r="BK65" s="22">
        <f>((BK20*Constants!$H78*Constants!$H96*(1-Constants!$H114))+(BK20*Constants!$H78*Constants!$H130))</f>
        <v>90980960.820252284</v>
      </c>
      <c r="BL65" s="22">
        <f>((BL20*Constants!$H78*Constants!$H96*(1-Constants!$H114))+(BL20*Constants!$H78*Constants!$H130))</f>
        <v>94405776.883593395</v>
      </c>
      <c r="BM65" s="22">
        <f>((BM20*Constants!$H78*Constants!$H96*(1-Constants!$H114))+(BM20*Constants!$H78*Constants!$H130))</f>
        <v>96231201.253293529</v>
      </c>
      <c r="BN65" s="22">
        <f>((BN20*Constants!$H78*Constants!$H96*(1-Constants!$H114))+(BN20*Constants!$H78*Constants!$H130))</f>
        <v>97819593.334092915</v>
      </c>
      <c r="BO65" s="22">
        <f>((BO20*Constants!$H78*Constants!$H96*(1-Constants!$H114))+(BO20*Constants!$H78*Constants!$H130))</f>
        <v>99454139.526537389</v>
      </c>
      <c r="BP65" s="22">
        <f>((BP20*Constants!$H78*Constants!$H96*(1-Constants!$H114))+(BP20*Constants!$H78*Constants!$H130))</f>
        <v>101034283.55331089</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34750269.993448347</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35364867.326667368</v>
      </c>
      <c r="AL67" s="22">
        <f>AL6*Constants!$H64*(1-Constants!$H82)</f>
        <v>34398757.795347787</v>
      </c>
      <c r="AM67" s="22">
        <f>AM6*Constants!$H64*(1-Constants!$H82)</f>
        <v>34837698.288815327</v>
      </c>
      <c r="AN67" s="22">
        <f>AN6*Constants!$H64*(1-Constants!$H82)</f>
        <v>35177006.957332574</v>
      </c>
      <c r="AO67" s="22">
        <f>AO6*Constants!$H64*(1-Constants!$H82)</f>
        <v>35479904.584836744</v>
      </c>
      <c r="AP67" s="22">
        <f>AP6*Constants!$H64*(1-Constants!$H82)</f>
        <v>35800099.925563261</v>
      </c>
      <c r="AQ67" s="22">
        <f>AQ6*Constants!$H64*(1-Constants!$H82)</f>
        <v>36092445.582047962</v>
      </c>
      <c r="AR67" s="22">
        <f>AR6*Constants!$H64*(1-Constants!$H82)</f>
        <v>36338894.039935686</v>
      </c>
      <c r="AS67" s="22">
        <f>AS6*Constants!$H64*(1-Constants!$H82)</f>
        <v>36582276.399805352</v>
      </c>
      <c r="AT67" s="22">
        <f>AT6*Constants!$H64*(1-Constants!$H82)</f>
        <v>36830965.708692327</v>
      </c>
      <c r="AU67" s="22">
        <f>AU6*Constants!$H64*(1-Constants!$H82)</f>
        <v>37176020.978352718</v>
      </c>
      <c r="AV67" s="22">
        <f>AV6*Constants!$H64*(1-Constants!$H82)</f>
        <v>37473809.967375569</v>
      </c>
      <c r="AW67" s="22">
        <f>AW6*Constants!$H64*(1-Constants!$H82)</f>
        <v>37839094.264261313</v>
      </c>
      <c r="AX67" s="22">
        <f>AX6*Constants!$H64*(1-Constants!$H82)</f>
        <v>38220960.229317725</v>
      </c>
      <c r="AY67" s="22">
        <f>AY6*Constants!$H64*(1-Constants!$H82)</f>
        <v>38679583.794164792</v>
      </c>
      <c r="AZ67" s="22">
        <f>AZ6*Constants!$H64*(1-Constants!$H82)</f>
        <v>39177140.904529609</v>
      </c>
      <c r="BA67" s="22">
        <f>BA6*Constants!$H64*(1-Constants!$H82)</f>
        <v>39560683.061683983</v>
      </c>
      <c r="BB67" s="22">
        <f>BB6*Constants!$H64*(1-Constants!$H82)</f>
        <v>39944223.923115976</v>
      </c>
      <c r="BC67" s="22">
        <f>BC6*Constants!$H64*(1-Constants!$H82)</f>
        <v>40369031.82513877</v>
      </c>
      <c r="BD67" s="22">
        <f>BD6*Constants!$H64*(1-Constants!$H82)</f>
        <v>40790735.401859529</v>
      </c>
      <c r="BE67" s="22">
        <f>BE6*Constants!$H64*(1-Constants!$H82)</f>
        <v>41257441.769931026</v>
      </c>
      <c r="BF67" s="22">
        <f>BF6*Constants!$H64*(1-Constants!$H82)</f>
        <v>41709974.918522321</v>
      </c>
      <c r="BG67" s="22">
        <f>BG6*Constants!$H64*(1-Constants!$H82)</f>
        <v>42235453.904319495</v>
      </c>
      <c r="BH67" s="22">
        <f>BH6*Constants!$H64*(1-Constants!$H82)</f>
        <v>42766494.06704361</v>
      </c>
      <c r="BI67" s="22">
        <f>BI6*Constants!$H64*(1-Constants!$H82)</f>
        <v>43311898.081377856</v>
      </c>
      <c r="BJ67" s="22">
        <f>BJ6*Constants!$H64*(1-Constants!$H82)</f>
        <v>43874514.256572038</v>
      </c>
      <c r="BK67" s="22">
        <f>BK6*Constants!$H64*(1-Constants!$H82)</f>
        <v>44459829.666167103</v>
      </c>
      <c r="BL67" s="22">
        <f>BL6*Constants!$H64*(1-Constants!$H82)</f>
        <v>45096046.594745696</v>
      </c>
      <c r="BM67" s="22">
        <f>BM6*Constants!$H64*(1-Constants!$H82)</f>
        <v>45460569.43840614</v>
      </c>
      <c r="BN67" s="22">
        <f>BN6*Constants!$H64*(1-Constants!$H82)</f>
        <v>45782613.294373251</v>
      </c>
      <c r="BO67" s="22">
        <f>BO6*Constants!$H64*(1-Constants!$H82)</f>
        <v>46109983.622159466</v>
      </c>
      <c r="BP67" s="22">
        <f>BP6*Constants!$H64*(1-Constants!$H82)</f>
        <v>46425515.011626162</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23665171.629935276</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24083716.618986327</v>
      </c>
      <c r="AL68" s="22">
        <f>AL7*Constants!$H65*(1-Constants!$H83)</f>
        <v>23425789.417951494</v>
      </c>
      <c r="AM68" s="22">
        <f>AM7*Constants!$H65*(1-Constants!$H83)</f>
        <v>23724710.897272266</v>
      </c>
      <c r="AN68" s="22">
        <f>AN7*Constants!$H65*(1-Constants!$H83)</f>
        <v>23955782.422112193</v>
      </c>
      <c r="AO68" s="22">
        <f>AO7*Constants!$H65*(1-Constants!$H83)</f>
        <v>24162057.778894681</v>
      </c>
      <c r="AP68" s="22">
        <f>AP7*Constants!$H65*(1-Constants!$H83)</f>
        <v>24380112.996734064</v>
      </c>
      <c r="AQ68" s="22">
        <f>AQ7*Constants!$H65*(1-Constants!$H83)</f>
        <v>24579202.389054783</v>
      </c>
      <c r="AR68" s="22">
        <f>AR7*Constants!$H65*(1-Constants!$H83)</f>
        <v>24747035.475098301</v>
      </c>
      <c r="AS68" s="22">
        <f>AS7*Constants!$H65*(1-Constants!$H83)</f>
        <v>24912780.527413007</v>
      </c>
      <c r="AT68" s="22">
        <f>AT7*Constants!$H65*(1-Constants!$H83)</f>
        <v>25082139.648319114</v>
      </c>
      <c r="AU68" s="22">
        <f>AU7*Constants!$H65*(1-Constants!$H83)</f>
        <v>25317124.64785628</v>
      </c>
      <c r="AV68" s="22">
        <f>AV7*Constants!$H65*(1-Constants!$H83)</f>
        <v>25519920.986879233</v>
      </c>
      <c r="AW68" s="22">
        <f>AW7*Constants!$H65*(1-Constants!$H83)</f>
        <v>25768682.092365649</v>
      </c>
      <c r="AX68" s="22">
        <f>AX7*Constants!$H65*(1-Constants!$H83)</f>
        <v>26028735.427329507</v>
      </c>
      <c r="AY68" s="22">
        <f>AY7*Constants!$H65*(1-Constants!$H83)</f>
        <v>26341061.212933037</v>
      </c>
      <c r="AZ68" s="22">
        <f>AZ7*Constants!$H65*(1-Constants!$H83)</f>
        <v>26679901.009420894</v>
      </c>
      <c r="BA68" s="22">
        <f>BA7*Constants!$H65*(1-Constants!$H83)</f>
        <v>26941095.842672113</v>
      </c>
      <c r="BB68" s="22">
        <f>BB7*Constants!$H65*(1-Constants!$H83)</f>
        <v>27202289.79352754</v>
      </c>
      <c r="BC68" s="22">
        <f>BC7*Constants!$H65*(1-Constants!$H83)</f>
        <v>27491586.881378014</v>
      </c>
      <c r="BD68" s="22">
        <f>BD7*Constants!$H65*(1-Constants!$H83)</f>
        <v>27778769.902457736</v>
      </c>
      <c r="BE68" s="22">
        <f>BE7*Constants!$H65*(1-Constants!$H83)</f>
        <v>28096600.132360343</v>
      </c>
      <c r="BF68" s="22">
        <f>BF7*Constants!$H65*(1-Constants!$H83)</f>
        <v>28404778.30282253</v>
      </c>
      <c r="BG68" s="22">
        <f>BG7*Constants!$H65*(1-Constants!$H83)</f>
        <v>28762633.087523744</v>
      </c>
      <c r="BH68" s="22">
        <f>BH7*Constants!$H65*(1-Constants!$H83)</f>
        <v>29124275.071762268</v>
      </c>
      <c r="BI68" s="22">
        <f>BI7*Constants!$H65*(1-Constants!$H83)</f>
        <v>29495698.93722602</v>
      </c>
      <c r="BJ68" s="22">
        <f>BJ7*Constants!$H65*(1-Constants!$H83)</f>
        <v>29878844.402002499</v>
      </c>
      <c r="BK68" s="22">
        <f>BK7*Constants!$H65*(1-Constants!$H83)</f>
        <v>30277448.200716134</v>
      </c>
      <c r="BL68" s="22">
        <f>BL7*Constants!$H65*(1-Constants!$H83)</f>
        <v>30710716.282130219</v>
      </c>
      <c r="BM68" s="22">
        <f>BM7*Constants!$H65*(1-Constants!$H83)</f>
        <v>30958958.832760263</v>
      </c>
      <c r="BN68" s="22">
        <f>BN7*Constants!$H65*(1-Constants!$H83)</f>
        <v>31178272.902126197</v>
      </c>
      <c r="BO68" s="22">
        <f>BO7*Constants!$H65*(1-Constants!$H83)</f>
        <v>31401214.335245121</v>
      </c>
      <c r="BP68" s="22">
        <f>BP7*Constants!$H65*(1-Constants!$H83)</f>
        <v>31616093.370365404</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488521322.93671763</v>
      </c>
      <c r="AE69" s="22">
        <f>AE8*Constants!$H66*(1-Constants!$H84)</f>
        <v>484284533.5160473</v>
      </c>
      <c r="AF69" s="22">
        <f>AF8*Constants!$H66*(1-Constants!$H84)</f>
        <v>482671716.04202348</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387268879.88104808</v>
      </c>
      <c r="AM69" s="22">
        <f>AM8*Constants!$H66*(1-Constants!$H84)</f>
        <v>394839549.38015586</v>
      </c>
      <c r="AN69" s="22">
        <f>AN8*Constants!$H66*(1-Constants!$H84)</f>
        <v>398902481.47650677</v>
      </c>
      <c r="AO69" s="22">
        <f>AO8*Constants!$H66*(1-Constants!$H84)</f>
        <v>401798430.26640594</v>
      </c>
      <c r="AP69" s="22">
        <f>AP8*Constants!$H66*(1-Constants!$H84)</f>
        <v>405408808.581429</v>
      </c>
      <c r="AQ69" s="22">
        <f>AQ8*Constants!$H66*(1-Constants!$H84)</f>
        <v>408210394.75212163</v>
      </c>
      <c r="AR69" s="22">
        <f>AR8*Constants!$H66*(1-Constants!$H84)</f>
        <v>409374482.94065839</v>
      </c>
      <c r="AS69" s="22">
        <f>AS8*Constants!$H66*(1-Constants!$H84)</f>
        <v>410362784.57484764</v>
      </c>
      <c r="AT69" s="22">
        <f>AT8*Constants!$H66*(1-Constants!$H84)</f>
        <v>411454473.00649464</v>
      </c>
      <c r="AU69" s="22">
        <f>AU8*Constants!$H66*(1-Constants!$H84)</f>
        <v>415509104.416035</v>
      </c>
      <c r="AV69" s="22">
        <f>AV8*Constants!$H66*(1-Constants!$H84)</f>
        <v>417955240.14002532</v>
      </c>
      <c r="AW69" s="22">
        <f>AW8*Constants!$H66*(1-Constants!$H84)</f>
        <v>418783715.93202877</v>
      </c>
      <c r="AX69" s="22">
        <f>AX8*Constants!$H66*(1-Constants!$H84)</f>
        <v>419790400.47609246</v>
      </c>
      <c r="AY69" s="22">
        <f>AY8*Constants!$H66*(1-Constants!$H84)</f>
        <v>422686900.41773069</v>
      </c>
      <c r="AZ69" s="22">
        <f>AZ8*Constants!$H66*(1-Constants!$H84)</f>
        <v>426259238.22174329</v>
      </c>
      <c r="BA69" s="22">
        <f>BA8*Constants!$H66*(1-Constants!$H84)</f>
        <v>426228109.93375301</v>
      </c>
      <c r="BB69" s="22">
        <f>BB8*Constants!$H66*(1-Constants!$H84)</f>
        <v>425883505.55167538</v>
      </c>
      <c r="BC69" s="22">
        <f>BC8*Constants!$H66*(1-Constants!$H84)</f>
        <v>426313840.45822173</v>
      </c>
      <c r="BD69" s="22">
        <f>BD8*Constants!$H66*(1-Constants!$H84)</f>
        <v>426310155.52826732</v>
      </c>
      <c r="BE69" s="22">
        <f>BE8*Constants!$H66*(1-Constants!$H84)</f>
        <v>427084717.2124868</v>
      </c>
      <c r="BF69" s="22">
        <f>BF8*Constants!$H66*(1-Constants!$H84)</f>
        <v>427118900.25818878</v>
      </c>
      <c r="BG69" s="22">
        <f>BG8*Constants!$H66*(1-Constants!$H84)</f>
        <v>430689330.88406587</v>
      </c>
      <c r="BH69" s="22">
        <f>BH8*Constants!$H66*(1-Constants!$H84)</f>
        <v>434027233.44139564</v>
      </c>
      <c r="BI69" s="22">
        <f>BI8*Constants!$H66*(1-Constants!$H84)</f>
        <v>437331573.25257444</v>
      </c>
      <c r="BJ69" s="22">
        <f>BJ8*Constants!$H66*(1-Constants!$H84)</f>
        <v>440650994.2826907</v>
      </c>
      <c r="BK69" s="22">
        <f>BK8*Constants!$H66*(1-Constants!$H84)</f>
        <v>444086661.33967912</v>
      </c>
      <c r="BL69" s="22">
        <f>BL8*Constants!$H66*(1-Constants!$H84)</f>
        <v>448216430.92159307</v>
      </c>
      <c r="BM69" s="22">
        <f>BM8*Constants!$H66*(1-Constants!$H84)</f>
        <v>446207488.29181474</v>
      </c>
      <c r="BN69" s="22">
        <f>BN8*Constants!$H66*(1-Constants!$H84)</f>
        <v>443141948.77924877</v>
      </c>
      <c r="BO69" s="22">
        <f>BO8*Constants!$H66*(1-Constants!$H84)</f>
        <v>440038219.13000774</v>
      </c>
      <c r="BP69" s="22">
        <f>BP8*Constants!$H66*(1-Constants!$H84)</f>
        <v>436552904.71950155</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307182602.50561357</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303504364.96473223</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243514984.5172765</v>
      </c>
      <c r="AM70" s="94">
        <f>IF('Net zero activities &amp; levers'!$C$10="Off",AM9*Constants!$H67*(1-Constants!$H85),IF('Net zero activities &amp; levers'!$C$10="On",('Net zero supporting data'!K197*Constants!$H67*(1-Constants!$H85-'Net zero supporting data'!K199))+('Net zero supporting data'!K198*Constants!$H67*(1-Constants!$H85)),"ERROR"))</f>
        <v>248275427.61414227</v>
      </c>
      <c r="AN70" s="94">
        <f>IF('Net zero activities &amp; levers'!$C$10="Off",AN9*Constants!$H67*(1-Constants!$H85),IF('Net zero activities &amp; levers'!$C$10="On",('Net zero supporting data'!L197*Constants!$H67*(1-Constants!$H85-'Net zero supporting data'!L199))+('Net zero supporting data'!L198*Constants!$H67*(1-Constants!$H85)),"ERROR"))</f>
        <v>250830202.59849298</v>
      </c>
      <c r="AO70" s="94">
        <f>IF('Net zero activities &amp; levers'!$C$10="Off",AO9*Constants!$H67*(1-Constants!$H85),IF('Net zero activities &amp; levers'!$C$10="On",('Net zero supporting data'!M197*Constants!$H67*(1-Constants!$H85-'Net zero supporting data'!M199))+('Net zero supporting data'!M198*Constants!$H67*(1-Constants!$H85)),"ERROR"))</f>
        <v>252651177.53702068</v>
      </c>
      <c r="AP70" s="94">
        <f>IF('Net zero activities &amp; levers'!$C$10="Off",AP9*Constants!$H67*(1-Constants!$H85),IF('Net zero activities &amp; levers'!$C$10="On",('Net zero supporting data'!N197*Constants!$H67*(1-Constants!$H85-'Net zero supporting data'!N199))+('Net zero supporting data'!N198*Constants!$H67*(1-Constants!$H85)),"ERROR"))</f>
        <v>254921386.33808529</v>
      </c>
      <c r="AQ70" s="94">
        <f>IF('Net zero activities &amp; levers'!$C$10="Off",AQ9*Constants!$H67*(1-Constants!$H85),IF('Net zero activities &amp; levers'!$C$10="On",('Net zero supporting data'!O197*Constants!$H67*(1-Constants!$H85-'Net zero supporting data'!O199))+('Net zero supporting data'!O198*Constants!$H67*(1-Constants!$H85)),"ERROR"))</f>
        <v>256683025.9854269</v>
      </c>
      <c r="AR70" s="94">
        <f>IF('Net zero activities &amp; levers'!$C$10="Off",AR9*Constants!$H67*(1-Constants!$H85),IF('Net zero activities &amp; levers'!$C$10="On",('Net zero supporting data'!P197*Constants!$H67*(1-Constants!$H85-'Net zero supporting data'!P199))+('Net zero supporting data'!P198*Constants!$H67*(1-Constants!$H85)),"ERROR"))</f>
        <v>257415005.57876608</v>
      </c>
      <c r="AS70" s="94">
        <f>IF('Net zero activities &amp; levers'!$C$10="Off",AS9*Constants!$H67*(1-Constants!$H85),IF('Net zero activities &amp; levers'!$C$10="On",('Net zero supporting data'!Q197*Constants!$H67*(1-Constants!$H85-'Net zero supporting data'!Q199))+('Net zero supporting data'!Q198*Constants!$H67*(1-Constants!$H85)),"ERROR"))</f>
        <v>258036450.44472566</v>
      </c>
      <c r="AT70" s="94">
        <f>IF('Net zero activities &amp; levers'!$C$10="Off",AT9*Constants!$H67*(1-Constants!$H85),IF('Net zero activities &amp; levers'!$C$10="On",('Net zero supporting data'!R197*Constants!$H67*(1-Constants!$H85-'Net zero supporting data'!R199))+('Net zero supporting data'!R198*Constants!$H67*(1-Constants!$H85)),"ERROR"))</f>
        <v>258722905.01244587</v>
      </c>
      <c r="AU70" s="94">
        <f>IF('Net zero activities &amp; levers'!$C$10="Off",AU9*Constants!$H67*(1-Constants!$H85),IF('Net zero activities &amp; levers'!$C$10="On",('Net zero supporting data'!S197*Constants!$H67*(1-Constants!$H85-'Net zero supporting data'!S199))+('Net zero supporting data'!S198*Constants!$H67*(1-Constants!$H85)),"ERROR"))</f>
        <v>261272460.51822454</v>
      </c>
      <c r="AV70" s="94">
        <f>IF('Net zero activities &amp; levers'!$C$10="Off",AV9*Constants!$H67*(1-Constants!$H85),IF('Net zero activities &amp; levers'!$C$10="On",('Net zero supporting data'!T197*Constants!$H67*(1-Constants!$H85-'Net zero supporting data'!T199))+('Net zero supporting data'!T198*Constants!$H67*(1-Constants!$H85)),"ERROR"))</f>
        <v>262810592.63753566</v>
      </c>
      <c r="AW70" s="94">
        <f>IF('Net zero activities &amp; levers'!$C$10="Off",AW9*Constants!$H67*(1-Constants!$H85),IF('Net zero activities &amp; levers'!$C$10="On",('Net zero supporting data'!U197*Constants!$H67*(1-Constants!$H85-'Net zero supporting data'!U199))+('Net zero supporting data'!U198*Constants!$H67*(1-Constants!$H85)),"ERROR"))</f>
        <v>263331538.88481641</v>
      </c>
      <c r="AX70" s="94">
        <f>IF('Net zero activities &amp; levers'!$C$10="Off",AX9*Constants!$H67*(1-Constants!$H85),IF('Net zero activities &amp; levers'!$C$10="On",('Net zero supporting data'!V197*Constants!$H67*(1-Constants!$H85-'Net zero supporting data'!V199))+('Net zero supporting data'!V198*Constants!$H67*(1-Constants!$H85)),"ERROR"))</f>
        <v>263964542.93935528</v>
      </c>
      <c r="AY70" s="94">
        <f>IF('Net zero activities &amp; levers'!$C$10="Off",AY9*Constants!$H67*(1-Constants!$H85),IF('Net zero activities &amp; levers'!$C$10="On",('Net zero supporting data'!W197*Constants!$H67*(1-Constants!$H85-'Net zero supporting data'!W199))+('Net zero supporting data'!W198*Constants!$H67*(1-Constants!$H85)),"ERROR"))</f>
        <v>265785864.44254187</v>
      </c>
      <c r="AZ70" s="94">
        <f>IF('Net zero activities &amp; levers'!$C$10="Off",AZ9*Constants!$H67*(1-Constants!$H85),IF('Net zero activities &amp; levers'!$C$10="On",('Net zero supporting data'!X197*Constants!$H67*(1-Constants!$H85-'Net zero supporting data'!X199))+('Net zero supporting data'!X198*Constants!$H67*(1-Constants!$H85)),"ERROR"))</f>
        <v>268032153.33955267</v>
      </c>
      <c r="BA70" s="94">
        <f>IF('Net zero activities &amp; levers'!$C$10="Off",BA9*Constants!$H67*(1-Constants!$H85),IF('Net zero activities &amp; levers'!$C$10="On",('Net zero supporting data'!Y197*Constants!$H67*(1-Constants!$H85-'Net zero supporting data'!Y199))+('Net zero supporting data'!Y198*Constants!$H67*(1-Constants!$H85)),"ERROR"))</f>
        <v>268012579.84691793</v>
      </c>
      <c r="BB70" s="94">
        <f>IF('Net zero activities &amp; levers'!$C$10="Off",BB9*Constants!$H67*(1-Constants!$H85),IF('Net zero activities &amp; levers'!$C$10="On",('Net zero supporting data'!Z197*Constants!$H67*(1-Constants!$H85-'Net zero supporting data'!Z199))+('Net zero supporting data'!Z198*Constants!$H67*(1-Constants!$H85)),"ERROR"))</f>
        <v>267795892.33308524</v>
      </c>
      <c r="BC70" s="94">
        <f>IF('Net zero activities &amp; levers'!$C$10="Off",BC9*Constants!$H67*(1-Constants!$H85),IF('Net zero activities &amp; levers'!$C$10="On",('Net zero supporting data'!AA197*Constants!$H67*(1-Constants!$H85-'Net zero supporting data'!AA199))+('Net zero supporting data'!AA198*Constants!$H67*(1-Constants!$H85)),"ERROR"))</f>
        <v>268066487.26995972</v>
      </c>
      <c r="BD70" s="94">
        <f>IF('Net zero activities &amp; levers'!$C$10="Off",BD9*Constants!$H67*(1-Constants!$H85),IF('Net zero activities &amp; levers'!$C$10="On",('Net zero supporting data'!AB197*Constants!$H67*(1-Constants!$H85-'Net zero supporting data'!AB199))+('Net zero supporting data'!AB198*Constants!$H67*(1-Constants!$H85)),"ERROR"))</f>
        <v>268064170.18302757</v>
      </c>
      <c r="BE70" s="94">
        <f>IF('Net zero activities &amp; levers'!$C$10="Off",BE9*Constants!$H67*(1-Constants!$H85),IF('Net zero activities &amp; levers'!$C$10="On",('Net zero supporting data'!AC197*Constants!$H67*(1-Constants!$H85-'Net zero supporting data'!AC199))+('Net zero supporting data'!AC198*Constants!$H67*(1-Constants!$H85)),"ERROR"))</f>
        <v>268551215.1957804</v>
      </c>
      <c r="BF70" s="94">
        <f>IF('Net zero activities &amp; levers'!$C$10="Off",BF9*Constants!$H67*(1-Constants!$H85),IF('Net zero activities &amp; levers'!$C$10="On",('Net zero supporting data'!AD197*Constants!$H67*(1-Constants!$H85-'Net zero supporting data'!AD199))+('Net zero supporting data'!AD198*Constants!$H67*(1-Constants!$H85)),"ERROR"))</f>
        <v>268572709.52253187</v>
      </c>
      <c r="BG70" s="94">
        <f>IF('Net zero activities &amp; levers'!$C$10="Off",BG9*Constants!$H67*(1-Constants!$H85),IF('Net zero activities &amp; levers'!$C$10="On",('Net zero supporting data'!AE197*Constants!$H67*(1-Constants!$H85-'Net zero supporting data'!AE199))+('Net zero supporting data'!AE198*Constants!$H67*(1-Constants!$H85)),"ERROR"))</f>
        <v>270817799.18439031</v>
      </c>
      <c r="BH70" s="94">
        <f>IF('Net zero activities &amp; levers'!$C$10="Off",BH9*Constants!$H67*(1-Constants!$H85),IF('Net zero activities &amp; levers'!$C$10="On",('Net zero supporting data'!AF197*Constants!$H67*(1-Constants!$H85-'Net zero supporting data'!AF199))+('Net zero supporting data'!AF198*Constants!$H67*(1-Constants!$H85)),"ERROR"))</f>
        <v>272916675.00890279</v>
      </c>
      <c r="BI70" s="94">
        <f>IF('Net zero activities &amp; levers'!$C$10="Off",BI9*Constants!$H67*(1-Constants!$H85),IF('Net zero activities &amp; levers'!$C$10="On",('Net zero supporting data'!AG197*Constants!$H67*(1-Constants!$H85-'Net zero supporting data'!AG199))+('Net zero supporting data'!AG198*Constants!$H67*(1-Constants!$H85)),"ERROR"))</f>
        <v>274994446.55152243</v>
      </c>
      <c r="BJ70" s="94">
        <f>IF('Net zero activities &amp; levers'!$C$10="Off",BJ9*Constants!$H67*(1-Constants!$H85),IF('Net zero activities &amp; levers'!$C$10="On",('Net zero supporting data'!AH197*Constants!$H67*(1-Constants!$H85-'Net zero supporting data'!AH199))+('Net zero supporting data'!AH198*Constants!$H67*(1-Constants!$H85)),"ERROR"))</f>
        <v>277081701.17679304</v>
      </c>
      <c r="BK70" s="94">
        <f>IF('Net zero activities &amp; levers'!$C$10="Off",BK9*Constants!$H67*(1-Constants!$H85),IF('Net zero activities &amp; levers'!$C$10="On",('Net zero supporting data'!AI197*Constants!$H67*(1-Constants!$H85-'Net zero supporting data'!AI199))+('Net zero supporting data'!AI198*Constants!$H67*(1-Constants!$H85)),"ERROR"))</f>
        <v>279242051.39766812</v>
      </c>
      <c r="BL70" s="94">
        <f>IF('Net zero activities &amp; levers'!$C$10="Off",BL9*Constants!$H67*(1-Constants!$H85),IF('Net zero activities &amp; levers'!$C$10="On",('Net zero supporting data'!AJ197*Constants!$H67*(1-Constants!$H85-'Net zero supporting data'!AJ199))+('Net zero supporting data'!AJ198*Constants!$H67*(1-Constants!$H85)),"ERROR"))</f>
        <v>281838853.84693426</v>
      </c>
      <c r="BM70" s="94">
        <f>IF('Net zero activities &amp; levers'!$C$10="Off",BM9*Constants!$H67*(1-Constants!$H85),IF('Net zero activities &amp; levers'!$C$10="On",('Net zero supporting data'!AK197*Constants!$H67*(1-Constants!$H85-'Net zero supporting data'!AK199))+('Net zero supporting data'!AK198*Constants!$H67*(1-Constants!$H85)),"ERROR"))</f>
        <v>280575629.09844226</v>
      </c>
      <c r="BN70" s="94">
        <f>IF('Net zero activities &amp; levers'!$C$10="Off",BN9*Constants!$H67*(1-Constants!$H85),IF('Net zero activities &amp; levers'!$C$10="On",('Net zero supporting data'!AL197*Constants!$H67*(1-Constants!$H85-'Net zero supporting data'!AL199))+('Net zero supporting data'!AL198*Constants!$H67*(1-Constants!$H85)),"ERROR"))</f>
        <v>278648015.37650079</v>
      </c>
      <c r="BO70" s="94">
        <f>IF('Net zero activities &amp; levers'!$C$10="Off",BO9*Constants!$H67*(1-Constants!$H85),IF('Net zero activities &amp; levers'!$C$10="On",('Net zero supporting data'!AM197*Constants!$H67*(1-Constants!$H85-'Net zero supporting data'!AM199))+('Net zero supporting data'!AM198*Constants!$H67*(1-Constants!$H85)),"ERROR"))</f>
        <v>276696387.66576684</v>
      </c>
      <c r="BP70" s="94">
        <f>IF('Net zero activities &amp; levers'!$C$10="Off",BP9*Constants!$H67*(1-Constants!$H85),IF('Net zero activities &amp; levers'!$C$10="On",('Net zero supporting data'!AN197*Constants!$H67*(1-Constants!$H85-'Net zero supporting data'!AN199))+('Net zero supporting data'!AN198*Constants!$H67*(1-Constants!$H85)),"ERROR"))</f>
        <v>274504819.14889306</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369143204.08304405</v>
      </c>
      <c r="AE72" s="22">
        <f>AE11*Constants!$H69*(1-Constants!$H87)</f>
        <v>369342798.63887084</v>
      </c>
      <c r="AF72" s="22">
        <f>AF11*Constants!$H69*(1-Constants!$H87)</f>
        <v>369820021.73374265</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376583922.36662346</v>
      </c>
      <c r="AM72" s="22">
        <f>AM11*Constants!$H69*(1-Constants!$H87)</f>
        <v>377842876.41187155</v>
      </c>
      <c r="AN72" s="22">
        <f>AN11*Constants!$H69*(1-Constants!$H87)</f>
        <v>378956769.81507564</v>
      </c>
      <c r="AO72" s="22">
        <f>AO11*Constants!$H69*(1-Constants!$H87)</f>
        <v>379927902.12282401</v>
      </c>
      <c r="AP72" s="22">
        <f>AP11*Constants!$H69*(1-Constants!$H87)</f>
        <v>380757589.32685357</v>
      </c>
      <c r="AQ72" s="22">
        <f>AQ11*Constants!$H69*(1-Constants!$H87)</f>
        <v>381428232.82082152</v>
      </c>
      <c r="AR72" s="22">
        <f>AR11*Constants!$H69*(1-Constants!$H87)</f>
        <v>382077521.80319601</v>
      </c>
      <c r="AS72" s="22">
        <f>AS11*Constants!$H69*(1-Constants!$H87)</f>
        <v>382709195.48621297</v>
      </c>
      <c r="AT72" s="22">
        <f>AT11*Constants!$H69*(1-Constants!$H87)</f>
        <v>383320465.27265763</v>
      </c>
      <c r="AU72" s="22">
        <f>AU11*Constants!$H69*(1-Constants!$H87)</f>
        <v>383925407.70947719</v>
      </c>
      <c r="AV72" s="22">
        <f>AV11*Constants!$H69*(1-Constants!$H87)</f>
        <v>384491460.35045248</v>
      </c>
      <c r="AW72" s="22">
        <f>AW11*Constants!$H69*(1-Constants!$H87)</f>
        <v>385056148.65254098</v>
      </c>
      <c r="AX72" s="22">
        <f>AX11*Constants!$H69*(1-Constants!$H87)</f>
        <v>385606190.79048359</v>
      </c>
      <c r="AY72" s="22">
        <f>AY11*Constants!$H69*(1-Constants!$H87)</f>
        <v>386150715.58716607</v>
      </c>
      <c r="AZ72" s="22">
        <f>AZ11*Constants!$H69*(1-Constants!$H87)</f>
        <v>386679453.27615041</v>
      </c>
      <c r="BA72" s="22">
        <f>BA11*Constants!$H69*(1-Constants!$H87)</f>
        <v>387159319.32558417</v>
      </c>
      <c r="BB72" s="22">
        <f>BB11*Constants!$H69*(1-Constants!$H87)</f>
        <v>387615871.87876719</v>
      </c>
      <c r="BC72" s="22">
        <f>BC11*Constants!$H69*(1-Constants!$H87)</f>
        <v>388055171.06731308</v>
      </c>
      <c r="BD72" s="22">
        <f>BD11*Constants!$H69*(1-Constants!$H87)</f>
        <v>388466307.48030835</v>
      </c>
      <c r="BE72" s="22">
        <f>BE11*Constants!$H69*(1-Constants!$H87)</f>
        <v>388856955.78609651</v>
      </c>
      <c r="BF72" s="22">
        <f>BF11*Constants!$H69*(1-Constants!$H87)</f>
        <v>389213490.89576757</v>
      </c>
      <c r="BG72" s="22">
        <f>BG11*Constants!$H69*(1-Constants!$H87)</f>
        <v>389557023.23076904</v>
      </c>
      <c r="BH72" s="22">
        <f>BH11*Constants!$H69*(1-Constants!$H87)</f>
        <v>389872539.56229919</v>
      </c>
      <c r="BI72" s="22">
        <f>BI11*Constants!$H69*(1-Constants!$H87)</f>
        <v>390160320.00037879</v>
      </c>
      <c r="BJ72" s="22">
        <f>BJ11*Constants!$H69*(1-Constants!$H87)</f>
        <v>390419541.32092005</v>
      </c>
      <c r="BK72" s="22">
        <f>BK11*Constants!$H69*(1-Constants!$H87)</f>
        <v>390649986.77702147</v>
      </c>
      <c r="BL72" s="22">
        <f>BL11*Constants!$H69*(1-Constants!$H87)</f>
        <v>390856264.59023142</v>
      </c>
      <c r="BM72" s="22">
        <f>BM11*Constants!$H69*(1-Constants!$H87)</f>
        <v>390972921.72016531</v>
      </c>
      <c r="BN72" s="22">
        <f>BN11*Constants!$H69*(1-Constants!$H87)</f>
        <v>391044570.83633715</v>
      </c>
      <c r="BO72" s="22">
        <f>BO11*Constants!$H69*(1-Constants!$H87)</f>
        <v>391079720.36308312</v>
      </c>
      <c r="BP72" s="22">
        <f>BP11*Constants!$H69*(1-Constants!$H87)</f>
        <v>391073995.75378573</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41207281.235467851</v>
      </c>
      <c r="AE73" s="22">
        <f>AE12*Constants!$H70*(1-Constants!$H88)</f>
        <v>41229561.881309502</v>
      </c>
      <c r="AF73" s="22">
        <f>AF12*Constants!$H70*(1-Constants!$H88)</f>
        <v>41282834.069622681</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42037885.097367398</v>
      </c>
      <c r="AM73" s="22">
        <f>AM12*Constants!$H70*(1-Constants!$H88)</f>
        <v>42178421.541845448</v>
      </c>
      <c r="AN73" s="22">
        <f>AN12*Constants!$H70*(1-Constants!$H88)</f>
        <v>42302764.935478233</v>
      </c>
      <c r="AO73" s="22">
        <f>AO12*Constants!$H70*(1-Constants!$H88)</f>
        <v>42411171.975563496</v>
      </c>
      <c r="AP73" s="22">
        <f>AP12*Constants!$H70*(1-Constants!$H88)</f>
        <v>42503789.565636277</v>
      </c>
      <c r="AQ73" s="22">
        <f>AQ12*Constants!$H70*(1-Constants!$H88)</f>
        <v>42578653.181596152</v>
      </c>
      <c r="AR73" s="22">
        <f>AR12*Constants!$H70*(1-Constants!$H88)</f>
        <v>42651133.003529377</v>
      </c>
      <c r="AS73" s="22">
        <f>AS12*Constants!$H70*(1-Constants!$H88)</f>
        <v>42721646.437928848</v>
      </c>
      <c r="AT73" s="22">
        <f>AT12*Constants!$H70*(1-Constants!$H88)</f>
        <v>42789882.195006758</v>
      </c>
      <c r="AU73" s="22">
        <f>AU12*Constants!$H70*(1-Constants!$H88)</f>
        <v>42857411.633039393</v>
      </c>
      <c r="AV73" s="22">
        <f>AV12*Constants!$H70*(1-Constants!$H88)</f>
        <v>42920599.82156013</v>
      </c>
      <c r="AW73" s="22">
        <f>AW12*Constants!$H70*(1-Constants!$H88)</f>
        <v>42983635.709576383</v>
      </c>
      <c r="AX73" s="22">
        <f>AX12*Constants!$H70*(1-Constants!$H88)</f>
        <v>43045036.653217919</v>
      </c>
      <c r="AY73" s="22">
        <f>AY12*Constants!$H70*(1-Constants!$H88)</f>
        <v>43105821.698664762</v>
      </c>
      <c r="AZ73" s="22">
        <f>AZ12*Constants!$H70*(1-Constants!$H88)</f>
        <v>43164844.436747909</v>
      </c>
      <c r="BA73" s="22">
        <f>BA12*Constants!$H70*(1-Constants!$H88)</f>
        <v>43218411.6568285</v>
      </c>
      <c r="BB73" s="22">
        <f>BB12*Constants!$H70*(1-Constants!$H88)</f>
        <v>43269376.402351901</v>
      </c>
      <c r="BC73" s="22">
        <f>BC12*Constants!$H70*(1-Constants!$H88)</f>
        <v>43318415.162943169</v>
      </c>
      <c r="BD73" s="22">
        <f>BD12*Constants!$H70*(1-Constants!$H88)</f>
        <v>43364310.126223132</v>
      </c>
      <c r="BE73" s="22">
        <f>BE12*Constants!$H70*(1-Constants!$H88)</f>
        <v>43407918.011788182</v>
      </c>
      <c r="BF73" s="22">
        <f>BF12*Constants!$H70*(1-Constants!$H88)</f>
        <v>43447717.857409149</v>
      </c>
      <c r="BG73" s="22">
        <f>BG12*Constants!$H70*(1-Constants!$H88)</f>
        <v>43486066.209445179</v>
      </c>
      <c r="BH73" s="22">
        <f>BH12*Constants!$H70*(1-Constants!$H88)</f>
        <v>43521287.148267664</v>
      </c>
      <c r="BI73" s="22">
        <f>BI12*Constants!$H70*(1-Constants!$H88)</f>
        <v>43553411.94242572</v>
      </c>
      <c r="BJ73" s="22">
        <f>BJ12*Constants!$H70*(1-Constants!$H88)</f>
        <v>43582348.695803873</v>
      </c>
      <c r="BK73" s="22">
        <f>BK12*Constants!$H70*(1-Constants!$H88)</f>
        <v>43608073.213048056</v>
      </c>
      <c r="BL73" s="22">
        <f>BL12*Constants!$H70*(1-Constants!$H88)</f>
        <v>43631099.907749623</v>
      </c>
      <c r="BM73" s="22">
        <f>BM12*Constants!$H70*(1-Constants!$H88)</f>
        <v>43644122.287975341</v>
      </c>
      <c r="BN73" s="22">
        <f>BN12*Constants!$H70*(1-Constants!$H88)</f>
        <v>43652120.44491744</v>
      </c>
      <c r="BO73" s="22">
        <f>BO12*Constants!$H70*(1-Constants!$H88)</f>
        <v>43656044.169959359</v>
      </c>
      <c r="BP73" s="22">
        <f>BP12*Constants!$H70*(1-Constants!$H88)</f>
        <v>43655405.134531714</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47497918.124818116</v>
      </c>
      <c r="AM74" s="22">
        <f>AM13*Constants!$H71*(1-Constants!$H89)</f>
        <v>47766946.353378661</v>
      </c>
      <c r="AN74" s="22">
        <f>AN13*Constants!$H71*(1-Constants!$H89)</f>
        <v>48003745.363080494</v>
      </c>
      <c r="AO74" s="22">
        <f>AO13*Constants!$H71*(1-Constants!$H89)</f>
        <v>48209319.017203286</v>
      </c>
      <c r="AP74" s="22">
        <f>AP13*Constants!$H71*(1-Constants!$H89)</f>
        <v>48384426.64309644</v>
      </c>
      <c r="AQ74" s="22">
        <f>AQ13*Constants!$H71*(1-Constants!$H89)</f>
        <v>48526199.21501442</v>
      </c>
      <c r="AR74" s="22">
        <f>AR13*Constants!$H71*(1-Constants!$H89)</f>
        <v>48661083.221827582</v>
      </c>
      <c r="AS74" s="22">
        <f>AS13*Constants!$H71*(1-Constants!$H89)</f>
        <v>48790017.842223324</v>
      </c>
      <c r="AT74" s="22">
        <f>AT13*Constants!$H71*(1-Constants!$H89)</f>
        <v>48912685.826779827</v>
      </c>
      <c r="AU74" s="22">
        <f>AU13*Constants!$H71*(1-Constants!$H89)</f>
        <v>49031918.511127658</v>
      </c>
      <c r="AV74" s="22">
        <f>AV13*Constants!$H71*(1-Constants!$H89)</f>
        <v>49141776.636808671</v>
      </c>
      <c r="AW74" s="22">
        <f>AW13*Constants!$H71*(1-Constants!$H89)</f>
        <v>49249450.221394397</v>
      </c>
      <c r="AX74" s="22">
        <f>AX13*Constants!$H71*(1-Constants!$H89)</f>
        <v>49352585.721396059</v>
      </c>
      <c r="AY74" s="22">
        <f>AY13*Constants!$H71*(1-Constants!$H89)</f>
        <v>49453008.073529176</v>
      </c>
      <c r="AZ74" s="22">
        <f>AZ13*Constants!$H71*(1-Constants!$H89)</f>
        <v>49548916.306982778</v>
      </c>
      <c r="BA74" s="22">
        <f>BA13*Constants!$H71*(1-Constants!$H89)</f>
        <v>49634286.965370663</v>
      </c>
      <c r="BB74" s="22">
        <f>BB13*Constants!$H71*(1-Constants!$H89)</f>
        <v>49713982.872879781</v>
      </c>
      <c r="BC74" s="22">
        <f>BC13*Constants!$H71*(1-Constants!$H89)</f>
        <v>49789222.764792569</v>
      </c>
      <c r="BD74" s="22">
        <f>BD13*Constants!$H71*(1-Constants!$H89)</f>
        <v>49858082.805995777</v>
      </c>
      <c r="BE74" s="22">
        <f>BE13*Constants!$H71*(1-Constants!$H89)</f>
        <v>49922066.521931045</v>
      </c>
      <c r="BF74" s="22">
        <f>BF13*Constants!$H71*(1-Constants!$H89)</f>
        <v>49978750.217339449</v>
      </c>
      <c r="BG74" s="22">
        <f>BG13*Constants!$H71*(1-Constants!$H89)</f>
        <v>50032090.16317898</v>
      </c>
      <c r="BH74" s="22">
        <f>BH13*Constants!$H71*(1-Constants!$H89)</f>
        <v>50079400.486187674</v>
      </c>
      <c r="BI74" s="22">
        <f>BI13*Constants!$H71*(1-Constants!$H89)</f>
        <v>50120803.982975744</v>
      </c>
      <c r="BJ74" s="22">
        <f>BJ13*Constants!$H71*(1-Constants!$H89)</f>
        <v>50156217.909490615</v>
      </c>
      <c r="BK74" s="22">
        <f>BK13*Constants!$H71*(1-Constants!$H89)</f>
        <v>50185667.3010993</v>
      </c>
      <c r="BL74" s="22">
        <f>BL13*Constants!$H71*(1-Constants!$H89)</f>
        <v>50210051.0696439</v>
      </c>
      <c r="BM74" s="22">
        <f>BM13*Constants!$H71*(1-Constants!$H89)</f>
        <v>50217546.158014476</v>
      </c>
      <c r="BN74" s="22">
        <f>BN13*Constants!$H71*(1-Constants!$H89)</f>
        <v>50216343.885933332</v>
      </c>
      <c r="BO74" s="22">
        <f>BO13*Constants!$H71*(1-Constants!$H89)</f>
        <v>50208049.42975834</v>
      </c>
      <c r="BP74" s="22">
        <f>BP13*Constants!$H71*(1-Constants!$H89)</f>
        <v>50191928.902655989</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77149295.804882333</v>
      </c>
      <c r="AJ75" s="22">
        <f>AJ14*Constants!$H72*(1-Constants!$H90)</f>
        <v>77628020.334349439</v>
      </c>
      <c r="AK75" s="22">
        <f>AK14*Constants!$H72*(1-Constants!$H90)</f>
        <v>78138752.051108971</v>
      </c>
      <c r="AL75" s="22">
        <f>AL14*Constants!$H72*(1-Constants!$H90)</f>
        <v>78608089.689240143</v>
      </c>
      <c r="AM75" s="22">
        <f>AM14*Constants!$H72*(1-Constants!$H90)</f>
        <v>79053325.942838699</v>
      </c>
      <c r="AN75" s="22">
        <f>AN14*Constants!$H72*(1-Constants!$H90)</f>
        <v>79445223.493886054</v>
      </c>
      <c r="AO75" s="22">
        <f>AO14*Constants!$H72*(1-Constants!$H90)</f>
        <v>79785443.715719029</v>
      </c>
      <c r="AP75" s="22">
        <f>AP14*Constants!$H72*(1-Constants!$H90)</f>
        <v>80075243.279676914</v>
      </c>
      <c r="AQ75" s="22">
        <f>AQ14*Constants!$H72*(1-Constants!$H90)</f>
        <v>80309874.006428272</v>
      </c>
      <c r="AR75" s="22">
        <f>AR14*Constants!$H72*(1-Constants!$H90)</f>
        <v>80533104.297856003</v>
      </c>
      <c r="AS75" s="22">
        <f>AS14*Constants!$H72*(1-Constants!$H90)</f>
        <v>80746488.475610554</v>
      </c>
      <c r="AT75" s="22">
        <f>AT14*Constants!$H72*(1-Constants!$H90)</f>
        <v>80949501.498342961</v>
      </c>
      <c r="AU75" s="22">
        <f>AU14*Constants!$H72*(1-Constants!$H90)</f>
        <v>81146829.169009939</v>
      </c>
      <c r="AV75" s="22">
        <f>AV14*Constants!$H72*(1-Constants!$H90)</f>
        <v>81328642.135505274</v>
      </c>
      <c r="AW75" s="22">
        <f>AW14*Constants!$H72*(1-Constants!$H90)</f>
        <v>81506839.730861649</v>
      </c>
      <c r="AX75" s="22">
        <f>AX14*Constants!$H72*(1-Constants!$H90)</f>
        <v>81677526.88841179</v>
      </c>
      <c r="AY75" s="22">
        <f>AY14*Constants!$H72*(1-Constants!$H90)</f>
        <v>81843723.84135069</v>
      </c>
      <c r="AZ75" s="22">
        <f>AZ14*Constants!$H72*(1-Constants!$H90)</f>
        <v>82002450.019568548</v>
      </c>
      <c r="BA75" s="22">
        <f>BA14*Constants!$H72*(1-Constants!$H90)</f>
        <v>82143736.725098446</v>
      </c>
      <c r="BB75" s="22">
        <f>BB14*Constants!$H72*(1-Constants!$H90)</f>
        <v>82275631.833193049</v>
      </c>
      <c r="BC75" s="22">
        <f>BC14*Constants!$H72*(1-Constants!$H90)</f>
        <v>82400152.325989097</v>
      </c>
      <c r="BD75" s="22">
        <f>BD14*Constants!$H72*(1-Constants!$H90)</f>
        <v>82514114.295452327</v>
      </c>
      <c r="BE75" s="22">
        <f>BE14*Constants!$H72*(1-Constants!$H90)</f>
        <v>82620006.045648038</v>
      </c>
      <c r="BF75" s="22">
        <f>BF14*Constants!$H72*(1-Constants!$H90)</f>
        <v>82713816.410154387</v>
      </c>
      <c r="BG75" s="22">
        <f>BG14*Constants!$H72*(1-Constants!$H90)</f>
        <v>82802092.937044561</v>
      </c>
      <c r="BH75" s="22">
        <f>BH14*Constants!$H72*(1-Constants!$H90)</f>
        <v>82880390.560627162</v>
      </c>
      <c r="BI75" s="22">
        <f>BI14*Constants!$H72*(1-Constants!$H90)</f>
        <v>82948912.506797791</v>
      </c>
      <c r="BJ75" s="22">
        <f>BJ14*Constants!$H72*(1-Constants!$H90)</f>
        <v>83007521.835830137</v>
      </c>
      <c r="BK75" s="22">
        <f>BK14*Constants!$H72*(1-Constants!$H90)</f>
        <v>83056259.980748102</v>
      </c>
      <c r="BL75" s="22">
        <f>BL14*Constants!$H72*(1-Constants!$H90)</f>
        <v>83096614.622391105</v>
      </c>
      <c r="BM75" s="22">
        <f>BM14*Constants!$H72*(1-Constants!$H90)</f>
        <v>83109018.841399491</v>
      </c>
      <c r="BN75" s="22">
        <f>BN14*Constants!$H72*(1-Constants!$H90)</f>
        <v>83107029.105526492</v>
      </c>
      <c r="BO75" s="22">
        <f>BO14*Constants!$H72*(1-Constants!$H90)</f>
        <v>83093301.949039072</v>
      </c>
      <c r="BP75" s="22">
        <f>BP14*Constants!$H72*(1-Constants!$H90)</f>
        <v>83066622.804134861</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12175458.752937716</v>
      </c>
      <c r="AL76" s="22">
        <f>AL15*Constants!$H73*(1-Constants!$H91)</f>
        <v>11531985.509658145</v>
      </c>
      <c r="AM76" s="22">
        <f>AM15*Constants!$H73*(1-Constants!$H91)</f>
        <v>11676174.508232009</v>
      </c>
      <c r="AN76" s="22">
        <f>AN15*Constants!$H73*(1-Constants!$H91)</f>
        <v>11773072.454349205</v>
      </c>
      <c r="AO76" s="22">
        <f>AO15*Constants!$H73*(1-Constants!$H91)</f>
        <v>11857995.291464858</v>
      </c>
      <c r="AP76" s="22">
        <f>AP15*Constants!$H73*(1-Constants!$H91)</f>
        <v>11960157.012926353</v>
      </c>
      <c r="AQ76" s="22">
        <f>AQ15*Constants!$H73*(1-Constants!$H91)</f>
        <v>12056245.390005335</v>
      </c>
      <c r="AR76" s="22">
        <f>AR15*Constants!$H73*(1-Constants!$H91)</f>
        <v>12128782.426341461</v>
      </c>
      <c r="AS76" s="22">
        <f>AS15*Constants!$H73*(1-Constants!$H91)</f>
        <v>12200624.021543005</v>
      </c>
      <c r="AT76" s="22">
        <f>AT15*Constants!$H73*(1-Constants!$H91)</f>
        <v>12276358.736364508</v>
      </c>
      <c r="AU76" s="22">
        <f>AU15*Constants!$H73*(1-Constants!$H91)</f>
        <v>12402971.7258124</v>
      </c>
      <c r="AV76" s="22">
        <f>AV15*Constants!$H73*(1-Constants!$H91)</f>
        <v>12506532.328482471</v>
      </c>
      <c r="AW76" s="22">
        <f>AW15*Constants!$H73*(1-Constants!$H91)</f>
        <v>12644973.493260631</v>
      </c>
      <c r="AX76" s="22">
        <f>AX15*Constants!$H73*(1-Constants!$H91)</f>
        <v>12792226.601949571</v>
      </c>
      <c r="AY76" s="22">
        <f>AY15*Constants!$H73*(1-Constants!$H91)</f>
        <v>12978800.179290161</v>
      </c>
      <c r="AZ76" s="22">
        <f>AZ15*Constants!$H73*(1-Constants!$H91)</f>
        <v>13185404.355891218</v>
      </c>
      <c r="BA76" s="22">
        <f>BA15*Constants!$H73*(1-Constants!$H91)</f>
        <v>13335311.2445643</v>
      </c>
      <c r="BB76" s="22">
        <f>BB15*Constants!$H73*(1-Constants!$H91)</f>
        <v>13486005.10245613</v>
      </c>
      <c r="BC76" s="22">
        <f>BC15*Constants!$H73*(1-Constants!$H91)</f>
        <v>13658216.042161964</v>
      </c>
      <c r="BD76" s="22">
        <f>BD15*Constants!$H73*(1-Constants!$H91)</f>
        <v>13829876.529426903</v>
      </c>
      <c r="BE76" s="22">
        <f>BE15*Constants!$H73*(1-Constants!$H91)</f>
        <v>14024993.070666464</v>
      </c>
      <c r="BF76" s="22">
        <f>BF15*Constants!$H73*(1-Constants!$H91)</f>
        <v>14214324.614407439</v>
      </c>
      <c r="BG76" s="22">
        <f>BG15*Constants!$H73*(1-Constants!$H91)</f>
        <v>14440656.016752493</v>
      </c>
      <c r="BH76" s="22">
        <f>BH15*Constants!$H73*(1-Constants!$H91)</f>
        <v>14670773.976818534</v>
      </c>
      <c r="BI76" s="22">
        <f>BI15*Constants!$H73*(1-Constants!$H91)</f>
        <v>14909146.754975928</v>
      </c>
      <c r="BJ76" s="22">
        <f>BJ15*Constants!$H73*(1-Constants!$H91)</f>
        <v>15157294.171971075</v>
      </c>
      <c r="BK76" s="22">
        <f>BK15*Constants!$H73*(1-Constants!$H91)</f>
        <v>15418018.042798944</v>
      </c>
      <c r="BL76" s="22">
        <f>BL15*Constants!$H73*(1-Constants!$H91)</f>
        <v>15705155.957148116</v>
      </c>
      <c r="BM76" s="22">
        <f>BM15*Constants!$H73*(1-Constants!$H91)</f>
        <v>15861911.744432598</v>
      </c>
      <c r="BN76" s="22">
        <f>BN15*Constants!$H73*(1-Constants!$H91)</f>
        <v>16000370.771097053</v>
      </c>
      <c r="BO76" s="22">
        <f>BO15*Constants!$H73*(1-Constants!$H91)</f>
        <v>16143922.022572111</v>
      </c>
      <c r="BP76" s="22">
        <f>BP15*Constants!$H73*(1-Constants!$H91)</f>
        <v>16284361.123002578</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101088265.38902783</v>
      </c>
      <c r="AN82" s="22">
        <f>((AN41*Constants!$H$45*Constants!$H$48)*(1+Constants!$H$51))*Constants!$H$54*Constants!$H$42*Constants!$H$57*Constants!$H$58*ttokg</f>
        <v>101623924.68782012</v>
      </c>
      <c r="AO82" s="22">
        <f>((AO41*Constants!$H$45*Constants!$H$48)*(1+Constants!$H$51))*Constants!$H$54*Constants!$H$42*Constants!$H$57*Constants!$H$58*ttokg</f>
        <v>102042117.77733557</v>
      </c>
      <c r="AP82" s="22">
        <f>((AP41*Constants!$H$45*Constants!$H$48)*(1+Constants!$H$51))*Constants!$H$54*Constants!$H$42*Constants!$H$57*Constants!$H$58*ttokg</f>
        <v>102420422.66636203</v>
      </c>
      <c r="AQ82" s="22">
        <f>((AQ41*Constants!$H$45*Constants!$H$48)*(1+Constants!$H$51))*Constants!$H$54*Constants!$H$42*Constants!$H$57*Constants!$H$58*ttokg</f>
        <v>102821470.57454689</v>
      </c>
      <c r="AR82" s="22">
        <f>((AR41*Constants!$H$45*Constants!$H$48)*(1+Constants!$H$51))*Constants!$H$54*Constants!$H$42*Constants!$H$57*Constants!$H$58*ttokg</f>
        <v>103194675.41740948</v>
      </c>
      <c r="AS82" s="22">
        <f>((AS41*Constants!$H$45*Constants!$H$48)*(1+Constants!$H$51))*Constants!$H$54*Constants!$H$42*Constants!$H$57*Constants!$H$58*ttokg</f>
        <v>103512536.89093371</v>
      </c>
      <c r="AT82" s="22">
        <f>((AT41*Constants!$H$45*Constants!$H$48)*(1+Constants!$H$51))*Constants!$H$54*Constants!$H$42*Constants!$H$57*Constants!$H$58*ttokg</f>
        <v>103823822.33310688</v>
      </c>
      <c r="AU82" s="22">
        <f>((AU41*Constants!$H$45*Constants!$H$48)*(1+Constants!$H$51))*Constants!$H$54*Constants!$H$42*Constants!$H$57*Constants!$H$58*ttokg</f>
        <v>104138086.05179168</v>
      </c>
      <c r="AV82" s="22">
        <f>((AV41*Constants!$H$45*Constants!$H$48)*(1+Constants!$H$51))*Constants!$H$54*Constants!$H$42*Constants!$H$57*Constants!$H$58*ttokg</f>
        <v>104552977.99474305</v>
      </c>
      <c r="AW82" s="22">
        <f>((AW41*Constants!$H$45*Constants!$H$48)*(1+Constants!$H$51))*Constants!$H$54*Constants!$H$42*Constants!$H$57*Constants!$H$58*ttokg</f>
        <v>104913396.38132097</v>
      </c>
      <c r="AX82" s="22">
        <f>((AX41*Constants!$H$45*Constants!$H$48)*(1+Constants!$H$51))*Constants!$H$54*Constants!$H$42*Constants!$H$57*Constants!$H$58*ttokg</f>
        <v>105340028.38331714</v>
      </c>
      <c r="AY82" s="22">
        <f>((AY41*Constants!$H$45*Constants!$H$48)*(1+Constants!$H$51))*Constants!$H$54*Constants!$H$42*Constants!$H$57*Constants!$H$58*ttokg</f>
        <v>105778005.83793731</v>
      </c>
      <c r="AZ82" s="22">
        <f>((AZ41*Constants!$H$45*Constants!$H$48)*(1+Constants!$H$51))*Constants!$H$54*Constants!$H$42*Constants!$H$57*Constants!$H$58*ttokg</f>
        <v>106287392.4095099</v>
      </c>
      <c r="BA82" s="22">
        <f>((BA41*Constants!$H$45*Constants!$H$48)*(1+Constants!$H$51))*Constants!$H$54*Constants!$H$42*Constants!$H$57*Constants!$H$58*ttokg</f>
        <v>106827020.49046592</v>
      </c>
      <c r="BB82" s="22">
        <f>((BB41*Constants!$H$45*Constants!$H$48)*(1+Constants!$H$51))*Constants!$H$54*Constants!$H$42*Constants!$H$57*Constants!$H$58*ttokg</f>
        <v>107247244.69515887</v>
      </c>
      <c r="BC82" s="22">
        <f>((BC41*Constants!$H$45*Constants!$H$48)*(1+Constants!$H$51))*Constants!$H$54*Constants!$H$42*Constants!$H$57*Constants!$H$58*ttokg</f>
        <v>107662271.97380969</v>
      </c>
      <c r="BD82" s="22">
        <f>((BD41*Constants!$H$45*Constants!$H$48)*(1+Constants!$H$51))*Constants!$H$54*Constants!$H$42*Constants!$H$57*Constants!$H$58*ttokg</f>
        <v>108111149.81471913</v>
      </c>
      <c r="BE82" s="22">
        <f>((BE41*Constants!$H$45*Constants!$H$48)*(1+Constants!$H$51))*Constants!$H$54*Constants!$H$42*Constants!$H$57*Constants!$H$58*ttokg</f>
        <v>108551256.20998126</v>
      </c>
      <c r="BF82" s="22">
        <f>((BF41*Constants!$H$45*Constants!$H$48)*(1+Constants!$H$51))*Constants!$H$54*Constants!$H$42*Constants!$H$57*Constants!$H$58*ttokg</f>
        <v>109026697.72903295</v>
      </c>
      <c r="BG82" s="22">
        <f>((BG41*Constants!$H$45*Constants!$H$48)*(1+Constants!$H$51))*Constants!$H$54*Constants!$H$42*Constants!$H$57*Constants!$H$58*ttokg</f>
        <v>109482824.98801281</v>
      </c>
      <c r="BH82" s="22">
        <f>((BH41*Constants!$H$45*Constants!$H$48)*(1+Constants!$H$51))*Constants!$H$54*Constants!$H$42*Constants!$H$57*Constants!$H$58*ttokg</f>
        <v>109996627.6221083</v>
      </c>
      <c r="BI82" s="22">
        <f>((BI41*Constants!$H$45*Constants!$H$48)*(1+Constants!$H$51))*Constants!$H$54*Constants!$H$42*Constants!$H$57*Constants!$H$58*ttokg</f>
        <v>110506935.46880201</v>
      </c>
      <c r="BJ82" s="22">
        <f>((BJ41*Constants!$H$45*Constants!$H$48)*(1+Constants!$H$51))*Constants!$H$54*Constants!$H$42*Constants!$H$57*Constants!$H$58*ttokg</f>
        <v>111021218.52925563</v>
      </c>
      <c r="BK82" s="22">
        <f>((BK41*Constants!$H$45*Constants!$H$48)*(1+Constants!$H$51))*Constants!$H$54*Constants!$H$42*Constants!$H$57*Constants!$H$58*ttokg</f>
        <v>111541448.50274229</v>
      </c>
      <c r="BL82" s="22">
        <f>((BL41*Constants!$H$45*Constants!$H$48)*(1+Constants!$H$51))*Constants!$H$54*Constants!$H$42*Constants!$H$57*Constants!$H$58*ttokg</f>
        <v>112071544.13879648</v>
      </c>
      <c r="BM82" s="22">
        <f>((BM41*Constants!$H$45*Constants!$H$48)*(1+Constants!$H$51))*Constants!$H$54*Constants!$H$42*Constants!$H$57*Constants!$H$58*ttokg</f>
        <v>112632986.47324552</v>
      </c>
      <c r="BN82" s="22">
        <f>((BN41*Constants!$H$45*Constants!$H$48)*(1+Constants!$H$51))*Constants!$H$54*Constants!$H$42*Constants!$H$57*Constants!$H$58*ttokg</f>
        <v>112973518.23681304</v>
      </c>
      <c r="BO82" s="22">
        <f>((BO41*Constants!$H$45*Constants!$H$48)*(1+Constants!$H$51))*Constants!$H$54*Constants!$H$42*Constants!$H$57*Constants!$H$58*ttokg</f>
        <v>113278637.0801897</v>
      </c>
      <c r="BP82" s="22">
        <f>((BP41*Constants!$H$45*Constants!$H$48)*(1+Constants!$H$51))*Constants!$H$54*Constants!$H$42*Constants!$H$57*Constants!$H$58*ttokg</f>
        <v>113585972.71501707</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188919784.93004638</v>
      </c>
      <c r="AN85" s="22">
        <f>SUM(AN82:AN84)/Constants!$H$41</f>
        <v>189812550.42803356</v>
      </c>
      <c r="AO85" s="22">
        <f>SUM(AO82:AO84)/Constants!$H$41</f>
        <v>190509538.9105593</v>
      </c>
      <c r="AP85" s="22">
        <f>SUM(AP82:AP84)/Constants!$H$41</f>
        <v>191140047.05893674</v>
      </c>
      <c r="AQ85" s="22">
        <f>SUM(AQ82:AQ84)/Constants!$H$41</f>
        <v>191808460.23924482</v>
      </c>
      <c r="AR85" s="22">
        <f>SUM(AR82:AR84)/Constants!$H$41</f>
        <v>192430468.31068245</v>
      </c>
      <c r="AS85" s="22">
        <f>SUM(AS82:AS84)/Constants!$H$41</f>
        <v>192960237.43322286</v>
      </c>
      <c r="AT85" s="22">
        <f>SUM(AT82:AT84)/Constants!$H$41</f>
        <v>193479046.50351146</v>
      </c>
      <c r="AU85" s="22">
        <f>SUM(AU82:AU84)/Constants!$H$41</f>
        <v>194002819.36798614</v>
      </c>
      <c r="AV85" s="22">
        <f>SUM(AV82:AV84)/Constants!$H$41</f>
        <v>194694305.93957174</v>
      </c>
      <c r="AW85" s="22">
        <f>SUM(AW82:AW84)/Constants!$H$41</f>
        <v>195295003.25053495</v>
      </c>
      <c r="AX85" s="22">
        <f>SUM(AX82:AX84)/Constants!$H$41</f>
        <v>196006056.58719522</v>
      </c>
      <c r="AY85" s="22">
        <f>SUM(AY82:AY84)/Constants!$H$41</f>
        <v>196736019.0115622</v>
      </c>
      <c r="AZ85" s="22">
        <f>SUM(AZ82:AZ84)/Constants!$H$41</f>
        <v>197584996.63084981</v>
      </c>
      <c r="BA85" s="22">
        <f>SUM(BA82:BA84)/Constants!$H$41</f>
        <v>198484376.76577654</v>
      </c>
      <c r="BB85" s="22">
        <f>SUM(BB82:BB84)/Constants!$H$41</f>
        <v>199184750.44026476</v>
      </c>
      <c r="BC85" s="22">
        <f>SUM(BC82:BC84)/Constants!$H$41</f>
        <v>199876462.57134947</v>
      </c>
      <c r="BD85" s="22">
        <f>SUM(BD82:BD84)/Constants!$H$41</f>
        <v>200624592.30619857</v>
      </c>
      <c r="BE85" s="22">
        <f>SUM(BE82:BE84)/Constants!$H$41</f>
        <v>201358102.96496877</v>
      </c>
      <c r="BF85" s="22">
        <f>SUM(BF82:BF84)/Constants!$H$41</f>
        <v>202150505.4967216</v>
      </c>
      <c r="BG85" s="22">
        <f>SUM(BG82:BG84)/Constants!$H$41</f>
        <v>202910717.59502137</v>
      </c>
      <c r="BH85" s="22">
        <f>SUM(BH82:BH84)/Constants!$H$41</f>
        <v>203767055.31851384</v>
      </c>
      <c r="BI85" s="22">
        <f>SUM(BI82:BI84)/Constants!$H$41</f>
        <v>204617568.39633667</v>
      </c>
      <c r="BJ85" s="22">
        <f>SUM(BJ82:BJ84)/Constants!$H$41</f>
        <v>205474706.83042604</v>
      </c>
      <c r="BK85" s="22">
        <f>SUM(BK82:BK84)/Constants!$H$41</f>
        <v>206341756.78623715</v>
      </c>
      <c r="BL85" s="22">
        <f>SUM(BL82:BL84)/Constants!$H$41</f>
        <v>207225249.51299411</v>
      </c>
      <c r="BM85" s="22">
        <f>SUM(BM82:BM84)/Constants!$H$41</f>
        <v>208160986.73707587</v>
      </c>
      <c r="BN85" s="22">
        <f>SUM(BN82:BN84)/Constants!$H$41</f>
        <v>208728539.67635506</v>
      </c>
      <c r="BO85" s="22">
        <f>SUM(BO82:BO84)/Constants!$H$41</f>
        <v>209237071.08198282</v>
      </c>
      <c r="BP85" s="22">
        <f>SUM(BP82:BP84)/Constants!$H$41</f>
        <v>209749297.14002845</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88671875" defaultRowHeight="14.4" x14ac:dyDescent="0.3"/>
  <cols>
    <col min="1" max="1" width="29.44140625" customWidth="1"/>
    <col min="2" max="2" width="12.88671875" customWidth="1"/>
    <col min="3" max="29" width="12.6640625" customWidth="1"/>
    <col min="30" max="30" width="13.886718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53.622831414644288</v>
      </c>
      <c r="D4" s="22">
        <f>(Drivers!E5*1000000)/Drivers!E4</f>
        <v>53.886651531458405</v>
      </c>
      <c r="E4" s="22">
        <f>(Drivers!F5*1000000)/Drivers!F4</f>
        <v>54.134554523980704</v>
      </c>
      <c r="F4" s="22">
        <f>(Drivers!G5*1000000)/Drivers!G4</f>
        <v>54.40641076841726</v>
      </c>
      <c r="G4" s="22">
        <f>(Drivers!H5*1000000)/Drivers!H4</f>
        <v>54.753395987234406</v>
      </c>
      <c r="H4" s="22">
        <f>(Drivers!I5*1000000)/Drivers!I4</f>
        <v>55.209574899892893</v>
      </c>
      <c r="I4" s="22">
        <f>(Drivers!J5*1000000)/Drivers!J4</f>
        <v>56.431696424072321</v>
      </c>
      <c r="J4" s="22">
        <f>(Drivers!K5*1000000)/Drivers!K4</f>
        <v>56.893542492361782</v>
      </c>
      <c r="K4" s="22">
        <f>(Drivers!L5*1000000)/Drivers!L4</f>
        <v>56.380528425396044</v>
      </c>
      <c r="L4" s="22">
        <f>(Drivers!M5*1000000)/Drivers!M4</f>
        <v>57.045746450422598</v>
      </c>
      <c r="M4" s="22">
        <f>(Drivers!N5*1000000)/Drivers!N4</f>
        <v>58.722485797260632</v>
      </c>
      <c r="N4" s="22">
        <f>(Drivers!O5*1000000)/Drivers!O4</f>
        <v>59.625136804425487</v>
      </c>
      <c r="O4" s="22">
        <f>(Drivers!P5*1000000)/Drivers!P4</f>
        <v>61.113811931587861</v>
      </c>
      <c r="P4" s="22">
        <f>(Drivers!Q5*1000000)/Drivers!Q4</f>
        <v>62.170361887236155</v>
      </c>
      <c r="Q4" s="22">
        <f>(Drivers!R5*1000000)/Drivers!R4</f>
        <v>64.180233691267858</v>
      </c>
      <c r="R4" s="22">
        <f>(Drivers!S5*1000000)/Drivers!S4</f>
        <v>66.758325069054948</v>
      </c>
      <c r="S4" s="22">
        <f>(Drivers!T5*1000000)/Drivers!T4</f>
        <v>69.562931708474935</v>
      </c>
      <c r="T4" s="22">
        <f>(Drivers!U5*1000000)/Drivers!U4</f>
        <v>72.506016594727299</v>
      </c>
      <c r="U4" s="22">
        <f>(Drivers!V5*1000000)/Drivers!V4</f>
        <v>74.236575926468831</v>
      </c>
      <c r="V4" s="22">
        <f>(Drivers!W5*1000000)/Drivers!W4</f>
        <v>72.228023574576284</v>
      </c>
      <c r="W4" s="22">
        <f>(Drivers!X5*1000000)/Drivers!X4</f>
        <v>73.376788415535543</v>
      </c>
      <c r="X4" s="22">
        <f>(Drivers!Y5*1000000)/Drivers!Y4</f>
        <v>74.745854123627538</v>
      </c>
      <c r="Y4" s="22">
        <f>(Drivers!Z5*1000000)/Drivers!Z4</f>
        <v>76.09860264542948</v>
      </c>
      <c r="Z4" s="22">
        <f>(Drivers!AA5*1000000)/Drivers!AA4</f>
        <v>76.641987636129969</v>
      </c>
      <c r="AA4" s="22">
        <f>(Drivers!AB5*1000000)/Drivers!AB4</f>
        <v>77.466589143255405</v>
      </c>
      <c r="AB4" s="22">
        <f>(Drivers!AC5*1000000)/Drivers!AC4</f>
        <v>77.642871127104343</v>
      </c>
      <c r="AC4" s="22">
        <f>(Drivers!AD5*1000000)/Drivers!AD4</f>
        <v>77.390507312892836</v>
      </c>
      <c r="AD4" s="22">
        <f>(Drivers!AE5*1000000)/Drivers!AE4</f>
        <v>76.718733460333823</v>
      </c>
      <c r="AE4" s="22">
        <f>(Drivers!AF5*1000000)/Drivers!AF4</f>
        <v>76.346263724843865</v>
      </c>
      <c r="AF4" s="22">
        <f>(Drivers!AG5*1000000)/Drivers!AG4</f>
        <v>76.011523136193603</v>
      </c>
      <c r="AG4" s="22">
        <f>(Drivers!AH5*1000000)/Drivers!AH4</f>
        <v>70.088717184614936</v>
      </c>
      <c r="AH4" s="22">
        <f>(Drivers!AI5*1000000)/Drivers!AI4</f>
        <v>71.41589507091345</v>
      </c>
      <c r="AI4" s="22">
        <f>(Drivers!AJ5*1000000)/Drivers!AJ4</f>
        <v>72.307785663028298</v>
      </c>
      <c r="AJ4" s="22">
        <f>(Drivers!AK5*1000000)/Drivers!AK4</f>
        <v>73.089452174179584</v>
      </c>
      <c r="AK4" s="22">
        <f>(Drivers!AL5*1000000)/Drivers!AL4</f>
        <v>74.029792830477518</v>
      </c>
      <c r="AL4" s="22">
        <f>(Drivers!AM5*1000000)/Drivers!AM4</f>
        <v>74.914231799128899</v>
      </c>
      <c r="AM4" s="22">
        <f>(Drivers!AN5*1000000)/Drivers!AN4</f>
        <v>75.581894044619986</v>
      </c>
      <c r="AN4" s="22">
        <f>(Drivers!AO5*1000000)/Drivers!AO4</f>
        <v>76.243155149218467</v>
      </c>
      <c r="AO4" s="22">
        <f>(Drivers!AP5*1000000)/Drivers!AP4</f>
        <v>76.94025021007873</v>
      </c>
      <c r="AP4" s="22">
        <f>(Drivers!AQ5*1000000)/Drivers!AQ4</f>
        <v>78.105650908990654</v>
      </c>
      <c r="AQ4" s="22">
        <f>(Drivers!AR5*1000000)/Drivers!AR4</f>
        <v>79.058867472770714</v>
      </c>
      <c r="AR4" s="22">
        <f>(Drivers!AS5*1000000)/Drivers!AS4</f>
        <v>80.333139811605662</v>
      </c>
      <c r="AS4" s="22">
        <f>(Drivers!AT5*1000000)/Drivers!AT4</f>
        <v>81.688521092241743</v>
      </c>
      <c r="AT4" s="22">
        <f>(Drivers!AU5*1000000)/Drivers!AU4</f>
        <v>83.405824967455189</v>
      </c>
      <c r="AU4" s="22">
        <f>(Drivers!AV5*1000000)/Drivers!AV4</f>
        <v>85.30749913895157</v>
      </c>
      <c r="AV4" s="22">
        <f>(Drivers!AW5*1000000)/Drivers!AW4</f>
        <v>86.68730695798439</v>
      </c>
      <c r="AW4" s="22">
        <f>(Drivers!AX5*1000000)/Drivers!AX4</f>
        <v>88.074358381970782</v>
      </c>
      <c r="AX4" s="22">
        <f>(Drivers!AY5*1000000)/Drivers!AY4</f>
        <v>89.65946233037775</v>
      </c>
      <c r="AY4" s="22">
        <f>(Drivers!AZ5*1000000)/Drivers!AZ4</f>
        <v>91.239499676517937</v>
      </c>
      <c r="AZ4" s="22">
        <f>(Drivers!BA5*1000000)/Drivers!BA4</f>
        <v>93.035436685204147</v>
      </c>
      <c r="BA4" s="22">
        <f>(Drivers!BB5*1000000)/Drivers!BB4</f>
        <v>94.77812607563682</v>
      </c>
      <c r="BB4" s="22">
        <f>(Drivers!BC5*1000000)/Drivers!BC4</f>
        <v>96.861378162400001</v>
      </c>
      <c r="BC4" s="22">
        <f>(Drivers!BD5*1000000)/Drivers!BD4</f>
        <v>98.979483363632312</v>
      </c>
      <c r="BD4" s="22">
        <f>(Drivers!BE5*1000000)/Drivers!BE4</f>
        <v>101.17356947973762</v>
      </c>
      <c r="BE4" s="22">
        <f>(Drivers!BF5*1000000)/Drivers!BF4</f>
        <v>103.45762559799516</v>
      </c>
      <c r="BF4" s="22">
        <f>(Drivers!BG5*1000000)/Drivers!BG4</f>
        <v>105.85744083504773</v>
      </c>
      <c r="BG4" s="22">
        <f>(Drivers!BH5*1000000)/Drivers!BH4</f>
        <v>108.50038234938864</v>
      </c>
      <c r="BH4" s="22">
        <f>(Drivers!BI5*1000000)/Drivers!BI4</f>
        <v>109.9432303925194</v>
      </c>
      <c r="BI4" s="22">
        <f>(Drivers!BJ5*1000000)/Drivers!BJ4</f>
        <v>111.2176671398788</v>
      </c>
      <c r="BJ4" s="22">
        <f>(Drivers!BK5*1000000)/Drivers!BK4</f>
        <v>112.53897492613534</v>
      </c>
      <c r="BK4" s="22">
        <f>(Drivers!BL5*1000000)/Drivers!BL4</f>
        <v>113.83163712856746</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920446.26243808516</v>
      </c>
      <c r="Z5" s="93">
        <f>IF('Net zero activities &amp; levers'!$C$12="Off",((Data!$AJ$5*'Intermediate calculations'!Z4)+Data!$AK$5)*Drivers!AA4,'Net zero supporting data'!C205)</f>
        <v>941691.58339834877</v>
      </c>
      <c r="AA5" s="93">
        <f>IF('Net zero activities &amp; levers'!$C$12="Off",((Data!$AJ$5*'Intermediate calculations'!AA4)+Data!$AK$5)*Drivers!AB4,'Net zero supporting data'!D205)</f>
        <v>967640.07013586524</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997182.14033234713</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950115.4228758713</v>
      </c>
      <c r="AH5" s="93">
        <f>IF('Net zero activities &amp; levers'!$C$12="Off",((Data!$AJ$5*'Intermediate calculations'!AH4)+Data!$AK$5)*Drivers!AI4,'Net zero supporting data'!K205)</f>
        <v>984591.85062595736</v>
      </c>
      <c r="AI5" s="93">
        <f>IF('Net zero activities &amp; levers'!$C$12="Off",((Data!$AJ$5*'Intermediate calculations'!AI4)+Data!$AK$5)*Drivers!AJ4,'Net zero supporting data'!L205)</f>
        <v>1011988.546304866</v>
      </c>
      <c r="AJ5" s="93">
        <f>IF('Net zero activities &amp; levers'!$C$12="Off",((Data!$AJ$5*'Intermediate calculations'!AJ4)+Data!$AK$5)*Drivers!AK4,'Net zero supporting data'!M205)</f>
        <v>1037208.9832837026</v>
      </c>
      <c r="AK5" s="93">
        <f>IF('Net zero activities &amp; levers'!$C$12="Off",((Data!$AJ$5*'Intermediate calculations'!AK4)+Data!$AK$5)*Drivers!AL4,'Net zero supporting data'!N205)</f>
        <v>1064513.3732840114</v>
      </c>
      <c r="AL5" s="93">
        <f>IF('Net zero activities &amp; levers'!$C$12="Off",((Data!$AJ$5*'Intermediate calculations'!AL4)+Data!$AK$5)*Drivers!AM4,'Net zero supporting data'!O205)</f>
        <v>1090382.5086955607</v>
      </c>
      <c r="AM5" s="93">
        <f>IF('Net zero activities &amp; levers'!$C$12="Off",((Data!$AJ$5*'Intermediate calculations'!AM4)+Data!$AK$5)*Drivers!AN4,'Net zero supporting data'!P205)</f>
        <v>1112700.1392258112</v>
      </c>
      <c r="AN5" s="93">
        <f>IF('Net zero activities &amp; levers'!$C$12="Off",((Data!$AJ$5*'Intermediate calculations'!AN4)+Data!$AK$5)*Drivers!AO4,'Net zero supporting data'!Q205)</f>
        <v>1134878.8303330473</v>
      </c>
      <c r="AO5" s="93">
        <f>IF('Net zero activities &amp; levers'!$C$12="Off",((Data!$AJ$5*'Intermediate calculations'!AO4)+Data!$AK$5)*Drivers!AP4,'Net zero supporting data'!R205)</f>
        <v>1157615.2136111064</v>
      </c>
      <c r="AP5" s="93">
        <f>IF('Net zero activities &amp; levers'!$C$12="Off",((Data!$AJ$5*'Intermediate calculations'!AP4)+Data!$AK$5)*Drivers!AQ4,'Net zero supporting data'!S205)</f>
        <v>1188323.8012071564</v>
      </c>
      <c r="AQ5" s="93">
        <f>IF('Net zero activities &amp; levers'!$C$12="Off",((Data!$AJ$5*'Intermediate calculations'!AQ4)+Data!$AK$5)*Drivers!AR4,'Net zero supporting data'!T205)</f>
        <v>1215428.5926129741</v>
      </c>
      <c r="AR5" s="93">
        <f>IF('Net zero activities &amp; levers'!$C$12="Off",((Data!$AJ$5*'Intermediate calculations'!AR4)+Data!$AK$5)*Drivers!AS4,'Net zero supporting data'!U205)</f>
        <v>1248202.2197153324</v>
      </c>
      <c r="AS5" s="93">
        <f>IF('Net zero activities &amp; levers'!$C$12="Off",((Data!$AJ$5*'Intermediate calculations'!AS4)+Data!$AK$5)*Drivers!AT4,'Net zero supporting data'!V205)</f>
        <v>1282546.9196477381</v>
      </c>
      <c r="AT5" s="93">
        <f>IF('Net zero activities &amp; levers'!$C$12="Off",((Data!$AJ$5*'Intermediate calculations'!AT4)+Data!$AK$5)*Drivers!AU4,'Net zero supporting data'!W205)</f>
        <v>1323458.915601247</v>
      </c>
      <c r="AU5" s="93">
        <f>IF('Net zero activities &amp; levers'!$C$12="Off",((Data!$AJ$5*'Intermediate calculations'!AU4)+Data!$AK$5)*Drivers!AV4,'Net zero supporting data'!X205)</f>
        <v>1367893.8448312597</v>
      </c>
      <c r="AV5" s="93">
        <f>IF('Net zero activities &amp; levers'!$C$12="Off",((Data!$AJ$5*'Intermediate calculations'!AV4)+Data!$AK$5)*Drivers!AW4,'Net zero supporting data'!Y205)</f>
        <v>1403177.4640357923</v>
      </c>
      <c r="AW5" s="93">
        <f>IF('Net zero activities &amp; levers'!$C$12="Off",((Data!$AJ$5*'Intermediate calculations'!AW4)+Data!$AK$5)*Drivers!AX4,'Net zero supporting data'!Z205)</f>
        <v>1438704.7324924271</v>
      </c>
      <c r="AX5" s="93">
        <f>IF('Net zero activities &amp; levers'!$C$12="Off",((Data!$AJ$5*'Intermediate calculations'!AX4)+Data!$AK$5)*Drivers!AY4,'Net zero supporting data'!AA205)</f>
        <v>1477945.1785622975</v>
      </c>
      <c r="AY5" s="93">
        <f>IF('Net zero activities &amp; levers'!$C$12="Off",((Data!$AJ$5*'Intermediate calculations'!AY4)+Data!$AK$5)*Drivers!AZ4,'Net zero supporting data'!AB205)</f>
        <v>1517213.8798830272</v>
      </c>
      <c r="AZ5" s="93">
        <f>IF('Net zero activities &amp; levers'!$C$12="Off",((Data!$AJ$5*'Intermediate calculations'!AZ4)+Data!$AK$5)*Drivers!BA4,'Net zero supporting data'!AC205)</f>
        <v>1560578.9312692052</v>
      </c>
      <c r="BA5" s="93">
        <f>IF('Net zero activities &amp; levers'!$C$12="Off",((Data!$AJ$5*'Intermediate calculations'!BA4)+Data!$AK$5)*Drivers!BB4,'Net zero supporting data'!AD205)</f>
        <v>1603074.5309207535</v>
      </c>
      <c r="BB5" s="93">
        <f>IF('Net zero activities &amp; levers'!$C$12="Off",((Data!$AJ$5*'Intermediate calculations'!BB4)+Data!$AK$5)*Drivers!BC4,'Net zero supporting data'!AE205)</f>
        <v>1652077.2625014998</v>
      </c>
      <c r="BC5" s="93">
        <f>IF('Net zero activities &amp; levers'!$C$12="Off",((Data!$AJ$5*'Intermediate calculations'!BC4)+Data!$AK$5)*Drivers!BD4,'Net zero supporting data'!AF205)</f>
        <v>1701907.6110591968</v>
      </c>
      <c r="BD5" s="93">
        <f>IF('Net zero activities &amp; levers'!$C$12="Off",((Data!$AJ$5*'Intermediate calculations'!BD4)+Data!$AK$5)*Drivers!BE4,'Net zero supporting data'!AG205)</f>
        <v>1753329.4806730833</v>
      </c>
      <c r="BE5" s="93">
        <f>IF('Net zero activities &amp; levers'!$C$12="Off",((Data!$AJ$5*'Intermediate calculations'!BE4)+Data!$AK$5)*Drivers!BF4,'Net zero supporting data'!AH205)</f>
        <v>1806604.8765019879</v>
      </c>
      <c r="BF5" s="93">
        <f>IF('Net zero activities &amp; levers'!$C$12="Off",((Data!$AJ$5*'Intermediate calculations'!BF4)+Data!$AK$5)*Drivers!BG4,'Net zero supporting data'!AI205)</f>
        <v>1862225.8156360274</v>
      </c>
      <c r="BG5" s="93">
        <f>IF('Net zero activities &amp; levers'!$C$12="Off",((Data!$AJ$5*'Intermediate calculations'!BG4)+Data!$AK$5)*Drivers!BH4,'Net zero supporting data'!AJ205)</f>
        <v>1922652.476624978</v>
      </c>
      <c r="BH5" s="93">
        <f>IF('Net zero activities &amp; levers'!$C$12="Off",((Data!$AJ$5*'Intermediate calculations'!BH4)+Data!$AK$5)*Drivers!BI4,'Net zero supporting data'!AK205)</f>
        <v>1959952.5320985327</v>
      </c>
      <c r="BI5" s="93">
        <f>IF('Net zero activities &amp; levers'!$C$12="Off",((Data!$AJ$5*'Intermediate calculations'!BI4)+Data!$AK$5)*Drivers!BJ4,'Net zero supporting data'!AL205)</f>
        <v>1993851.5298285882</v>
      </c>
      <c r="BJ5" s="93">
        <f>IF('Net zero activities &amp; levers'!$C$12="Off",((Data!$AJ$5*'Intermediate calculations'!BJ4)+Data!$AK$5)*Drivers!BK4,'Net zero supporting data'!AM205)</f>
        <v>2028493.1250142176</v>
      </c>
      <c r="BK5" s="93">
        <f>IF('Net zero activities &amp; levers'!$C$12="Off",((Data!$AJ$5*'Intermediate calculations'!BK4)+Data!$AK$5)*Drivers!BL4,'Net zero supporting data'!AN205)</f>
        <v>2062385.2341520409</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0.14156084475639535</v>
      </c>
      <c r="AP6" s="22"/>
      <c r="AQ6" s="22">
        <f>(AQ8-AD8)/AD8</f>
        <v>0.23870404910731893</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17.590800720417679</v>
      </c>
      <c r="Z7" s="45">
        <f>Z5*ttokg/Drivers!AA4</f>
        <v>17.732839906466506</v>
      </c>
      <c r="AA7" s="45">
        <f>AA5*ttokg/Drivers!AB4</f>
        <v>17.948388235719658</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16.019834915859231</v>
      </c>
      <c r="AH7" s="45">
        <f>AH5*ttokg/Drivers!AI4</f>
        <v>16.366755184063237</v>
      </c>
      <c r="AI7" s="45">
        <f>AI5*ttokg/Drivers!AJ4</f>
        <v>16.599892675743469</v>
      </c>
      <c r="AJ7" s="45">
        <f>AJ5*ttokg/Drivers!AK4</f>
        <v>16.804217927463114</v>
      </c>
      <c r="AK7" s="45">
        <f>AK5*ttokg/Drivers!AL4</f>
        <v>17.050020118754777</v>
      </c>
      <c r="AL7" s="45">
        <f>AL5*ttokg/Drivers!AM4</f>
        <v>17.281209778695803</v>
      </c>
      <c r="AM7" s="45">
        <f>AM5*ttokg/Drivers!AN4</f>
        <v>17.455734661657392</v>
      </c>
      <c r="AN7" s="45">
        <f>AN5*ttokg/Drivers!AO4</f>
        <v>17.628586305832979</v>
      </c>
      <c r="AO7" s="45">
        <f>AO5*ttokg/Drivers!AP4</f>
        <v>17.810804837330526</v>
      </c>
      <c r="AP7" s="45">
        <f>AP5*ttokg/Drivers!AQ4</f>
        <v>18.115437040146414</v>
      </c>
      <c r="AQ7" s="45">
        <f>AQ5*ttokg/Drivers!AR4</f>
        <v>18.364604954543612</v>
      </c>
      <c r="AR7" s="45">
        <f>AR5*ttokg/Drivers!AS4</f>
        <v>18.697695873340106</v>
      </c>
      <c r="AS7" s="45">
        <f>AS5*ttokg/Drivers!AT4</f>
        <v>19.051988423156743</v>
      </c>
      <c r="AT7" s="45">
        <f>AT5*ttokg/Drivers!AU4</f>
        <v>19.500886439863763</v>
      </c>
      <c r="AU7" s="45">
        <f>AU5*ttokg/Drivers!AV4</f>
        <v>19.997978291998319</v>
      </c>
      <c r="AV7" s="45">
        <f>AV5*ttokg/Drivers!AW4</f>
        <v>20.358655864756773</v>
      </c>
      <c r="AW7" s="45">
        <f>AW5*ttokg/Drivers!AX4</f>
        <v>20.721226893847795</v>
      </c>
      <c r="AX7" s="45">
        <f>AX5*ttokg/Drivers!AY4</f>
        <v>21.135568251242059</v>
      </c>
      <c r="AY7" s="45">
        <f>AY5*ttokg/Drivers!AZ4</f>
        <v>21.548585214193473</v>
      </c>
      <c r="AZ7" s="45">
        <f>AZ5*ttokg/Drivers!BA4</f>
        <v>22.018037693143814</v>
      </c>
      <c r="BA7" s="45">
        <f>BA5*ttokg/Drivers!BB4</f>
        <v>22.473571406421186</v>
      </c>
      <c r="BB7" s="45">
        <f>BB5*ttokg/Drivers!BC4</f>
        <v>23.018127174067448</v>
      </c>
      <c r="BC7" s="45">
        <f>BC5*ttokg/Drivers!BD4</f>
        <v>23.571793439970353</v>
      </c>
      <c r="BD7" s="45">
        <f>BD5*ttokg/Drivers!BE4</f>
        <v>24.14532088623065</v>
      </c>
      <c r="BE7" s="45">
        <f>BE5*ttokg/Drivers!BF4</f>
        <v>24.742366217771597</v>
      </c>
      <c r="BF7" s="45">
        <f>BF5*ttokg/Drivers!BG4</f>
        <v>25.369670631349706</v>
      </c>
      <c r="BG7" s="45">
        <f>BG5*ttokg/Drivers!BH4</f>
        <v>26.060527515320132</v>
      </c>
      <c r="BH7" s="45">
        <f>BH5*ttokg/Drivers!BI4</f>
        <v>26.437683611174453</v>
      </c>
      <c r="BI7" s="45">
        <f>BI5*ttokg/Drivers!BJ4</f>
        <v>26.770817505859853</v>
      </c>
      <c r="BJ7" s="45">
        <f>BJ5*ttokg/Drivers!BK4</f>
        <v>27.116203347743188</v>
      </c>
      <c r="BK7" s="45">
        <f>BK5*ttokg/Drivers!BL4</f>
        <v>27.454101321025167</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919934.15141939698</v>
      </c>
      <c r="Z8" s="94">
        <f>IF('Net zero activities &amp; levers'!$C$14="Off",((Data!$AJ$14*'Net zero Intermediate calcs'!Z5)+Data!$AK$14),IF('Net zero activities &amp; levers'!$C$14="On",((Data!$AJ$14*'Net zero Intermediate calcs'!Z5)+Data!$AK$14)*(1-'Net zero supporting data'!C213),"ERROR"))</f>
        <v>944208.34947610204</v>
      </c>
      <c r="AA8" s="94">
        <f>IF('Net zero activities &amp; levers'!$C$14="Off",((Data!$AJ$14*'Net zero Intermediate calcs'!AA5)+Data!$AK$14),IF('Net zero activities &amp; levers'!$C$14="On",((Data!$AJ$14*'Net zero Intermediate calcs'!AA5)+Data!$AK$14)*(1-'Net zero supporting data'!D213),"ERROR"))</f>
        <v>973856.22853221814</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1007610.0166861245</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953833.1486616605</v>
      </c>
      <c r="AH8" s="94">
        <f>IF('Net zero activities &amp; levers'!$C$14="Off",((Data!$AJ$14*'Net zero Intermediate calcs'!AH5)+Data!$AK$14),IF('Net zero activities &amp; levers'!$C$14="On",((Data!$AJ$14*'Net zero Intermediate calcs'!AH5)+Data!$AK$14)*(1-'Net zero supporting data'!K213),"ERROR"))</f>
        <v>993224.76985950232</v>
      </c>
      <c r="AI8" s="94">
        <f>IF('Net zero activities &amp; levers'!$C$14="Off",((Data!$AJ$14*'Net zero Intermediate calcs'!AI5)+Data!$AK$14),IF('Net zero activities &amp; levers'!$C$14="On",((Data!$AJ$14*'Net zero Intermediate calcs'!AI5)+Data!$AK$14)*(1-'Net zero supporting data'!L213),"ERROR"))</f>
        <v>1024527.3243491687</v>
      </c>
      <c r="AJ8" s="94">
        <f>IF('Net zero activities &amp; levers'!$C$14="Off",((Data!$AJ$14*'Net zero Intermediate calcs'!AJ5)+Data!$AK$14),IF('Net zero activities &amp; levers'!$C$14="On",((Data!$AJ$14*'Net zero Intermediate calcs'!AJ5)+Data!$AK$14)*(1-'Net zero supporting data'!M213),"ERROR"))</f>
        <v>1053343.3579335036</v>
      </c>
      <c r="AK8" s="94">
        <f>IF('Net zero activities &amp; levers'!$C$14="Off",((Data!$AJ$14*'Net zero Intermediate calcs'!AK5)+Data!$AK$14),IF('Net zero activities &amp; levers'!$C$14="On",((Data!$AJ$14*'Net zero Intermediate calcs'!AK5)+Data!$AK$14)*(1-'Net zero supporting data'!N213),"ERROR"))</f>
        <v>1084540.4470207747</v>
      </c>
      <c r="AL8" s="94">
        <f>IF('Net zero activities &amp; levers'!$C$14="Off",((Data!$AJ$14*'Net zero Intermediate calcs'!AL5)+Data!$AK$14),IF('Net zero activities &amp; levers'!$C$14="On",((Data!$AJ$14*'Net zero Intermediate calcs'!AL5)+Data!$AK$14)*(1-'Net zero supporting data'!O213),"ERROR"))</f>
        <v>1114097.6618875291</v>
      </c>
      <c r="AM8" s="94">
        <f>IF('Net zero activities &amp; levers'!$C$14="Off",((Data!$AJ$14*'Net zero Intermediate calcs'!AM5)+Data!$AK$14),IF('Net zero activities &amp; levers'!$C$14="On",((Data!$AJ$14*'Net zero Intermediate calcs'!AM5)+Data!$AK$14)*(1-'Net zero supporting data'!P213),"ERROR"))</f>
        <v>1139597.0452416767</v>
      </c>
      <c r="AN8" s="94">
        <f>IF('Net zero activities &amp; levers'!$C$14="Off",((Data!$AJ$14*'Net zero Intermediate calcs'!AN5)+Data!$AK$14),IF('Net zero activities &amp; levers'!$C$14="On",((Data!$AJ$14*'Net zero Intermediate calcs'!AN5)+Data!$AK$14)*(1-'Net zero supporting data'!Q213),"ERROR"))</f>
        <v>1164937.6810260208</v>
      </c>
      <c r="AO8" s="94">
        <f>IF('Net zero activities &amp; levers'!$C$14="Off",((Data!$AJ$14*'Net zero Intermediate calcs'!AO5)+Data!$AK$14),IF('Net zero activities &amp; levers'!$C$14="On",((Data!$AJ$14*'Net zero Intermediate calcs'!AO5)+Data!$AK$14)*(1-'Net zero supporting data'!R213),"ERROR"))</f>
        <v>1190915.5173607615</v>
      </c>
      <c r="AP8" s="94">
        <f>IF('Net zero activities &amp; levers'!$C$14="Off",((Data!$AJ$14*'Net zero Intermediate calcs'!AP5)+Data!$AK$14),IF('Net zero activities &amp; levers'!$C$14="On",((Data!$AJ$14*'Net zero Intermediate calcs'!AP5)+Data!$AK$14)*(1-'Net zero supporting data'!S213),"ERROR"))</f>
        <v>1226002.1295490363</v>
      </c>
      <c r="AQ8" s="94">
        <f>IF('Net zero activities &amp; levers'!$C$14="Off",((Data!$AJ$14*'Net zero Intermediate calcs'!AQ5)+Data!$AK$14),IF('Net zero activities &amp; levers'!$C$14="On",((Data!$AJ$14*'Net zero Intermediate calcs'!AQ5)+Data!$AK$14)*(1-'Net zero supporting data'!T213),"ERROR"))</f>
        <v>1256971.1639119952</v>
      </c>
      <c r="AR8" s="94">
        <f>IF('Net zero activities &amp; levers'!$C$14="Off",((Data!$AJ$14*'Net zero Intermediate calcs'!AR5)+Data!$AK$14),IF('Net zero activities &amp; levers'!$C$14="On",((Data!$AJ$14*'Net zero Intermediate calcs'!AR5)+Data!$AK$14)*(1-'Net zero supporting data'!U213),"ERROR"))</f>
        <v>1294417.2216490007</v>
      </c>
      <c r="AS8" s="94">
        <f>IF('Net zero activities &amp; levers'!$C$14="Off",((Data!$AJ$14*'Net zero Intermediate calcs'!AS5)+Data!$AK$14),IF('Net zero activities &amp; levers'!$C$14="On",((Data!$AJ$14*'Net zero Intermediate calcs'!AS5)+Data!$AK$14)*(1-'Net zero supporting data'!V213),"ERROR"))</f>
        <v>1333658.335017757</v>
      </c>
      <c r="AT8" s="94">
        <f>IF('Net zero activities &amp; levers'!$C$14="Off",((Data!$AJ$14*'Net zero Intermediate calcs'!AT5)+Data!$AK$14),IF('Net zero activities &amp; levers'!$C$14="On",((Data!$AJ$14*'Net zero Intermediate calcs'!AT5)+Data!$AK$14)*(1-'Net zero supporting data'!W213),"ERROR"))</f>
        <v>1380403.0226846582</v>
      </c>
      <c r="AU8" s="94">
        <f>IF('Net zero activities &amp; levers'!$C$14="Off",((Data!$AJ$14*'Net zero Intermediate calcs'!AU5)+Data!$AK$14),IF('Net zero activities &amp; levers'!$C$14="On",((Data!$AJ$14*'Net zero Intermediate calcs'!AU5)+Data!$AK$14)*(1-'Net zero supporting data'!X213),"ERROR"))</f>
        <v>1431172.8968975456</v>
      </c>
      <c r="AV8" s="94">
        <f>IF('Net zero activities &amp; levers'!$C$14="Off",((Data!$AJ$14*'Net zero Intermediate calcs'!AV5)+Data!$AK$14),IF('Net zero activities &amp; levers'!$C$14="On",((Data!$AJ$14*'Net zero Intermediate calcs'!AV5)+Data!$AK$14)*(1-'Net zero supporting data'!Y213),"ERROR"))</f>
        <v>1471486.7882400258</v>
      </c>
      <c r="AW8" s="94">
        <f>IF('Net zero activities &amp; levers'!$C$14="Off",((Data!$AJ$14*'Net zero Intermediate calcs'!AW5)+Data!$AK$14),IF('Net zero activities &amp; levers'!$C$14="On",((Data!$AJ$14*'Net zero Intermediate calcs'!AW5)+Data!$AK$14)*(1-'Net zero supporting data'!Z213),"ERROR"))</f>
        <v>1512079.0651250433</v>
      </c>
      <c r="AX8" s="94">
        <f>IF('Net zero activities &amp; levers'!$C$14="Off",((Data!$AJ$14*'Net zero Intermediate calcs'!AX5)+Data!$AK$14),IF('Net zero activities &amp; levers'!$C$14="On",((Data!$AJ$14*'Net zero Intermediate calcs'!AX5)+Data!$AK$14)*(1-'Net zero supporting data'!AA213),"ERROR"))</f>
        <v>1556913.8954161489</v>
      </c>
      <c r="AY8" s="94">
        <f>IF('Net zero activities &amp; levers'!$C$14="Off",((Data!$AJ$14*'Net zero Intermediate calcs'!AY5)+Data!$AK$14),IF('Net zero activities &amp; levers'!$C$14="On",((Data!$AJ$14*'Net zero Intermediate calcs'!AY5)+Data!$AK$14)*(1-'Net zero supporting data'!AB213),"ERROR"))</f>
        <v>1601781.0092183759</v>
      </c>
      <c r="AZ8" s="94">
        <f>IF('Net zero activities &amp; levers'!$C$14="Off",((Data!$AJ$14*'Net zero Intermediate calcs'!AZ5)+Data!$AK$14),IF('Net zero activities &amp; levers'!$C$14="On",((Data!$AJ$14*'Net zero Intermediate calcs'!AZ5)+Data!$AK$14)*(1-'Net zero supporting data'!AC213),"ERROR"))</f>
        <v>1651328.4765433515</v>
      </c>
      <c r="BA8" s="94">
        <f>IF('Net zero activities &amp; levers'!$C$14="Off",((Data!$AJ$14*'Net zero Intermediate calcs'!BA5)+Data!$AK$14),IF('Net zero activities &amp; levers'!$C$14="On",((Data!$AJ$14*'Net zero Intermediate calcs'!BA5)+Data!$AK$14)*(1-'Net zero supporting data'!AD213),"ERROR"))</f>
        <v>1699882.5371955531</v>
      </c>
      <c r="BB8" s="94">
        <f>IF('Net zero activities &amp; levers'!$C$14="Off",((Data!$AJ$14*'Net zero Intermediate calcs'!BB5)+Data!$AK$14),IF('Net zero activities &amp; levers'!$C$14="On",((Data!$AJ$14*'Net zero Intermediate calcs'!BB5)+Data!$AK$14)*(1-'Net zero supporting data'!AE213),"ERROR"))</f>
        <v>1755871.430652865</v>
      </c>
      <c r="BC8" s="94">
        <f>IF('Net zero activities &amp; levers'!$C$14="Off",((Data!$AJ$14*'Net zero Intermediate calcs'!BC5)+Data!$AK$14),IF('Net zero activities &amp; levers'!$C$14="On",((Data!$AJ$14*'Net zero Intermediate calcs'!BC5)+Data!$AK$14)*(1-'Net zero supporting data'!AF213),"ERROR"))</f>
        <v>1812805.931778386</v>
      </c>
      <c r="BD8" s="94">
        <f>IF('Net zero activities &amp; levers'!$C$14="Off",((Data!$AJ$14*'Net zero Intermediate calcs'!BD5)+Data!$AK$14),IF('Net zero activities &amp; levers'!$C$14="On",((Data!$AJ$14*'Net zero Intermediate calcs'!BD5)+Data!$AK$14)*(1-'Net zero supporting data'!AG213),"ERROR"))</f>
        <v>1871558.8519996514</v>
      </c>
      <c r="BE8" s="94">
        <f>IF('Net zero activities &amp; levers'!$C$14="Off",((Data!$AJ$14*'Net zero Intermediate calcs'!BE5)+Data!$AK$14),IF('Net zero activities &amp; levers'!$C$14="On",((Data!$AJ$14*'Net zero Intermediate calcs'!BE5)+Data!$AK$14)*(1-'Net zero supporting data'!AH213),"ERROR"))</f>
        <v>1932429.5497085245</v>
      </c>
      <c r="BF8" s="94">
        <f>IF('Net zero activities &amp; levers'!$C$14="Off",((Data!$AJ$14*'Net zero Intermediate calcs'!BF5)+Data!$AK$14),IF('Net zero activities &amp; levers'!$C$14="On",((Data!$AJ$14*'Net zero Intermediate calcs'!BF5)+Data!$AK$14)*(1-'Net zero supporting data'!AI213),"ERROR"))</f>
        <v>1995980.1872896128</v>
      </c>
      <c r="BG8" s="94">
        <f>IF('Net zero activities &amp; levers'!$C$14="Off",((Data!$AJ$14*'Net zero Intermediate calcs'!BG5)+Data!$AK$14),IF('Net zero activities &amp; levers'!$C$14="On",((Data!$AJ$14*'Net zero Intermediate calcs'!BG5)+Data!$AK$14)*(1-'Net zero supporting data'!AJ213),"ERROR"))</f>
        <v>2065021.683038</v>
      </c>
      <c r="BH8" s="94">
        <f>IF('Net zero activities &amp; levers'!$C$14="Off",((Data!$AJ$14*'Net zero Intermediate calcs'!BH5)+Data!$AK$14),IF('Net zero activities &amp; levers'!$C$14="On",((Data!$AJ$14*'Net zero Intermediate calcs'!BH5)+Data!$AK$14)*(1-'Net zero supporting data'!AK213),"ERROR"))</f>
        <v>2107639.4874846651</v>
      </c>
      <c r="BI8" s="94">
        <f>IF('Net zero activities &amp; levers'!$C$14="Off",((Data!$AJ$14*'Net zero Intermediate calcs'!BI5)+Data!$AK$14),IF('Net zero activities &amp; levers'!$C$14="On",((Data!$AJ$14*'Net zero Intermediate calcs'!BI5)+Data!$AK$14)*(1-'Net zero supporting data'!AL213),"ERROR"))</f>
        <v>2146371.3563212072</v>
      </c>
      <c r="BJ8" s="94">
        <f>IF('Net zero activities &amp; levers'!$C$14="Off",((Data!$AJ$14*'Net zero Intermediate calcs'!BJ5)+Data!$AK$14),IF('Net zero activities &amp; levers'!$C$14="On",((Data!$AJ$14*'Net zero Intermediate calcs'!BJ5)+Data!$AK$14)*(1-'Net zero supporting data'!AM213),"ERROR"))</f>
        <v>2185951.6923447931</v>
      </c>
      <c r="BK8" s="94">
        <f>IF('Net zero activities &amp; levers'!$C$14="Off",((Data!$AJ$14*'Net zero Intermediate calcs'!BK5)+Data!$AK$14),IF('Net zero activities &amp; levers'!$C$14="On",((Data!$AJ$14*'Net zero Intermediate calcs'!BK5)+Data!$AK$14)*(1-'Net zero supporting data'!AN213),"ERROR"))</f>
        <v>2224675.690504658</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643953.90599357779</v>
      </c>
      <c r="Z9" s="22">
        <f t="shared" si="1"/>
        <v>665666.88638065185</v>
      </c>
      <c r="AA9" s="22">
        <f t="shared" si="1"/>
        <v>691437.92225787486</v>
      </c>
      <c r="AB9" s="22">
        <f t="shared" si="1"/>
        <v>710657.39490542957</v>
      </c>
      <c r="AC9" s="22">
        <f t="shared" si="1"/>
        <v>725479.21201400959</v>
      </c>
      <c r="AD9" s="22">
        <f t="shared" si="1"/>
        <v>735691.54350705037</v>
      </c>
      <c r="AE9" s="22">
        <f t="shared" si="1"/>
        <v>749635.6315856725</v>
      </c>
      <c r="AF9" s="22">
        <f t="shared" si="1"/>
        <v>764253.10717659467</v>
      </c>
      <c r="AG9" s="22">
        <f t="shared" si="1"/>
        <v>705836.53000962874</v>
      </c>
      <c r="AH9" s="22">
        <f t="shared" si="1"/>
        <v>736972.77923575067</v>
      </c>
      <c r="AI9" s="22">
        <f t="shared" si="1"/>
        <v>762248.32931578148</v>
      </c>
      <c r="AJ9" s="22">
        <f t="shared" si="1"/>
        <v>785794.14501839364</v>
      </c>
      <c r="AK9" s="22">
        <f t="shared" si="1"/>
        <v>811236.25437153946</v>
      </c>
      <c r="AL9" s="22">
        <f t="shared" si="1"/>
        <v>835573.24641564675</v>
      </c>
      <c r="AM9" s="22">
        <f t="shared" si="1"/>
        <v>856976.97802174091</v>
      </c>
      <c r="AN9" s="22">
        <f t="shared" si="1"/>
        <v>878363.01149361965</v>
      </c>
      <c r="AO9" s="22">
        <f t="shared" si="1"/>
        <v>900332.13112473569</v>
      </c>
      <c r="AP9" s="22">
        <f t="shared" si="1"/>
        <v>929309.61419816955</v>
      </c>
      <c r="AQ9" s="22">
        <f t="shared" si="1"/>
        <v>955298.08457311639</v>
      </c>
      <c r="AR9" s="22">
        <f t="shared" si="1"/>
        <v>988934.75733983656</v>
      </c>
      <c r="AS9" s="22">
        <f t="shared" si="1"/>
        <v>1024249.6012936374</v>
      </c>
      <c r="AT9" s="22">
        <f t="shared" si="1"/>
        <v>1065671.1335125561</v>
      </c>
      <c r="AU9" s="22">
        <f t="shared" si="1"/>
        <v>1110590.1679924955</v>
      </c>
      <c r="AV9" s="22">
        <f t="shared" si="1"/>
        <v>1147759.6948272202</v>
      </c>
      <c r="AW9" s="22">
        <f t="shared" si="1"/>
        <v>1185469.9870580339</v>
      </c>
      <c r="AX9" s="22">
        <f t="shared" si="1"/>
        <v>1226848.1495879255</v>
      </c>
      <c r="AY9" s="22">
        <f t="shared" si="1"/>
        <v>1268610.5593009538</v>
      </c>
      <c r="AZ9" s="22">
        <f t="shared" si="1"/>
        <v>1314457.4673285079</v>
      </c>
      <c r="BA9" s="22">
        <f t="shared" si="1"/>
        <v>1359906.0297564426</v>
      </c>
      <c r="BB9" s="22">
        <f t="shared" si="1"/>
        <v>1409964.7588142506</v>
      </c>
      <c r="BC9" s="22">
        <f t="shared" si="1"/>
        <v>1461121.5810133792</v>
      </c>
      <c r="BD9" s="22">
        <f t="shared" si="1"/>
        <v>1514091.111267718</v>
      </c>
      <c r="BE9" s="22">
        <f t="shared" si="1"/>
        <v>1569132.794363322</v>
      </c>
      <c r="BF9" s="22">
        <f t="shared" si="1"/>
        <v>1626723.8526410346</v>
      </c>
      <c r="BG9" s="22">
        <f t="shared" si="1"/>
        <v>1689187.7367250843</v>
      </c>
      <c r="BH9" s="22">
        <f t="shared" si="1"/>
        <v>1730372.0192249103</v>
      </c>
      <c r="BI9" s="22">
        <f t="shared" si="1"/>
        <v>1768609.9976086749</v>
      </c>
      <c r="BJ9" s="22">
        <f t="shared" si="1"/>
        <v>1807782.0495691441</v>
      </c>
      <c r="BK9" s="22">
        <f t="shared" si="1"/>
        <v>1846480.8231188662</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275980.24542581919</v>
      </c>
      <c r="Z10" s="22">
        <f t="shared" si="2"/>
        <v>278541.46309545019</v>
      </c>
      <c r="AA10" s="22">
        <f t="shared" si="2"/>
        <v>282418.30627434328</v>
      </c>
      <c r="AB10" s="22">
        <f t="shared" si="2"/>
        <v>283269.0315357307</v>
      </c>
      <c r="AC10" s="22">
        <f t="shared" si="2"/>
        <v>282130.8046721149</v>
      </c>
      <c r="AD10" s="22">
        <f t="shared" si="2"/>
        <v>279055.41305439838</v>
      </c>
      <c r="AE10" s="22">
        <f t="shared" si="2"/>
        <v>277262.49387415289</v>
      </c>
      <c r="AF10" s="22">
        <f t="shared" si="2"/>
        <v>275547.03864190145</v>
      </c>
      <c r="AG10" s="22">
        <f t="shared" si="2"/>
        <v>247996.61865203176</v>
      </c>
      <c r="AH10" s="22">
        <f t="shared" si="2"/>
        <v>256251.99062375166</v>
      </c>
      <c r="AI10" s="22">
        <f t="shared" si="2"/>
        <v>262278.99503338721</v>
      </c>
      <c r="AJ10" s="22">
        <f t="shared" si="2"/>
        <v>267549.21291510994</v>
      </c>
      <c r="AK10" s="22">
        <f t="shared" si="2"/>
        <v>273304.19264923525</v>
      </c>
      <c r="AL10" s="22">
        <f t="shared" si="2"/>
        <v>278524.41547188233</v>
      </c>
      <c r="AM10" s="22">
        <f t="shared" si="2"/>
        <v>282620.06721993582</v>
      </c>
      <c r="AN10" s="22">
        <f t="shared" si="2"/>
        <v>286574.66953240114</v>
      </c>
      <c r="AO10" s="22">
        <f t="shared" si="2"/>
        <v>290583.38623602584</v>
      </c>
      <c r="AP10" s="22">
        <f t="shared" si="2"/>
        <v>296692.51535086671</v>
      </c>
      <c r="AQ10" s="22">
        <f t="shared" si="2"/>
        <v>301673.07933887886</v>
      </c>
      <c r="AR10" s="22">
        <f t="shared" si="2"/>
        <v>305482.46430916409</v>
      </c>
      <c r="AS10" s="22">
        <f t="shared" si="2"/>
        <v>309408.73372411961</v>
      </c>
      <c r="AT10" s="22">
        <f t="shared" si="2"/>
        <v>314731.88917210209</v>
      </c>
      <c r="AU10" s="22">
        <f t="shared" si="2"/>
        <v>320582.72890505008</v>
      </c>
      <c r="AV10" s="22">
        <f t="shared" si="2"/>
        <v>323727.09341280558</v>
      </c>
      <c r="AW10" s="22">
        <f t="shared" si="2"/>
        <v>326609.07806700934</v>
      </c>
      <c r="AX10" s="22">
        <f t="shared" si="2"/>
        <v>330065.74582822341</v>
      </c>
      <c r="AY10" s="22">
        <f t="shared" si="2"/>
        <v>333170.44991742214</v>
      </c>
      <c r="AZ10" s="22">
        <f t="shared" si="2"/>
        <v>336871.00921484362</v>
      </c>
      <c r="BA10" s="22">
        <f t="shared" si="2"/>
        <v>339976.50743911043</v>
      </c>
      <c r="BB10" s="22">
        <f t="shared" si="2"/>
        <v>345906.67183861439</v>
      </c>
      <c r="BC10" s="22">
        <f t="shared" si="2"/>
        <v>351684.35076500685</v>
      </c>
      <c r="BD10" s="22">
        <f t="shared" si="2"/>
        <v>357467.74073193339</v>
      </c>
      <c r="BE10" s="22">
        <f t="shared" si="2"/>
        <v>363296.75534520252</v>
      </c>
      <c r="BF10" s="22">
        <f t="shared" si="2"/>
        <v>369256.33464857819</v>
      </c>
      <c r="BG10" s="22">
        <f t="shared" si="2"/>
        <v>375833.94631291577</v>
      </c>
      <c r="BH10" s="22">
        <f t="shared" si="2"/>
        <v>377267.46825975482</v>
      </c>
      <c r="BI10" s="22">
        <f t="shared" si="2"/>
        <v>377761.35871253232</v>
      </c>
      <c r="BJ10" s="22">
        <f t="shared" si="2"/>
        <v>378169.64277564897</v>
      </c>
      <c r="BK10" s="22">
        <f t="shared" si="2"/>
        <v>378194.86738579185</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2031584.5891224521</v>
      </c>
      <c r="AB12" s="22">
        <f>((Data!$AJ$6*'Net zero Intermediate calcs'!AB4)+Data!$AK$6)*Drivers!AC4</f>
        <v>2065795.7253002254</v>
      </c>
      <c r="AC12" s="22">
        <f>((Data!$AJ$6*'Net zero Intermediate calcs'!AC4)+Data!$AK$6)*Drivers!AD4</f>
        <v>2094779.0652397447</v>
      </c>
      <c r="AD12" s="22">
        <f>((Data!$AJ$6*'Net zero Intermediate calcs'!AD4)+Data!$AK$6)*Drivers!AE4</f>
        <v>2118412.1564230551</v>
      </c>
      <c r="AE12" s="22">
        <f>((Data!$AJ$6*'Net zero Intermediate calcs'!AE4)+Data!$AK$6)*Drivers!AF4</f>
        <v>2146845.3123571589</v>
      </c>
      <c r="AF12" s="22">
        <f>((Data!$AJ$6*'Net zero Intermediate calcs'!AF4)+Data!$AK$6)*Drivers!AG4</f>
        <v>2176243.6654550009</v>
      </c>
      <c r="AG12" s="22">
        <f>((Data!$AJ$6*'Net zero Intermediate calcs'!AG4)+Data!$AK$6)*Drivers!AH4</f>
        <v>2115790.4533223123</v>
      </c>
      <c r="AH12" s="22">
        <f>((Data!$AJ$6*'Net zero Intermediate calcs'!AH4)+Data!$AK$6)*Drivers!AI4</f>
        <v>2167829.5604462009</v>
      </c>
      <c r="AI12" s="22">
        <f>((Data!$AJ$6*'Net zero Intermediate calcs'!AI4)+Data!$AK$6)*Drivers!AJ4</f>
        <v>2211661.9716623602</v>
      </c>
      <c r="AJ12" s="22">
        <f>((Data!$AJ$6*'Net zero Intermediate calcs'!AJ4)+Data!$AK$6)*Drivers!AK4</f>
        <v>2252355.0244248076</v>
      </c>
      <c r="AK12" s="22">
        <f>((Data!$AJ$6*'Net zero Intermediate calcs'!AK4)+Data!$AK$6)*Drivers!AL4</f>
        <v>2294307.857844654</v>
      </c>
      <c r="AL12" s="22">
        <f>((Data!$AJ$6*'Net zero Intermediate calcs'!AL4)+Data!$AK$6)*Drivers!AM4</f>
        <v>2333818.1778752254</v>
      </c>
      <c r="AM12" s="22">
        <f>((Data!$AJ$6*'Net zero Intermediate calcs'!AM4)+Data!$AK$6)*Drivers!AN4</f>
        <v>2369362.9808986918</v>
      </c>
      <c r="AN12" s="22">
        <f>((Data!$AJ$6*'Net zero Intermediate calcs'!AN4)+Data!$AK$6)*Drivers!AO4</f>
        <v>2404485.9621501956</v>
      </c>
      <c r="AO12" s="22">
        <f>((Data!$AJ$6*'Net zero Intermediate calcs'!AO4)+Data!$AK$6)*Drivers!AP4</f>
        <v>2439901.9146591383</v>
      </c>
      <c r="AP12" s="22">
        <f>((Data!$AJ$6*'Net zero Intermediate calcs'!AP4)+Data!$AK$6)*Drivers!AQ4</f>
        <v>2483323.5128202299</v>
      </c>
      <c r="AQ12" s="22">
        <f>((Data!$AJ$6*'Net zero Intermediate calcs'!AQ4)+Data!$AK$6)*Drivers!AR4</f>
        <v>2522682.0863271174</v>
      </c>
      <c r="AR12" s="22">
        <f>((Data!$AJ$6*'Net zero Intermediate calcs'!AR4)+Data!$AK$6)*Drivers!AS4</f>
        <v>2567715.5048481496</v>
      </c>
      <c r="AS12" s="22">
        <f>((Data!$AJ$6*'Net zero Intermediate calcs'!AS4)+Data!$AK$6)*Drivers!AT4</f>
        <v>2614147.5501475623</v>
      </c>
      <c r="AT12" s="22">
        <f>((Data!$AJ$6*'Net zero Intermediate calcs'!AT4)+Data!$AK$6)*Drivers!AU4</f>
        <v>2667174.9056654801</v>
      </c>
      <c r="AU12" s="22">
        <f>((Data!$AJ$6*'Net zero Intermediate calcs'!AU4)+Data!$AK$6)*Drivers!AV4</f>
        <v>2723618.8758081915</v>
      </c>
      <c r="AV12" s="22">
        <f>((Data!$AJ$6*'Net zero Intermediate calcs'!AV4)+Data!$AK$6)*Drivers!AW4</f>
        <v>2770269.9003645889</v>
      </c>
      <c r="AW12" s="22">
        <f>((Data!$AJ$6*'Net zero Intermediate calcs'!AW4)+Data!$AK$6)*Drivers!AX4</f>
        <v>2816932.9333313713</v>
      </c>
      <c r="AX12" s="22">
        <f>((Data!$AJ$6*'Net zero Intermediate calcs'!AX4)+Data!$AK$6)*Drivers!AY4</f>
        <v>2867215.4977277839</v>
      </c>
      <c r="AY12" s="22">
        <f>((Data!$AJ$6*'Net zero Intermediate calcs'!AY4)+Data!$AK$6)*Drivers!AZ4</f>
        <v>2917272.7875839723</v>
      </c>
      <c r="AZ12" s="22">
        <f>((Data!$AJ$6*'Net zero Intermediate calcs'!AZ4)+Data!$AK$6)*Drivers!BA4</f>
        <v>2971336.093772728</v>
      </c>
      <c r="BA12" s="22">
        <f>((Data!$AJ$6*'Net zero Intermediate calcs'!BA4)+Data!$AK$6)*Drivers!BB4</f>
        <v>3024226.6607489781</v>
      </c>
      <c r="BB12" s="22">
        <f>((Data!$AJ$6*'Net zero Intermediate calcs'!BB4)+Data!$AK$6)*Drivers!BC4</f>
        <v>3083650.220867909</v>
      </c>
      <c r="BC12" s="22">
        <f>((Data!$AJ$6*'Net zero Intermediate calcs'!BC4)+Data!$AK$6)*Drivers!BD4</f>
        <v>3143685.3971927091</v>
      </c>
      <c r="BD12" s="22">
        <f>((Data!$AJ$6*'Net zero Intermediate calcs'!BD4)+Data!$AK$6)*Drivers!BE4</f>
        <v>3205122.756661884</v>
      </c>
      <c r="BE12" s="22">
        <f>((Data!$AJ$6*'Net zero Intermediate calcs'!BE4)+Data!$AK$6)*Drivers!BF4</f>
        <v>3268230.1995884189</v>
      </c>
      <c r="BF12" s="22">
        <f>((Data!$AJ$6*'Net zero Intermediate calcs'!BF4)+Data!$AK$6)*Drivers!BG4</f>
        <v>3333515.3625922962</v>
      </c>
      <c r="BG12" s="22">
        <f>((Data!$AJ$6*'Net zero Intermediate calcs'!BG4)+Data!$AK$6)*Drivers!BH4</f>
        <v>3403537.32584354</v>
      </c>
      <c r="BH12" s="22">
        <f>((Data!$AJ$6*'Net zero Intermediate calcs'!BH4)+Data!$AK$6)*Drivers!BI4</f>
        <v>3449195.7230433784</v>
      </c>
      <c r="BI12" s="22">
        <f>((Data!$AJ$6*'Net zero Intermediate calcs'!BI4)+Data!$AK$6)*Drivers!BJ4</f>
        <v>3491033.3457027157</v>
      </c>
      <c r="BJ12" s="22">
        <f>((Data!$AJ$6*'Net zero Intermediate calcs'!BJ4)+Data!$AK$6)*Drivers!BK4</f>
        <v>3533362.2117896038</v>
      </c>
      <c r="BK12" s="22">
        <f>((Data!$AJ$6*'Net zero Intermediate calcs'!BK4)+Data!$AK$6)*Drivers!BL4</f>
        <v>3574624.0179693829</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37.683091125148373</v>
      </c>
      <c r="AB13" s="45">
        <f>AB12*ttokg/Drivers!AC4</f>
        <v>37.731090083648773</v>
      </c>
      <c r="AC13" s="45">
        <f>AC12*ttokg/Drivers!AD4</f>
        <v>37.662375175971526</v>
      </c>
      <c r="AD13" s="45">
        <f>AD12*ttokg/Drivers!AE4</f>
        <v>37.479461161920796</v>
      </c>
      <c r="AE13" s="45">
        <f>AE12*ttokg/Drivers!AF4</f>
        <v>37.378043200844516</v>
      </c>
      <c r="AF13" s="45">
        <f>AF12*ttokg/Drivers!AG4</f>
        <v>37.286898324481022</v>
      </c>
      <c r="AG13" s="45">
        <f>AG12*ttokg/Drivers!AH4</f>
        <v>35.674206483439647</v>
      </c>
      <c r="AH13" s="45">
        <f>AH12*ttokg/Drivers!AI4</f>
        <v>36.035577253703302</v>
      </c>
      <c r="AI13" s="45">
        <f>AI12*ttokg/Drivers!AJ4</f>
        <v>36.278425777319342</v>
      </c>
      <c r="AJ13" s="45">
        <f>AJ12*ttokg/Drivers!AK4</f>
        <v>36.491261925465132</v>
      </c>
      <c r="AK13" s="45">
        <f>AK12*ttokg/Drivers!AL4</f>
        <v>36.747302679899612</v>
      </c>
      <c r="AL13" s="45">
        <f>AL12*ttokg/Drivers!AM4</f>
        <v>36.9881222374377</v>
      </c>
      <c r="AM13" s="45">
        <f>AM12*ttokg/Drivers!AN4</f>
        <v>37.169916722125784</v>
      </c>
      <c r="AN13" s="45">
        <f>AN12*ttokg/Drivers!AO4</f>
        <v>37.349968271493147</v>
      </c>
      <c r="AO13" s="45">
        <f>AO12*ttokg/Drivers!AP4</f>
        <v>37.539776873407583</v>
      </c>
      <c r="AP13" s="45">
        <f>AP12*ttokg/Drivers!AQ4</f>
        <v>37.85709812520011</v>
      </c>
      <c r="AQ13" s="45">
        <f>AQ12*ttokg/Drivers!AR4</f>
        <v>38.116644797456658</v>
      </c>
      <c r="AR13" s="45">
        <f>AR12*ttokg/Drivers!AS4</f>
        <v>38.463610175168576</v>
      </c>
      <c r="AS13" s="45">
        <f>AS12*ttokg/Drivers!AT4</f>
        <v>38.832660309623748</v>
      </c>
      <c r="AT13" s="45">
        <f>AT12*ttokg/Drivers!AU4</f>
        <v>39.300256575783244</v>
      </c>
      <c r="AU13" s="45">
        <f>AU12*ttokg/Drivers!AV4</f>
        <v>39.818054127444363</v>
      </c>
      <c r="AV13" s="45">
        <f>AV12*ttokg/Drivers!AW4</f>
        <v>40.193755244474239</v>
      </c>
      <c r="AW13" s="45">
        <f>AW12*ttokg/Drivers!AX4</f>
        <v>40.57142868724025</v>
      </c>
      <c r="AX13" s="45">
        <f>AX12*ttokg/Drivers!AY4</f>
        <v>41.003028882434393</v>
      </c>
      <c r="AY13" s="45">
        <f>AY12*ttokg/Drivers!AZ4</f>
        <v>41.43324951729781</v>
      </c>
      <c r="AZ13" s="45">
        <f>AZ12*ttokg/Drivers!BA4</f>
        <v>41.922256414469658</v>
      </c>
      <c r="BA13" s="45">
        <f>BA12*ttokg/Drivers!BB4</f>
        <v>42.396764778308771</v>
      </c>
      <c r="BB13" s="45">
        <f>BB12*ttokg/Drivers!BC4</f>
        <v>42.964003291713034</v>
      </c>
      <c r="BC13" s="45">
        <f>BC12*ttokg/Drivers!BD4</f>
        <v>43.540731789053744</v>
      </c>
      <c r="BD13" s="45">
        <f>BD12*ttokg/Drivers!BE4</f>
        <v>44.138148757786638</v>
      </c>
      <c r="BE13" s="45">
        <f>BE12*ttokg/Drivers!BF4</f>
        <v>44.760063218011823</v>
      </c>
      <c r="BF13" s="45">
        <f>BF12*ttokg/Drivers!BG4</f>
        <v>45.413497162064964</v>
      </c>
      <c r="BG13" s="45">
        <f>BG12*ttokg/Drivers!BH4</f>
        <v>46.133130770083319</v>
      </c>
      <c r="BH13" s="45">
        <f>BH12*ttokg/Drivers!BI4</f>
        <v>46.525996801157532</v>
      </c>
      <c r="BI13" s="45">
        <f>BI12*ttokg/Drivers!BJ4</f>
        <v>46.873006944861807</v>
      </c>
      <c r="BJ13" s="45">
        <f>BJ12*ttokg/Drivers!BK4</f>
        <v>47.232779374318554</v>
      </c>
      <c r="BK13" s="45">
        <f>BK12*ttokg/Drivers!BL4</f>
        <v>47.584752037972891</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1.7769639975511994E-2</v>
      </c>
      <c r="Z14" s="22">
        <f>((Data!$AJ$6*LN('Net zero Intermediate calcs'!Z4))+Data!$AK$6)</f>
        <v>1.7771577329076322E-2</v>
      </c>
      <c r="AA14" s="22">
        <f>((Data!$AJ$6*LN('Net zero Intermediate calcs'!AA4))+Data!$AK$6)</f>
        <v>1.7774491233747497E-2</v>
      </c>
      <c r="AB14" s="22">
        <f>((Data!$AJ$6*LN('Net zero Intermediate calcs'!AB4))+Data!$AK$6)</f>
        <v>1.777511013834664E-2</v>
      </c>
      <c r="AC14" s="22">
        <f>((Data!$AJ$6*LN('Net zero Intermediate calcs'!AC4))+Data!$AK$6)</f>
        <v>1.7774223684486692E-2</v>
      </c>
      <c r="AD14" s="22">
        <f>((Data!$AJ$6*LN('Net zero Intermediate calcs'!AD4))+Data!$AK$6)</f>
        <v>1.7771849846659762E-2</v>
      </c>
      <c r="AE14" s="22">
        <f>((Data!$AJ$6*LN('Net zero Intermediate calcs'!AE4))+Data!$AK$6)</f>
        <v>1.7770524682015676E-2</v>
      </c>
      <c r="AF14" s="22">
        <f>((Data!$AJ$6*LN('Net zero Intermediate calcs'!AF4))+Data!$AK$6)</f>
        <v>1.7769328221698192E-2</v>
      </c>
      <c r="AG14" s="22">
        <f>((Data!$AJ$6*LN('Net zero Intermediate calcs'!AG4))+Data!$AK$6)</f>
        <v>1.7747239604152875E-2</v>
      </c>
      <c r="AH14" s="22">
        <f>((Data!$AJ$6*LN('Net zero Intermediate calcs'!AH4))+Data!$AK$6)</f>
        <v>1.7752347301509604E-2</v>
      </c>
      <c r="AI14" s="22">
        <f>((Data!$AJ$6*LN('Net zero Intermediate calcs'!AI4))+Data!$AK$6)</f>
        <v>1.7755726725690271E-2</v>
      </c>
      <c r="AJ14" s="22">
        <f>((Data!$AJ$6*LN('Net zero Intermediate calcs'!AJ4))+Data!$AK$6)</f>
        <v>1.775865440439757E-2</v>
      </c>
      <c r="AK14" s="22">
        <f>((Data!$AJ$6*LN('Net zero Intermediate calcs'!AK4))+Data!$AK$6)</f>
        <v>1.7762135175947883E-2</v>
      </c>
      <c r="AL14" s="22">
        <f>((Data!$AJ$6*LN('Net zero Intermediate calcs'!AL4))+Data!$AK$6)</f>
        <v>1.776536890605121E-2</v>
      </c>
      <c r="AM14" s="22">
        <f>((Data!$AJ$6*LN('Net zero Intermediate calcs'!AM4))+Data!$AK$6)</f>
        <v>1.7767784857642771E-2</v>
      </c>
      <c r="AN14" s="22">
        <f>((Data!$AJ$6*LN('Net zero Intermediate calcs'!AN4))+Data!$AK$6)</f>
        <v>1.7770156701931192E-2</v>
      </c>
      <c r="AO14" s="22">
        <f>((Data!$AJ$6*LN('Net zero Intermediate calcs'!AO4))+Data!$AK$6)</f>
        <v>1.7772634906560978E-2</v>
      </c>
      <c r="AP14" s="22">
        <f>((Data!$AJ$6*LN('Net zero Intermediate calcs'!AP4))+Data!$AK$6)</f>
        <v>1.777672823925365E-2</v>
      </c>
      <c r="AQ14" s="22">
        <f>((Data!$AJ$6*LN('Net zero Intermediate calcs'!AQ4))+Data!$AK$6)</f>
        <v>1.7780031145755687E-2</v>
      </c>
      <c r="AR14" s="22">
        <f>((Data!$AJ$6*LN('Net zero Intermediate calcs'!AR4))+Data!$AK$6)</f>
        <v>1.7784384849254514E-2</v>
      </c>
      <c r="AS14" s="22">
        <f>((Data!$AJ$6*LN('Net zero Intermediate calcs'!AS4))+Data!$AK$6)</f>
        <v>1.7788940520903899E-2</v>
      </c>
      <c r="AT14" s="22">
        <f>((Data!$AJ$6*LN('Net zero Intermediate calcs'!AT4))+Data!$AK$6)</f>
        <v>1.7794605319767773E-2</v>
      </c>
      <c r="AU14" s="22">
        <f>((Data!$AJ$6*LN('Net zero Intermediate calcs'!AU4))+Data!$AK$6)</f>
        <v>1.7800743773677567E-2</v>
      </c>
      <c r="AV14" s="22">
        <f>((Data!$AJ$6*LN('Net zero Intermediate calcs'!AV4))+Data!$AK$6)</f>
        <v>1.7805112616966875E-2</v>
      </c>
      <c r="AW14" s="22">
        <f>((Data!$AJ$6*LN('Net zero Intermediate calcs'!AW4))+Data!$AK$6)</f>
        <v>1.7809434862038197E-2</v>
      </c>
      <c r="AX14" s="22">
        <f>((Data!$AJ$6*LN('Net zero Intermediate calcs'!AX4))+Data!$AK$6)</f>
        <v>1.7814291693865704E-2</v>
      </c>
      <c r="AY14" s="22">
        <f>((Data!$AJ$6*LN('Net zero Intermediate calcs'!AY4))+Data!$AK$6)</f>
        <v>1.7819048289160387E-2</v>
      </c>
      <c r="AZ14" s="22">
        <f>((Data!$AJ$6*LN('Net zero Intermediate calcs'!AZ4))+Data!$AK$6)</f>
        <v>1.7824355819205343E-2</v>
      </c>
      <c r="BA14" s="22">
        <f>((Data!$AJ$6*LN('Net zero Intermediate calcs'!BA4))+Data!$AK$6)</f>
        <v>1.7829408936514038E-2</v>
      </c>
      <c r="BB14" s="22">
        <f>((Data!$AJ$6*LN('Net zero Intermediate calcs'!BB4))+Data!$AK$6)</f>
        <v>1.7835329019234927E-2</v>
      </c>
      <c r="BC14" s="22">
        <f>((Data!$AJ$6*LN('Net zero Intermediate calcs'!BC4))+Data!$AK$6)</f>
        <v>1.7841219015651312E-2</v>
      </c>
      <c r="BD14" s="22">
        <f>((Data!$AJ$6*LN('Net zero Intermediate calcs'!BD4))+Data!$AK$6)</f>
        <v>1.7847188856148655E-2</v>
      </c>
      <c r="BE14" s="22">
        <f>((Data!$AJ$6*LN('Net zero Intermediate calcs'!BE4))+Data!$AK$6)</f>
        <v>1.785326750206806E-2</v>
      </c>
      <c r="BF14" s="22">
        <f>((Data!$AJ$6*LN('Net zero Intermediate calcs'!BF4))+Data!$AK$6)</f>
        <v>1.7859511319948462E-2</v>
      </c>
      <c r="BG14" s="22">
        <f>((Data!$AJ$6*LN('Net zero Intermediate calcs'!BG4))+Data!$AK$6)</f>
        <v>1.7866225981130652E-2</v>
      </c>
      <c r="BH14" s="22">
        <f>((Data!$AJ$6*LN('Net zero Intermediate calcs'!BH4))+Data!$AK$6)</f>
        <v>1.7869822989434764E-2</v>
      </c>
      <c r="BI14" s="22">
        <f>((Data!$AJ$6*LN('Net zero Intermediate calcs'!BI4))+Data!$AK$6)</f>
        <v>1.7872961102804907E-2</v>
      </c>
      <c r="BJ14" s="22">
        <f>((Data!$AJ$6*LN('Net zero Intermediate calcs'!BJ4))+Data!$AK$6)</f>
        <v>1.7876176887668474E-2</v>
      </c>
      <c r="BK14" s="22">
        <f>((Data!$AJ$6*LN('Net zero Intermediate calcs'!BK4))+Data!$AK$6)</f>
        <v>1.7879286624275133E-2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2942445.3105118936</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3100724.3936023349</v>
      </c>
      <c r="AG15" s="22">
        <f>((Data!$AJ$17*'Net zero Intermediate calcs'!AG12)+Data!$AK$17)</f>
        <v>3034579.3633089196</v>
      </c>
      <c r="AH15" s="22">
        <f>((Data!$AJ$17*'Net zero Intermediate calcs'!AH12)+Data!$AK$17)</f>
        <v>3091518.079974574</v>
      </c>
      <c r="AI15" s="22">
        <f>((Data!$AJ$17*'Net zero Intermediate calcs'!AI12)+Data!$AK$17)</f>
        <v>3139477.4201889969</v>
      </c>
      <c r="AJ15" s="22">
        <f>((Data!$AJ$17*'Net zero Intermediate calcs'!AJ12)+Data!$AK$17)</f>
        <v>3184001.8236532118</v>
      </c>
      <c r="AK15" s="22">
        <f>((Data!$AJ$17*'Net zero Intermediate calcs'!AK12)+Data!$AK$17)</f>
        <v>3229904.6192128519</v>
      </c>
      <c r="AL15" s="22">
        <f>((Data!$AJ$17*'Net zero Intermediate calcs'!AL12)+Data!$AK$17)</f>
        <v>3273134.9327582838</v>
      </c>
      <c r="AM15" s="22">
        <f>((Data!$AJ$17*'Net zero Intermediate calcs'!AM12)+Data!$AK$17)</f>
        <v>3312026.3661464751</v>
      </c>
      <c r="AN15" s="22">
        <f>((Data!$AJ$17*'Net zero Intermediate calcs'!AN12)+Data!$AK$17)</f>
        <v>3350456.2622085158</v>
      </c>
      <c r="AO15" s="22">
        <f>((Data!$AJ$17*'Net zero Intermediate calcs'!AO12)+Data!$AK$17)</f>
        <v>3389206.713490284</v>
      </c>
      <c r="AP15" s="22">
        <f>((Data!$AJ$17*'Net zero Intermediate calcs'!AP12)+Data!$AK$17)</f>
        <v>3436716.5615931423</v>
      </c>
      <c r="AQ15" s="22">
        <f>((Data!$AJ$17*'Net zero Intermediate calcs'!AQ12)+Data!$AK$17)</f>
        <v>3479780.8413075851</v>
      </c>
      <c r="AR15" s="22">
        <f>((Data!$AJ$17*'Net zero Intermediate calcs'!AR12)+Data!$AK$17)</f>
        <v>3529054.2666096473</v>
      </c>
      <c r="AS15" s="22">
        <f>((Data!$AJ$17*'Net zero Intermediate calcs'!AS12)+Data!$AK$17)</f>
        <v>3579858.0028308714</v>
      </c>
      <c r="AT15" s="22">
        <f>((Data!$AJ$17*'Net zero Intermediate calcs'!AT12)+Data!$AK$17)</f>
        <v>3637878.0139001552</v>
      </c>
      <c r="AU15" s="22">
        <f>((Data!$AJ$17*'Net zero Intermediate calcs'!AU12)+Data!$AK$17)</f>
        <v>3699636.3222391009</v>
      </c>
      <c r="AV15" s="22">
        <f>((Data!$AJ$17*'Net zero Intermediate calcs'!AV12)+Data!$AK$17)</f>
        <v>3750679.6551513188</v>
      </c>
      <c r="AW15" s="22">
        <f>((Data!$AJ$17*'Net zero Intermediate calcs'!AW12)+Data!$AK$17)</f>
        <v>3801736.1270952048</v>
      </c>
      <c r="AX15" s="22">
        <f>((Data!$AJ$17*'Net zero Intermediate calcs'!AX12)+Data!$AK$17)</f>
        <v>3856752.9182283403</v>
      </c>
      <c r="AY15" s="22">
        <f>((Data!$AJ$17*'Net zero Intermediate calcs'!AY12)+Data!$AK$17)</f>
        <v>3911523.2246708907</v>
      </c>
      <c r="AZ15" s="22">
        <f>((Data!$AJ$17*'Net zero Intermediate calcs'!AZ12)+Data!$AK$17)</f>
        <v>3970676.7237069448</v>
      </c>
      <c r="BA15" s="22">
        <f>((Data!$AJ$17*'Net zero Intermediate calcs'!BA12)+Data!$AK$17)</f>
        <v>4028547.0672579417</v>
      </c>
      <c r="BB15" s="22">
        <f>((Data!$AJ$17*'Net zero Intermediate calcs'!BB12)+Data!$AK$17)</f>
        <v>4093565.5012756744</v>
      </c>
      <c r="BC15" s="22">
        <f>((Data!$AJ$17*'Net zero Intermediate calcs'!BC12)+Data!$AK$17)</f>
        <v>4159253.1366648152</v>
      </c>
      <c r="BD15" s="22">
        <f>((Data!$AJ$17*'Net zero Intermediate calcs'!BD12)+Data!$AK$17)</f>
        <v>4226474.9741796916</v>
      </c>
      <c r="BE15" s="22">
        <f>((Data!$AJ$17*'Net zero Intermediate calcs'!BE12)+Data!$AK$17)</f>
        <v>4295524.1376046818</v>
      </c>
      <c r="BF15" s="22">
        <f>((Data!$AJ$17*'Net zero Intermediate calcs'!BF12)+Data!$AK$17)</f>
        <v>4366956.0587923238</v>
      </c>
      <c r="BG15" s="22">
        <f>((Data!$AJ$17*'Net zero Intermediate calcs'!BG12)+Data!$AK$17)</f>
        <v>4443570.7615858158</v>
      </c>
      <c r="BH15" s="22">
        <f>((Data!$AJ$17*'Net zero Intermediate calcs'!BH12)+Data!$AK$17)</f>
        <v>4493528.0088418145</v>
      </c>
      <c r="BI15" s="22">
        <f>((Data!$AJ$17*'Net zero Intermediate calcs'!BI12)+Data!$AK$17)</f>
        <v>4539304.7462653331</v>
      </c>
      <c r="BJ15" s="22">
        <f>((Data!$AJ$17*'Net zero Intermediate calcs'!BJ12)+Data!$AK$17)</f>
        <v>4585618.9788896926</v>
      </c>
      <c r="BK15" s="22">
        <f>((Data!$AJ$17*'Net zero Intermediate calcs'!BK12)+Data!$AK$17)</f>
        <v>4630765.6853001323</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163484.42116083097</v>
      </c>
      <c r="Z18" s="22">
        <f t="shared" si="3"/>
        <v>165085.80191754238</v>
      </c>
      <c r="AA18" s="22">
        <f t="shared" si="3"/>
        <v>166751.80150266938</v>
      </c>
      <c r="AB18" s="22">
        <f t="shared" si="3"/>
        <v>168468.13366972576</v>
      </c>
      <c r="AC18" s="22">
        <f t="shared" si="3"/>
        <v>170240.70959794082</v>
      </c>
      <c r="AD18" s="22">
        <f t="shared" si="3"/>
        <v>172071.84906435863</v>
      </c>
      <c r="AE18" s="22">
        <f t="shared" si="3"/>
        <v>173932.88623482941</v>
      </c>
      <c r="AF18" s="22">
        <f t="shared" si="3"/>
        <v>175824.63311708838</v>
      </c>
      <c r="AG18" s="22">
        <f t="shared" si="3"/>
        <v>177637.28884350212</v>
      </c>
      <c r="AH18" s="22">
        <f t="shared" si="3"/>
        <v>179397.69073733056</v>
      </c>
      <c r="AI18" s="22">
        <f t="shared" si="3"/>
        <v>181060.55812832183</v>
      </c>
      <c r="AJ18" s="22">
        <f t="shared" si="3"/>
        <v>182627.79418621794</v>
      </c>
      <c r="AK18" s="22">
        <f t="shared" si="3"/>
        <v>184100.68617957798</v>
      </c>
      <c r="AL18" s="22">
        <f t="shared" si="3"/>
        <v>185470.89721275787</v>
      </c>
      <c r="AM18" s="22">
        <f t="shared" si="3"/>
        <v>186808.29001648899</v>
      </c>
      <c r="AN18" s="22">
        <f t="shared" si="3"/>
        <v>188116.00832427666</v>
      </c>
      <c r="AO18" s="22">
        <f t="shared" si="3"/>
        <v>189393.77760879474</v>
      </c>
      <c r="AP18" s="22">
        <f t="shared" si="3"/>
        <v>190649.83941933842</v>
      </c>
      <c r="AQ18" s="22">
        <f t="shared" si="3"/>
        <v>191868.43513136997</v>
      </c>
      <c r="AR18" s="22">
        <f t="shared" si="3"/>
        <v>193069.70345779578</v>
      </c>
      <c r="AS18" s="22">
        <f t="shared" si="3"/>
        <v>194247.63421829173</v>
      </c>
      <c r="AT18" s="22">
        <f t="shared" si="3"/>
        <v>195407.73254098993</v>
      </c>
      <c r="AU18" s="22">
        <f t="shared" si="3"/>
        <v>196545.34670033705</v>
      </c>
      <c r="AV18" s="22">
        <f t="shared" si="3"/>
        <v>197643.65881176764</v>
      </c>
      <c r="AW18" s="22">
        <f t="shared" si="3"/>
        <v>198716.53885615227</v>
      </c>
      <c r="AX18" s="22">
        <f t="shared" si="3"/>
        <v>199767.6808415546</v>
      </c>
      <c r="AY18" s="22">
        <f t="shared" si="3"/>
        <v>200791.74320563677</v>
      </c>
      <c r="AZ18" s="22">
        <f t="shared" si="3"/>
        <v>201793.2056970007</v>
      </c>
      <c r="BA18" s="22">
        <f t="shared" si="3"/>
        <v>202765.13674588673</v>
      </c>
      <c r="BB18" s="22">
        <f t="shared" si="3"/>
        <v>203719.19684376271</v>
      </c>
      <c r="BC18" s="22">
        <f t="shared" si="3"/>
        <v>204647.63901293968</v>
      </c>
      <c r="BD18" s="22">
        <f t="shared" si="3"/>
        <v>205550.88054658979</v>
      </c>
      <c r="BE18" s="22">
        <f t="shared" si="3"/>
        <v>206428.71861261659</v>
      </c>
      <c r="BF18" s="22">
        <f t="shared" si="3"/>
        <v>207281.25659606911</v>
      </c>
      <c r="BG18" s="22">
        <f t="shared" si="3"/>
        <v>208111.2258592768</v>
      </c>
      <c r="BH18" s="22">
        <f t="shared" si="3"/>
        <v>208882.81052687534</v>
      </c>
      <c r="BI18" s="22">
        <f t="shared" si="3"/>
        <v>209620.49282633557</v>
      </c>
      <c r="BJ18" s="22">
        <f t="shared" si="3"/>
        <v>210329.06305448641</v>
      </c>
      <c r="BK18" s="22">
        <f t="shared" si="3"/>
        <v>211006.20072635903</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168493.35641070598</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173641.86960514105</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179139.45099554924</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182024.83461097445</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190794.47179365763</v>
      </c>
      <c r="AH19" s="94">
        <f>IF('Net zero activities &amp; levers'!$C$12="Off",(((Data!$AJ$7*'Intermediate calculations'!AH4)+Data!$AK$7)*Drivers!AI4),IF('Net zero activities &amp; levers'!$C$12="PB",(((Data!$AJ$7*'Intermediate calculations'!AH4)+Data!$AK$7)*Drivers!AI4),IF('Net zero activities &amp; levers'!$C$12="MS",'Net zero supporting data'!K206,"ERROR")))</f>
        <v>193568.39200791236</v>
      </c>
      <c r="AI19" s="94">
        <f>IF('Net zero activities &amp; levers'!$C$12="Off",(((Data!$AJ$7*'Intermediate calculations'!AI4)+Data!$AK$7)*Drivers!AJ4),IF('Net zero activities &amp; levers'!$C$12="PB",(((Data!$AJ$7*'Intermediate calculations'!AI4)+Data!$AK$7)*Drivers!AJ4),IF('Net zero activities &amp; levers'!$C$12="MS",'Net zero supporting data'!L206,"ERROR")))</f>
        <v>196188.62406155124</v>
      </c>
      <c r="AJ19" s="94">
        <f>IF('Net zero activities &amp; levers'!$C$12="Off",(((Data!$AJ$7*'Intermediate calculations'!AJ4)+Data!$AK$7)*Drivers!AK4),IF('Net zero activities &amp; levers'!$C$12="PB",(((Data!$AJ$7*'Intermediate calculations'!AJ4)+Data!$AK$7)*Drivers!AK4),IF('Net zero activities &amp; levers'!$C$12="MS",'Net zero supporting data'!M206,"ERROR")))</f>
        <v>198658.16683854317</v>
      </c>
      <c r="AK19" s="94">
        <f>IF('Net zero activities &amp; levers'!$C$12="Off",(((Data!$AJ$7*'Intermediate calculations'!AK4)+Data!$AK$7)*Drivers!AL4),IF('Net zero activities &amp; levers'!$C$12="PB",(((Data!$AJ$7*'Intermediate calculations'!AK4)+Data!$AK$7)*Drivers!AL4),IF('Net zero activities &amp; levers'!$C$12="MS",'Net zero supporting data'!N206,"ERROR")))</f>
        <v>200979.04872813832</v>
      </c>
      <c r="AL19" s="94">
        <f>IF('Net zero activities &amp; levers'!$C$12="Off",(((Data!$AJ$7*'Intermediate calculations'!AL4)+Data!$AK$7)*Drivers!AM4),IF('Net zero activities &amp; levers'!$C$12="PB",(((Data!$AJ$7*'Intermediate calculations'!AL4)+Data!$AK$7)*Drivers!AM4),IF('Net zero activities &amp; levers'!$C$12="MS",'Net zero supporting data'!O206,"ERROR")))</f>
        <v>203138.13302363784</v>
      </c>
      <c r="AM19" s="94">
        <f>IF('Net zero activities &amp; levers'!$C$12="Off",(((Data!$AJ$7*'Intermediate calculations'!AM4)+Data!$AK$7)*Drivers!AN4),IF('Net zero activities &amp; levers'!$C$12="PB",(((Data!$AJ$7*'Intermediate calculations'!AM4)+Data!$AK$7)*Drivers!AN4),IF('Net zero activities &amp; levers'!$C$12="MS",'Net zero supporting data'!P206,"ERROR")))</f>
        <v>205245.50461058872</v>
      </c>
      <c r="AN19" s="94">
        <f>IF('Net zero activities &amp; levers'!$C$12="Off",(((Data!$AJ$7*'Intermediate calculations'!AN4)+Data!$AK$7)*Drivers!AO4),IF('Net zero activities &amp; levers'!$C$12="PB",(((Data!$AJ$7*'Intermediate calculations'!AN4)+Data!$AK$7)*Drivers!AO4),IF('Net zero activities &amp; levers'!$C$12="MS",'Net zero supporting data'!Q206,"ERROR")))</f>
        <v>207306.11716800558</v>
      </c>
      <c r="AO19" s="94">
        <f>IF('Net zero activities &amp; levers'!$C$12="Off",(((Data!$AJ$7*'Intermediate calculations'!AO4)+Data!$AK$7)*Drivers!AP4),IF('Net zero activities &amp; levers'!$C$12="PB",(((Data!$AJ$7*'Intermediate calculations'!AO4)+Data!$AK$7)*Drivers!AP4),IF('Net zero activities &amp; levers'!$C$12="MS",'Net zero supporting data'!R206,"ERROR")))</f>
        <v>209319.53811461132</v>
      </c>
      <c r="AP19" s="94">
        <f>IF('Net zero activities &amp; levers'!$C$12="Off",(((Data!$AJ$7*'Intermediate calculations'!AP4)+Data!$AK$7)*Drivers!AQ4),IF('Net zero activities &amp; levers'!$C$12="PB",(((Data!$AJ$7*'Intermediate calculations'!AP4)+Data!$AK$7)*Drivers!AQ4),IF('Net zero activities &amp; levers'!$C$12="MS",'Net zero supporting data'!S206,"ERROR")))</f>
        <v>211298.75391688655</v>
      </c>
      <c r="AQ19" s="94">
        <f>IF('Net zero activities &amp; levers'!$C$12="Off",(((Data!$AJ$7*'Intermediate calculations'!AQ4)+Data!$AK$7)*Drivers!AR4),IF('Net zero activities &amp; levers'!$C$12="PB",(((Data!$AJ$7*'Intermediate calculations'!AQ4)+Data!$AK$7)*Drivers!AR4),IF('Net zero activities &amp; levers'!$C$12="MS",'Net zero supporting data'!T206,"ERROR")))</f>
        <v>213218.933218249</v>
      </c>
      <c r="AR19" s="94">
        <f>IF('Net zero activities &amp; levers'!$C$12="Off",(((Data!$AJ$7*'Intermediate calculations'!AR4)+Data!$AK$7)*Drivers!AS4),IF('Net zero activities &amp; levers'!$C$12="PB",(((Data!$AJ$7*'Intermediate calculations'!AR4)+Data!$AK$7)*Drivers!AS4),IF('Net zero activities &amp; levers'!$C$12="MS",'Net zero supporting data'!U206,"ERROR")))</f>
        <v>215111.8092172459</v>
      </c>
      <c r="AS19" s="94">
        <f>IF('Net zero activities &amp; levers'!$C$12="Off",(((Data!$AJ$7*'Intermediate calculations'!AS4)+Data!$AK$7)*Drivers!AT4),IF('Net zero activities &amp; levers'!$C$12="PB",(((Data!$AJ$7*'Intermediate calculations'!AS4)+Data!$AK$7)*Drivers!AT4),IF('Net zero activities &amp; levers'!$C$12="MS",'Net zero supporting data'!V206,"ERROR")))</f>
        <v>216967.91148513553</v>
      </c>
      <c r="AT19" s="94">
        <f>IF('Net zero activities &amp; levers'!$C$12="Off",(((Data!$AJ$7*'Intermediate calculations'!AT4)+Data!$AK$7)*Drivers!AU4),IF('Net zero activities &amp; levers'!$C$12="PB",(((Data!$AJ$7*'Intermediate calculations'!AT4)+Data!$AK$7)*Drivers!AU4),IF('Net zero activities &amp; levers'!$C$12="MS",'Net zero supporting data'!W206,"ERROR")))</f>
        <v>218795.91462415579</v>
      </c>
      <c r="AU19" s="94">
        <f>IF('Net zero activities &amp; levers'!$C$12="Off",(((Data!$AJ$7*'Intermediate calculations'!AU4)+Data!$AK$7)*Drivers!AV4),IF('Net zero activities &amp; levers'!$C$12="PB",(((Data!$AJ$7*'Intermediate calculations'!AU4)+Data!$AK$7)*Drivers!AV4),IF('Net zero activities &amp; levers'!$C$12="MS",'Net zero supporting data'!X206,"ERROR")))</f>
        <v>220588.48876515077</v>
      </c>
      <c r="AV19" s="94">
        <f>IF('Net zero activities &amp; levers'!$C$12="Off",(((Data!$AJ$7*'Intermediate calculations'!AV4)+Data!$AK$7)*Drivers!AW4),IF('Net zero activities &amp; levers'!$C$12="PB",(((Data!$AJ$7*'Intermediate calculations'!AV4)+Data!$AK$7)*Drivers!AW4),IF('Net zero activities &amp; levers'!$C$12="MS",'Net zero supporting data'!Y206,"ERROR")))</f>
        <v>222319.13344244802</v>
      </c>
      <c r="AW19" s="94">
        <f>IF('Net zero activities &amp; levers'!$C$12="Off",(((Data!$AJ$7*'Intermediate calculations'!AW4)+Data!$AK$7)*Drivers!AX4),IF('Net zero activities &amp; levers'!$C$12="PB",(((Data!$AJ$7*'Intermediate calculations'!AW4)+Data!$AK$7)*Drivers!AX4),IF('Net zero activities &amp; levers'!$C$12="MS",'Net zero supporting data'!Z206,"ERROR")))</f>
        <v>224009.70401785042</v>
      </c>
      <c r="AX19" s="94">
        <f>IF('Net zero activities &amp; levers'!$C$12="Off",(((Data!$AJ$7*'Intermediate calculations'!AX4)+Data!$AK$7)*Drivers!AY4),IF('Net zero activities &amp; levers'!$C$12="PB",(((Data!$AJ$7*'Intermediate calculations'!AX4)+Data!$AK$7)*Drivers!AY4),IF('Net zero activities &amp; levers'!$C$12="MS",'Net zero supporting data'!AA206,"ERROR")))</f>
        <v>225666.02125517075</v>
      </c>
      <c r="AY19" s="94">
        <f>IF('Net zero activities &amp; levers'!$C$12="Off",(((Data!$AJ$7*'Intermediate calculations'!AY4)+Data!$AK$7)*Drivers!AZ4),IF('Net zero activities &amp; levers'!$C$12="PB",(((Data!$AJ$7*'Intermediate calculations'!AY4)+Data!$AK$7)*Drivers!AZ4),IF('Net zero activities &amp; levers'!$C$12="MS",'Net zero supporting data'!AB206,"ERROR")))</f>
        <v>227279.66828789879</v>
      </c>
      <c r="AZ19" s="94">
        <f>IF('Net zero activities &amp; levers'!$C$12="Off",(((Data!$AJ$7*'Intermediate calculations'!AZ4)+Data!$AK$7)*Drivers!BA4),IF('Net zero activities &amp; levers'!$C$12="PB",(((Data!$AJ$7*'Intermediate calculations'!AZ4)+Data!$AK$7)*Drivers!BA4),IF('Net zero activities &amp; levers'!$C$12="MS",'Net zero supporting data'!AC206,"ERROR")))</f>
        <v>228857.7039957399</v>
      </c>
      <c r="BA19" s="94">
        <f>IF('Net zero activities &amp; levers'!$C$12="Off",(((Data!$AJ$7*'Intermediate calculations'!BA4)+Data!$AK$7)*Drivers!BB4),IF('Net zero activities &amp; levers'!$C$12="PB",(((Data!$AJ$7*'Intermediate calculations'!BA4)+Data!$AK$7)*Drivers!BB4),IF('Net zero activities &amp; levers'!$C$12="MS",'Net zero supporting data'!AD206,"ERROR")))</f>
        <v>230389.20608785792</v>
      </c>
      <c r="BB19" s="94">
        <f>IF('Net zero activities &amp; levers'!$C$12="Off",(((Data!$AJ$7*'Intermediate calculations'!BB4)+Data!$AK$7)*Drivers!BC4),IF('Net zero activities &amp; levers'!$C$12="PB",(((Data!$AJ$7*'Intermediate calculations'!BB4)+Data!$AK$7)*Drivers!BC4),IF('Net zero activities &amp; levers'!$C$12="MS",'Net zero supporting data'!AE206,"ERROR")))</f>
        <v>231892.54836463576</v>
      </c>
      <c r="BC19" s="94">
        <f>IF('Net zero activities &amp; levers'!$C$12="Off",(((Data!$AJ$7*'Intermediate calculations'!BC4)+Data!$AK$7)*Drivers!BD4),IF('Net zero activities &amp; levers'!$C$12="PB",(((Data!$AJ$7*'Intermediate calculations'!BC4)+Data!$AK$7)*Drivers!BD4),IF('Net zero activities &amp; levers'!$C$12="MS",'Net zero supporting data'!AF206,"ERROR")))</f>
        <v>233355.52367151045</v>
      </c>
      <c r="BD19" s="94">
        <f>IF('Net zero activities &amp; levers'!$C$12="Off",(((Data!$AJ$7*'Intermediate calculations'!BD4)+Data!$AK$7)*Drivers!BE4),IF('Net zero activities &amp; levers'!$C$12="PB",(((Data!$AJ$7*'Intermediate calculations'!BD4)+Data!$AK$7)*Drivers!BE4),IF('Net zero activities &amp; levers'!$C$12="MS",'Net zero supporting data'!AG206,"ERROR")))</f>
        <v>234778.7895503591</v>
      </c>
      <c r="BE19" s="94">
        <f>IF('Net zero activities &amp; levers'!$C$12="Off",(((Data!$AJ$7*'Intermediate calculations'!BE4)+Data!$AK$7)*Drivers!BF4),IF('Net zero activities &amp; levers'!$C$12="PB",(((Data!$AJ$7*'Intermediate calculations'!BE4)+Data!$AK$7)*Drivers!BF4),IF('Net zero activities &amp; levers'!$C$12="MS",'Net zero supporting data'!AH206,"ERROR")))</f>
        <v>236162.02639231595</v>
      </c>
      <c r="BF19" s="94">
        <f>IF('Net zero activities &amp; levers'!$C$12="Off",(((Data!$AJ$7*'Intermediate calculations'!BF4)+Data!$AK$7)*Drivers!BG4),IF('Net zero activities &amp; levers'!$C$12="PB",(((Data!$AJ$7*'Intermediate calculations'!BF4)+Data!$AK$7)*Drivers!BG4),IF('Net zero activities &amp; levers'!$C$12="MS",'Net zero supporting data'!AI206,"ERROR")))</f>
        <v>237505.39710442984</v>
      </c>
      <c r="BG19" s="94">
        <f>IF('Net zero activities &amp; levers'!$C$12="Off",(((Data!$AJ$7*'Intermediate calculations'!BG4)+Data!$AK$7)*Drivers!BH4),IF('Net zero activities &amp; levers'!$C$12="PB",(((Data!$AJ$7*'Intermediate calculations'!BG4)+Data!$AK$7)*Drivers!BH4),IF('Net zero activities &amp; levers'!$C$12="MS",'Net zero supporting data'!AJ206,"ERROR")))</f>
        <v>238813.20557958155</v>
      </c>
      <c r="BH19" s="94">
        <f>IF('Net zero activities &amp; levers'!$C$12="Off",(((Data!$AJ$7*'Intermediate calculations'!BH4)+Data!$AK$7)*Drivers!BI4),IF('Net zero activities &amp; levers'!$C$12="PB",(((Data!$AJ$7*'Intermediate calculations'!BH4)+Data!$AK$7)*Drivers!BI4),IF('Net zero activities &amp; levers'!$C$12="MS",'Net zero supporting data'!AK206,"ERROR")))</f>
        <v>240029.01562498318</v>
      </c>
      <c r="BI19" s="94">
        <f>IF('Net zero activities &amp; levers'!$C$12="Off",(((Data!$AJ$7*'Intermediate calculations'!BI4)+Data!$AK$7)*Drivers!BJ4),IF('Net zero activities &amp; levers'!$C$12="PB",(((Data!$AJ$7*'Intermediate calculations'!BI4)+Data!$AK$7)*Drivers!BJ4),IF('Net zero activities &amp; levers'!$C$12="MS",'Net zero supporting data'!AL206,"ERROR")))</f>
        <v>241191.40465066212</v>
      </c>
      <c r="BJ19" s="94">
        <f>IF('Net zero activities &amp; levers'!$C$12="Off",(((Data!$AJ$7*'Intermediate calculations'!BJ4)+Data!$AK$7)*Drivers!BK4),IF('Net zero activities &amp; levers'!$C$12="PB",(((Data!$AJ$7*'Intermediate calculations'!BJ4)+Data!$AK$7)*Drivers!BK4),IF('Net zero activities &amp; levers'!$C$12="MS",'Net zero supporting data'!AM206,"ERROR")))</f>
        <v>242307.92087685876</v>
      </c>
      <c r="BK19" s="94">
        <f>IF('Net zero activities &amp; levers'!$C$12="Off",(((Data!$AJ$7*'Intermediate calculations'!BK4)+Data!$AK$7)*Drivers!BL4),IF('Net zero activities &amp; levers'!$C$12="PB",(((Data!$AJ$7*'Intermediate calculations'!BK4)+Data!$AK$7)*Drivers!BL4),IF('Net zero activities &amp; levers'!$C$12="MS",'Net zero supporting data'!AN206,"ERROR")))</f>
        <v>243374.90784297476</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3.2201043953224932E-3</v>
      </c>
      <c r="Z20" s="22">
        <f>Z19/Drivers!AA4</f>
        <v>3.2203874945307114E-3</v>
      </c>
      <c r="AA20" s="22">
        <f>AA19/Drivers!AB4</f>
        <v>3.2208171052813916E-3</v>
      </c>
      <c r="AB20" s="22">
        <f>AB19/Drivers!AC4</f>
        <v>3.2209089467766568E-3</v>
      </c>
      <c r="AC20" s="22">
        <f>AC19/Drivers!AD4</f>
        <v>3.2207774672599076E-3</v>
      </c>
      <c r="AD20" s="22">
        <f>AD19/Drivers!AE4</f>
        <v>3.2204274784876446E-3</v>
      </c>
      <c r="AE20" s="22">
        <f>AE19/Drivers!AF4</f>
        <v>3.2202334247522502E-3</v>
      </c>
      <c r="AF20" s="22">
        <f>AF19/Drivers!AG4</f>
        <v>3.2200590275988004E-3</v>
      </c>
      <c r="AG20" s="22">
        <f>AG19/Drivers!AH4</f>
        <v>3.2169732933514067E-3</v>
      </c>
      <c r="AH20" s="22">
        <f>AH19/Drivers!AI4</f>
        <v>3.2176647423520352E-3</v>
      </c>
      <c r="AI20" s="22">
        <f>AI19/Drivers!AJ4</f>
        <v>3.218129410174604E-3</v>
      </c>
      <c r="AJ20" s="22">
        <f>AJ19/Drivers!AK4</f>
        <v>3.2185366521378252E-3</v>
      </c>
      <c r="AK20" s="22">
        <f>AK19/Drivers!AL4</f>
        <v>3.219026562054016E-3</v>
      </c>
      <c r="AL20" s="22">
        <f>AL19/Drivers!AM4</f>
        <v>3.2194873476407149E-3</v>
      </c>
      <c r="AM20" s="22">
        <f>AM19/Drivers!AN4</f>
        <v>3.2198351942987762E-3</v>
      </c>
      <c r="AN20" s="22">
        <f>AN19/Drivers!AO4</f>
        <v>3.2201797060139345E-3</v>
      </c>
      <c r="AO20" s="22">
        <f>AO19/Drivers!AP4</f>
        <v>3.2205428869319947E-3</v>
      </c>
      <c r="AP20" s="22">
        <f>AP19/Drivers!AQ4</f>
        <v>3.2211500513196125E-3</v>
      </c>
      <c r="AQ20" s="22">
        <f>AQ19/Drivers!AR4</f>
        <v>3.2216466694800056E-3</v>
      </c>
      <c r="AR20" s="22">
        <f>AR19/Drivers!AS4</f>
        <v>3.2223105551160698E-3</v>
      </c>
      <c r="AS20" s="22">
        <f>AS19/Drivers!AT4</f>
        <v>3.2230166978582308E-3</v>
      </c>
      <c r="AT20" s="22">
        <f>AT19/Drivers!AU4</f>
        <v>3.2239113993602301E-3</v>
      </c>
      <c r="AU20" s="22">
        <f>AU19/Drivers!AV4</f>
        <v>3.2249021563031969E-3</v>
      </c>
      <c r="AV20" s="22">
        <f>AV19/Drivers!AW4</f>
        <v>3.2256210250753326E-3</v>
      </c>
      <c r="AW20" s="22">
        <f>AW19/Drivers!AX4</f>
        <v>3.2263436677073694E-3</v>
      </c>
      <c r="AX20" s="22">
        <f>AX19/Drivers!AY4</f>
        <v>3.2271694941111493E-3</v>
      </c>
      <c r="AY20" s="22">
        <f>AY19/Drivers!AZ4</f>
        <v>3.2279926808559127E-3</v>
      </c>
      <c r="AZ20" s="22">
        <f>AZ19/Drivers!BA4</f>
        <v>3.2289283495877895E-3</v>
      </c>
      <c r="BA20" s="22">
        <f>BA19/Drivers!BB4</f>
        <v>3.2298362767389727E-3</v>
      </c>
      <c r="BB20" s="22">
        <f>BB19/Drivers!BC4</f>
        <v>3.2309216343148635E-3</v>
      </c>
      <c r="BC20" s="22">
        <f>BC19/Drivers!BD4</f>
        <v>3.2320251500829742E-3</v>
      </c>
      <c r="BD20" s="22">
        <f>BD19/Drivers!BE4</f>
        <v>3.2331682512964106E-3</v>
      </c>
      <c r="BE20" s="22">
        <f>BE19/Drivers!BF4</f>
        <v>3.2343582261570923E-3</v>
      </c>
      <c r="BF20" s="22">
        <f>BF19/Drivers!BG4</f>
        <v>3.2356085105872982E-3</v>
      </c>
      <c r="BG20" s="22">
        <f>BG19/Drivers!BH4</f>
        <v>3.2369854618518397E-3</v>
      </c>
      <c r="BH20" s="22">
        <f>BH19/Drivers!BI4</f>
        <v>3.2377371740735256E-3</v>
      </c>
      <c r="BI20" s="22">
        <f>BI19/Drivers!BJ4</f>
        <v>3.2384011453651081E-3</v>
      </c>
      <c r="BJ20" s="22">
        <f>BJ19/Drivers!BK4</f>
        <v>3.2390895360908441E-3</v>
      </c>
      <c r="BK20" s="22">
        <f>BK19/Drivers!BL4</f>
        <v>3.2397630026978824E-3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3.220104395322493</v>
      </c>
      <c r="Z21" s="22">
        <f t="shared" ref="Z21:BK21" si="6">Z20*1000</f>
        <v>3.2203874945307116</v>
      </c>
      <c r="AA21" s="22">
        <f t="shared" si="6"/>
        <v>3.2208171052813914</v>
      </c>
      <c r="AB21" s="22">
        <f t="shared" si="6"/>
        <v>3.2209089467766567</v>
      </c>
      <c r="AC21" s="22">
        <f t="shared" si="6"/>
        <v>3.2207774672599077</v>
      </c>
      <c r="AD21" s="22">
        <f t="shared" si="6"/>
        <v>3.2204274784876445</v>
      </c>
      <c r="AE21" s="22">
        <f t="shared" si="6"/>
        <v>3.2202334247522502</v>
      </c>
      <c r="AF21" s="22">
        <f t="shared" si="6"/>
        <v>3.2200590275988001</v>
      </c>
      <c r="AG21" s="22">
        <f t="shared" si="6"/>
        <v>3.2169732933514066</v>
      </c>
      <c r="AH21" s="22">
        <f t="shared" si="6"/>
        <v>3.217664742352035</v>
      </c>
      <c r="AI21" s="22">
        <f t="shared" si="6"/>
        <v>3.2181294101746039</v>
      </c>
      <c r="AJ21" s="22">
        <f t="shared" si="6"/>
        <v>3.2185366521378254</v>
      </c>
      <c r="AK21" s="22">
        <f t="shared" si="6"/>
        <v>3.2190265620540162</v>
      </c>
      <c r="AL21" s="22">
        <f t="shared" si="6"/>
        <v>3.2194873476407149</v>
      </c>
      <c r="AM21" s="22">
        <f t="shared" si="6"/>
        <v>3.219835194298776</v>
      </c>
      <c r="AN21" s="22">
        <f t="shared" si="6"/>
        <v>3.2201797060139343</v>
      </c>
      <c r="AO21" s="22">
        <f t="shared" si="6"/>
        <v>3.2205428869319945</v>
      </c>
      <c r="AP21" s="22">
        <f t="shared" si="6"/>
        <v>3.2211500513196123</v>
      </c>
      <c r="AQ21" s="22">
        <f t="shared" si="6"/>
        <v>3.2216466694800054</v>
      </c>
      <c r="AR21" s="22">
        <f t="shared" si="6"/>
        <v>3.2223105551160698</v>
      </c>
      <c r="AS21" s="22">
        <f t="shared" si="6"/>
        <v>3.2230166978582306</v>
      </c>
      <c r="AT21" s="22">
        <f t="shared" si="6"/>
        <v>3.22391139936023</v>
      </c>
      <c r="AU21" s="22">
        <f t="shared" si="6"/>
        <v>3.2249021563031968</v>
      </c>
      <c r="AV21" s="22">
        <f t="shared" si="6"/>
        <v>3.2256210250753328</v>
      </c>
      <c r="AW21" s="22">
        <f t="shared" si="6"/>
        <v>3.2263436677073694</v>
      </c>
      <c r="AX21" s="22">
        <f t="shared" si="6"/>
        <v>3.2271694941111493</v>
      </c>
      <c r="AY21" s="22">
        <f t="shared" si="6"/>
        <v>3.2279926808559125</v>
      </c>
      <c r="AZ21" s="22">
        <f t="shared" si="6"/>
        <v>3.2289283495877896</v>
      </c>
      <c r="BA21" s="22">
        <f t="shared" si="6"/>
        <v>3.2298362767389728</v>
      </c>
      <c r="BB21" s="22">
        <f t="shared" si="6"/>
        <v>3.2309216343148637</v>
      </c>
      <c r="BC21" s="22">
        <f t="shared" si="6"/>
        <v>3.2320251500829742</v>
      </c>
      <c r="BD21" s="22">
        <f t="shared" si="6"/>
        <v>3.2331682512964104</v>
      </c>
      <c r="BE21" s="22">
        <f t="shared" si="6"/>
        <v>3.2343582261570925</v>
      </c>
      <c r="BF21" s="22">
        <f t="shared" si="6"/>
        <v>3.2356085105872983</v>
      </c>
      <c r="BG21" s="22">
        <f t="shared" si="6"/>
        <v>3.2369854618518397</v>
      </c>
      <c r="BH21" s="22">
        <f t="shared" si="6"/>
        <v>3.2377371740735255</v>
      </c>
      <c r="BI21" s="22">
        <f t="shared" si="6"/>
        <v>3.238401145365108</v>
      </c>
      <c r="BJ21" s="22">
        <f t="shared" si="6"/>
        <v>3.239089536090844</v>
      </c>
      <c r="BK21" s="22">
        <f t="shared" si="6"/>
        <v>3.2397630026978823</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11618.606464530287</v>
      </c>
      <c r="AE22" s="22">
        <f>((Data!$AJ$8*'Net zero Intermediate calcs'!AE4)+Data!$AK$8)*Drivers!AF4</f>
        <v>11805.786955654421</v>
      </c>
      <c r="AF22" s="22">
        <f>((Data!$AJ$8*'Net zero Intermediate calcs'!AF4)+Data!$AK$8)*Drivers!AG4</f>
        <v>11996.056186233092</v>
      </c>
      <c r="AG22" s="22">
        <f>((Data!$AJ$8*'Net zero Intermediate calcs'!AG4)+Data!$AK$8)*Drivers!AH4</f>
        <v>12178.370540020704</v>
      </c>
      <c r="AH22" s="22">
        <f>((Data!$AJ$8*'Net zero Intermediate calcs'!AH4)+Data!$AK$8)*Drivers!AI4</f>
        <v>12355.429277100791</v>
      </c>
      <c r="AI22" s="22">
        <f>((Data!$AJ$8*'Net zero Intermediate calcs'!AI4)+Data!$AK$8)*Drivers!AJ4</f>
        <v>12522.678131588376</v>
      </c>
      <c r="AJ22" s="22">
        <f>((Data!$AJ$8*'Net zero Intermediate calcs'!AJ4)+Data!$AK$8)*Drivers!AK4</f>
        <v>12680.30852160914</v>
      </c>
      <c r="AK22" s="22">
        <f>((Data!$AJ$8*'Net zero Intermediate calcs'!AK4)+Data!$AK$8)*Drivers!AL4</f>
        <v>12828.449918817345</v>
      </c>
      <c r="AL22" s="22">
        <f>((Data!$AJ$8*'Net zero Intermediate calcs'!AL4)+Data!$AK$8)*Drivers!AM4</f>
        <v>12966.26381001944</v>
      </c>
      <c r="AM22" s="22">
        <f>((Data!$AJ$8*'Net zero Intermediate calcs'!AM4)+Data!$AK$8)*Drivers!AN4</f>
        <v>13100.77689003758</v>
      </c>
      <c r="AN22" s="22">
        <f>((Data!$AJ$8*'Net zero Intermediate calcs'!AN4)+Data!$AK$8)*Drivers!AO4</f>
        <v>13232.305351149296</v>
      </c>
      <c r="AO22" s="22">
        <f>((Data!$AJ$8*'Net zero Intermediate calcs'!AO4)+Data!$AK$8)*Drivers!AP4</f>
        <v>13360.821581783703</v>
      </c>
      <c r="AP22" s="22">
        <f>((Data!$AJ$8*'Net zero Intermediate calcs'!AP4)+Data!$AK$8)*Drivers!AQ4</f>
        <v>13487.154505333187</v>
      </c>
      <c r="AQ22" s="22">
        <f>((Data!$AJ$8*'Net zero Intermediate calcs'!AQ4)+Data!$AK$8)*Drivers!AR4</f>
        <v>13609.719141590364</v>
      </c>
      <c r="AR22" s="22">
        <f>((Data!$AJ$8*'Net zero Intermediate calcs'!AR4)+Data!$AK$8)*Drivers!AS4</f>
        <v>13730.541013866763</v>
      </c>
      <c r="AS22" s="22">
        <f>((Data!$AJ$8*'Net zero Intermediate calcs'!AS4)+Data!$AK$8)*Drivers!AT4</f>
        <v>13849.01562671078</v>
      </c>
      <c r="AT22" s="22">
        <f>((Data!$AJ$8*'Net zero Intermediate calcs'!AT4)+Data!$AK$8)*Drivers!AU4</f>
        <v>13965.696678137609</v>
      </c>
      <c r="AU22" s="22">
        <f>((Data!$AJ$8*'Net zero Intermediate calcs'!AU4)+Data!$AK$8)*Drivers!AV4</f>
        <v>14080.116304158562</v>
      </c>
      <c r="AV22" s="22">
        <f>((Data!$AJ$8*'Net zero Intermediate calcs'!AV4)+Data!$AK$8)*Drivers!AW4</f>
        <v>14190.582985688176</v>
      </c>
      <c r="AW22" s="22">
        <f>((Data!$AJ$8*'Net zero Intermediate calcs'!AW4)+Data!$AK$8)*Drivers!AX4</f>
        <v>14298.491745820244</v>
      </c>
      <c r="AX22" s="22">
        <f>((Data!$AJ$8*'Net zero Intermediate calcs'!AX4)+Data!$AK$8)*Drivers!AY4</f>
        <v>14404.214122670477</v>
      </c>
      <c r="AY22" s="22">
        <f>((Data!$AJ$8*'Net zero Intermediate calcs'!AY4)+Data!$AK$8)*Drivers!AZ4</f>
        <v>14507.212869440353</v>
      </c>
      <c r="AZ22" s="22">
        <f>((Data!$AJ$8*'Net zero Intermediate calcs'!AZ4)+Data!$AK$8)*Drivers!BA4</f>
        <v>14607.93855291957</v>
      </c>
      <c r="BA22" s="22">
        <f>((Data!$AJ$8*'Net zero Intermediate calcs'!BA4)+Data!$AK$8)*Drivers!BB4</f>
        <v>14705.694005607957</v>
      </c>
      <c r="BB22" s="22">
        <f>((Data!$AJ$8*'Net zero Intermediate calcs'!BB4)+Data!$AK$8)*Drivers!BC4</f>
        <v>14801.652023274626</v>
      </c>
      <c r="BC22" s="22">
        <f>((Data!$AJ$8*'Net zero Intermediate calcs'!BC4)+Data!$AK$8)*Drivers!BD4</f>
        <v>14895.033425841097</v>
      </c>
      <c r="BD22" s="22">
        <f>((Data!$AJ$8*'Net zero Intermediate calcs'!BD4)+Data!$AK$8)*Drivers!BE4</f>
        <v>14985.88018406548</v>
      </c>
      <c r="BE22" s="22">
        <f>((Data!$AJ$8*'Net zero Intermediate calcs'!BE4)+Data!$AK$8)*Drivers!BF4</f>
        <v>15074.171897381875</v>
      </c>
      <c r="BF22" s="22">
        <f>((Data!$AJ$8*'Net zero Intermediate calcs'!BF4)+Data!$AK$8)*Drivers!BG4</f>
        <v>15159.918964112549</v>
      </c>
      <c r="BG22" s="22">
        <f>((Data!$AJ$8*'Net zero Intermediate calcs'!BG4)+Data!$AK$8)*Drivers!BH4</f>
        <v>15243.39610082436</v>
      </c>
      <c r="BH22" s="22">
        <f>((Data!$AJ$8*'Net zero Intermediate calcs'!BH4)+Data!$AK$8)*Drivers!BI4</f>
        <v>15321.000997339355</v>
      </c>
      <c r="BI22" s="22">
        <f>((Data!$AJ$8*'Net zero Intermediate calcs'!BI4)+Data!$AK$8)*Drivers!BJ4</f>
        <v>15395.19604153163</v>
      </c>
      <c r="BJ22" s="22">
        <f>((Data!$AJ$8*'Net zero Intermediate calcs'!BJ4)+Data!$AK$8)*Drivers!BK4</f>
        <v>15466.463034693115</v>
      </c>
      <c r="BK22" s="22">
        <f>((Data!$AJ$8*'Net zero Intermediate calcs'!BK4)+Data!$AK$8)*Drivers!BL4</f>
        <v>15534.568585721798</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2.0555920075453055E-4</v>
      </c>
      <c r="AE23" s="22">
        <f>AE22/Drivers!AF4</f>
        <v>2.0554681434588836E-4</v>
      </c>
      <c r="AF23" s="22">
        <f>AF22/Drivers!AG4</f>
        <v>2.0553568261268943E-4</v>
      </c>
      <c r="AG23" s="22">
        <f>AG22/Drivers!AH4</f>
        <v>2.0533872085221749E-4</v>
      </c>
      <c r="AH23" s="22">
        <f>AH22/Drivers!AI4</f>
        <v>2.053828558948108E-4</v>
      </c>
      <c r="AI23" s="22">
        <f>AI22/Drivers!AJ4</f>
        <v>2.0541251554305983E-4</v>
      </c>
      <c r="AJ23" s="22">
        <f>AJ22/Drivers!AK4</f>
        <v>2.0543850971092503E-4</v>
      </c>
      <c r="AK23" s="22">
        <f>AK22/Drivers!AL4</f>
        <v>2.0546978055663941E-4</v>
      </c>
      <c r="AL23" s="22">
        <f>AL22/Drivers!AM4</f>
        <v>2.0549919240259886E-4</v>
      </c>
      <c r="AM23" s="22">
        <f>AM22/Drivers!AN4</f>
        <v>2.05521395380773E-4</v>
      </c>
      <c r="AN23" s="22">
        <f>AN22/Drivers!AO4</f>
        <v>2.0554338549025119E-4</v>
      </c>
      <c r="AO23" s="22">
        <f>AO22/Drivers!AP4</f>
        <v>2.0556656725097841E-4</v>
      </c>
      <c r="AP23" s="22">
        <f>AP22/Drivers!AQ4</f>
        <v>2.0560532242465615E-4</v>
      </c>
      <c r="AQ23" s="22">
        <f>AQ22/Drivers!AR4</f>
        <v>2.056370214561706E-4</v>
      </c>
      <c r="AR23" s="22">
        <f>AR22/Drivers!AS4</f>
        <v>2.0567939713506833E-4</v>
      </c>
      <c r="AS23" s="22">
        <f>AS22/Drivers!AT4</f>
        <v>2.0572447007605733E-4</v>
      </c>
      <c r="AT23" s="22">
        <f>AT22/Drivers!AU4</f>
        <v>2.0578157868256794E-4</v>
      </c>
      <c r="AU23" s="22">
        <f>AU22/Drivers!AV4</f>
        <v>2.0584481848743815E-4</v>
      </c>
      <c r="AV23" s="22">
        <f>AV22/Drivers!AW4</f>
        <v>2.0589070372821277E-4</v>
      </c>
      <c r="AW23" s="22">
        <f>AW22/Drivers!AX4</f>
        <v>2.0593682985366193E-4</v>
      </c>
      <c r="AX23" s="22">
        <f>AX22/Drivers!AY4</f>
        <v>2.0598954217730745E-4</v>
      </c>
      <c r="AY23" s="22">
        <f>AY22/Drivers!AZ4</f>
        <v>2.060420860120796E-4</v>
      </c>
      <c r="AZ23" s="22">
        <f>AZ22/Drivers!BA4</f>
        <v>2.0610180954815682E-4</v>
      </c>
      <c r="BA23" s="22">
        <f>BA22/Drivers!BB4</f>
        <v>2.0615976234504086E-4</v>
      </c>
      <c r="BB23" s="22">
        <f>BB22/Drivers!BC4</f>
        <v>2.0622904048818284E-4</v>
      </c>
      <c r="BC23" s="22">
        <f>BC22/Drivers!BD4</f>
        <v>2.0629947766487075E-4</v>
      </c>
      <c r="BD23" s="22">
        <f>BD22/Drivers!BE4</f>
        <v>2.0637244157211136E-4</v>
      </c>
      <c r="BE23" s="22">
        <f>BE22/Drivers!BF4</f>
        <v>2.0644839741428255E-4</v>
      </c>
      <c r="BF23" s="22">
        <f>BF22/Drivers!BG4</f>
        <v>2.0652820280344465E-4</v>
      </c>
      <c r="BG23" s="22">
        <f>BG22/Drivers!BH4</f>
        <v>2.0661609330969197E-4</v>
      </c>
      <c r="BH23" s="22">
        <f>BH22/Drivers!BI4</f>
        <v>2.066640749408634E-4</v>
      </c>
      <c r="BI23" s="22">
        <f>BI22/Drivers!BJ4</f>
        <v>2.0670645608713464E-4</v>
      </c>
      <c r="BJ23" s="22">
        <f>BJ22/Drivers!BK4</f>
        <v>2.0675039592069224E-4</v>
      </c>
      <c r="BK23" s="22">
        <f>BK22/Drivers!BL4</f>
        <v>2.0679338315092872E-4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0.20555920075453055</v>
      </c>
      <c r="AE24" s="22">
        <f t="shared" si="7"/>
        <v>0.20554681434588837</v>
      </c>
      <c r="AF24" s="22">
        <f t="shared" si="7"/>
        <v>0.20553568261268942</v>
      </c>
      <c r="AG24" s="22">
        <f t="shared" si="7"/>
        <v>0.20533872085221749</v>
      </c>
      <c r="AH24" s="22">
        <f t="shared" si="7"/>
        <v>0.20538285589481081</v>
      </c>
      <c r="AI24" s="22">
        <f t="shared" si="7"/>
        <v>0.20541251554305984</v>
      </c>
      <c r="AJ24" s="22">
        <f t="shared" si="7"/>
        <v>0.20543850971092503</v>
      </c>
      <c r="AK24" s="22">
        <f t="shared" si="7"/>
        <v>0.20546978055663939</v>
      </c>
      <c r="AL24" s="22">
        <f t="shared" si="7"/>
        <v>0.20549919240259887</v>
      </c>
      <c r="AM24" s="22">
        <f t="shared" si="7"/>
        <v>0.20552139538077299</v>
      </c>
      <c r="AN24" s="22">
        <f t="shared" si="7"/>
        <v>0.2055433854902512</v>
      </c>
      <c r="AO24" s="22">
        <f t="shared" si="7"/>
        <v>0.20556656725097841</v>
      </c>
      <c r="AP24" s="22">
        <f t="shared" si="7"/>
        <v>0.20560532242465615</v>
      </c>
      <c r="AQ24" s="22">
        <f t="shared" si="7"/>
        <v>0.2056370214561706</v>
      </c>
      <c r="AR24" s="22">
        <f t="shared" si="7"/>
        <v>0.20567939713506833</v>
      </c>
      <c r="AS24" s="22">
        <f t="shared" si="7"/>
        <v>0.20572447007605732</v>
      </c>
      <c r="AT24" s="22">
        <f t="shared" si="7"/>
        <v>0.20578157868256794</v>
      </c>
      <c r="AU24" s="22">
        <f t="shared" si="7"/>
        <v>0.20584481848743816</v>
      </c>
      <c r="AV24" s="22">
        <f t="shared" si="7"/>
        <v>0.20589070372821278</v>
      </c>
      <c r="AW24" s="22">
        <f t="shared" si="7"/>
        <v>0.20593682985366193</v>
      </c>
      <c r="AX24" s="22">
        <f t="shared" si="7"/>
        <v>0.20598954217730744</v>
      </c>
      <c r="AY24" s="22">
        <f t="shared" si="7"/>
        <v>0.2060420860120796</v>
      </c>
      <c r="AZ24" s="22">
        <f t="shared" si="7"/>
        <v>0.20610180954815682</v>
      </c>
      <c r="BA24" s="22">
        <f t="shared" si="7"/>
        <v>0.20615976234504085</v>
      </c>
      <c r="BB24" s="22">
        <f t="shared" si="7"/>
        <v>0.20622904048818283</v>
      </c>
      <c r="BC24" s="22">
        <f t="shared" si="7"/>
        <v>0.20629947766487075</v>
      </c>
      <c r="BD24" s="22">
        <f t="shared" si="7"/>
        <v>0.20637244157211138</v>
      </c>
      <c r="BE24" s="22">
        <f t="shared" si="7"/>
        <v>0.20644839741428256</v>
      </c>
      <c r="BF24" s="22">
        <f t="shared" si="7"/>
        <v>0.20652820280344464</v>
      </c>
      <c r="BG24" s="22">
        <f t="shared" si="7"/>
        <v>0.20661609330969197</v>
      </c>
      <c r="BH24" s="22">
        <f t="shared" si="7"/>
        <v>0.20666407494086339</v>
      </c>
      <c r="BI24" s="22">
        <f t="shared" si="7"/>
        <v>0.20670645608713464</v>
      </c>
      <c r="BJ24" s="22">
        <f t="shared" si="7"/>
        <v>0.20675039592069225</v>
      </c>
      <c r="BK24" s="22">
        <f t="shared" si="7"/>
        <v>0.20679338315092871</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3.4256429737473333</v>
      </c>
      <c r="Z26" s="45">
        <f>(Z19+Z22)*ttokg/Drivers!AA4</f>
        <v>3.425944143117778</v>
      </c>
      <c r="AA26" s="45">
        <f>(AA19+AA22)*ttokg/Drivers!AB4</f>
        <v>3.4264011758312676</v>
      </c>
      <c r="AB26" s="45">
        <f>(AB19+AB22)*ttokg/Drivers!AC4</f>
        <v>3.4264988795496349</v>
      </c>
      <c r="AC26" s="45">
        <f>(AC19+AC22)*ttokg/Drivers!AD4</f>
        <v>3.4263590077233057</v>
      </c>
      <c r="AD26" s="45">
        <f>(AD19+AD22)*ttokg/Drivers!AE4</f>
        <v>3.4259866792421749</v>
      </c>
      <c r="AE26" s="45">
        <f>(AE19+AE22)*ttokg/Drivers!AF4</f>
        <v>3.4257802390981387</v>
      </c>
      <c r="AF26" s="45">
        <f>(AF19+AF22)*ttokg/Drivers!AG4</f>
        <v>3.4255947102114899</v>
      </c>
      <c r="AG26" s="45">
        <f>(AG19+AG22)*ttokg/Drivers!AH4</f>
        <v>3.4223120142036239</v>
      </c>
      <c r="AH26" s="45">
        <f>(AH19+AH22)*ttokg/Drivers!AI4</f>
        <v>3.4230475982468462</v>
      </c>
      <c r="AI26" s="45">
        <f>(AI19+AI22)*ttokg/Drivers!AJ4</f>
        <v>3.423541925717664</v>
      </c>
      <c r="AJ26" s="45">
        <f>(AJ19+AJ22)*ttokg/Drivers!AK4</f>
        <v>3.4239751618487499</v>
      </c>
      <c r="AK26" s="45">
        <f>(AK19+AK22)*ttokg/Drivers!AL4</f>
        <v>3.4244963426106558</v>
      </c>
      <c r="AL26" s="45">
        <f>(AL19+AL22)*ttokg/Drivers!AM4</f>
        <v>3.4249865400433137</v>
      </c>
      <c r="AM26" s="45">
        <f>(AM19+AM22)*ttokg/Drivers!AN4</f>
        <v>3.4253565896795495</v>
      </c>
      <c r="AN26" s="45">
        <f>(AN19+AN22)*ttokg/Drivers!AO4</f>
        <v>3.4257230915041856</v>
      </c>
      <c r="AO26" s="45">
        <f>(AO19+AO22)*ttokg/Drivers!AP4</f>
        <v>3.4261094541829737</v>
      </c>
      <c r="AP26" s="45">
        <f>(AP19+AP22)*ttokg/Drivers!AQ4</f>
        <v>3.4267553737442693</v>
      </c>
      <c r="AQ26" s="45">
        <f>(AQ19+AQ22)*ttokg/Drivers!AR4</f>
        <v>3.4272836909361759</v>
      </c>
      <c r="AR26" s="45">
        <f>(AR19+AR22)*ttokg/Drivers!AS4</f>
        <v>3.4279899522511377</v>
      </c>
      <c r="AS26" s="45">
        <f>(AS19+AS22)*ttokg/Drivers!AT4</f>
        <v>3.4287411679342883</v>
      </c>
      <c r="AT26" s="45">
        <f>(AT19+AT22)*ttokg/Drivers!AU4</f>
        <v>3.429692978042798</v>
      </c>
      <c r="AU26" s="45">
        <f>(AU19+AU22)*ttokg/Drivers!AV4</f>
        <v>3.430746974790635</v>
      </c>
      <c r="AV26" s="45">
        <f>(AV19+AV22)*ttokg/Drivers!AW4</f>
        <v>3.4315117288035455</v>
      </c>
      <c r="AW26" s="45">
        <f>(AW19+AW22)*ttokg/Drivers!AX4</f>
        <v>3.432280497561031</v>
      </c>
      <c r="AX26" s="45">
        <f>(AX19+AX22)*ttokg/Drivers!AY4</f>
        <v>3.433159036288457</v>
      </c>
      <c r="AY26" s="45">
        <f>(AY19+AY22)*ttokg/Drivers!AZ4</f>
        <v>3.4340347668679922</v>
      </c>
      <c r="AZ26" s="45">
        <f>(AZ19+AZ22)*ttokg/Drivers!BA4</f>
        <v>3.4350301591359464</v>
      </c>
      <c r="BA26" s="45">
        <f>(BA19+BA22)*ttokg/Drivers!BB4</f>
        <v>3.4359960390840132</v>
      </c>
      <c r="BB26" s="45">
        <f>(BB19+BB22)*ttokg/Drivers!BC4</f>
        <v>3.4371506748030467</v>
      </c>
      <c r="BC26" s="45">
        <f>(BC19+BC22)*ttokg/Drivers!BD4</f>
        <v>3.438324627747845</v>
      </c>
      <c r="BD26" s="45">
        <f>(BD19+BD22)*ttokg/Drivers!BE4</f>
        <v>3.4395406928685217</v>
      </c>
      <c r="BE26" s="45">
        <f>(BE19+BE22)*ttokg/Drivers!BF4</f>
        <v>3.4408066235713748</v>
      </c>
      <c r="BF26" s="45">
        <f>(BF19+BF22)*ttokg/Drivers!BG4</f>
        <v>3.442136713390743</v>
      </c>
      <c r="BG26" s="45">
        <f>(BG19+BG22)*ttokg/Drivers!BH4</f>
        <v>3.4436015551615315</v>
      </c>
      <c r="BH26" s="45">
        <f>(BH19+BH22)*ttokg/Drivers!BI4</f>
        <v>3.4444012490143892</v>
      </c>
      <c r="BI26" s="45">
        <f>(BI19+BI22)*ttokg/Drivers!BJ4</f>
        <v>3.4451076014522428</v>
      </c>
      <c r="BJ26" s="45">
        <f>(BJ19+BJ22)*ttokg/Drivers!BK4</f>
        <v>3.4458399320115367</v>
      </c>
      <c r="BK26" s="45">
        <f>(BK19+BK22)*ttokg/Drivers!BL4</f>
        <v>3.4465563858488113</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152729.52607078591</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155668.27791085187</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165458.91830348142</v>
      </c>
      <c r="AH27" s="94">
        <f>IF('Net zero activities &amp; levers'!$C$14="Off",((Data!$AJ$23*'Net zero Intermediate calcs'!AH19)+Data!$AK$23),IF('Net zero activities &amp; levers'!$C$14="On",((Data!$AJ$23*'Net zero Intermediate calcs'!AH19)+Data!$AK$23)*(1-'Net zero supporting data'!K214),"ERROR"))</f>
        <v>167042.26146022975</v>
      </c>
      <c r="AI27" s="94">
        <f>IF('Net zero activities &amp; levers'!$C$14="Off",((Data!$AJ$23*'Net zero Intermediate calcs'!AI19)+Data!$AK$23),IF('Net zero activities &amp; levers'!$C$14="On",((Data!$AJ$23*'Net zero Intermediate calcs'!AI19)+Data!$AK$23)*(1-'Net zero supporting data'!L214),"ERROR"))</f>
        <v>168537.87999673345</v>
      </c>
      <c r="AJ27" s="94">
        <f>IF('Net zero activities &amp; levers'!$C$14="Off",((Data!$AJ$23*'Net zero Intermediate calcs'!AJ19)+Data!$AK$23),IF('Net zero activities &amp; levers'!$C$14="On",((Data!$AJ$23*'Net zero Intermediate calcs'!AJ19)+Data!$AK$23)*(1-'Net zero supporting data'!M214),"ERROR"))</f>
        <v>169947.4856646088</v>
      </c>
      <c r="AK27" s="94">
        <f>IF('Net zero activities &amp; levers'!$C$14="Off",((Data!$AJ$23*'Net zero Intermediate calcs'!AK19)+Data!$AK$23),IF('Net zero activities &amp; levers'!$C$14="On",((Data!$AJ$23*'Net zero Intermediate calcs'!AK19)+Data!$AK$23)*(1-'Net zero supporting data'!N214),"ERROR"))</f>
        <v>171272.23626076063</v>
      </c>
      <c r="AL27" s="94">
        <f>IF('Net zero activities &amp; levers'!$C$14="Off",((Data!$AJ$23*'Net zero Intermediate calcs'!AL19)+Data!$AK$23),IF('Net zero activities &amp; levers'!$C$14="On",((Data!$AJ$23*'Net zero Intermediate calcs'!AL19)+Data!$AK$23)*(1-'Net zero supporting data'!O214),"ERROR"))</f>
        <v>172504.63340273843</v>
      </c>
      <c r="AM27" s="94">
        <f>IF('Net zero activities &amp; levers'!$C$14="Off",((Data!$AJ$23*'Net zero Intermediate calcs'!AM19)+Data!$AK$23),IF('Net zero activities &amp; levers'!$C$14="On",((Data!$AJ$23*'Net zero Intermediate calcs'!AM19)+Data!$AK$23)*(1-'Net zero supporting data'!P214),"ERROR"))</f>
        <v>173707.51312645141</v>
      </c>
      <c r="AN27" s="94">
        <f>IF('Net zero activities &amp; levers'!$C$14="Off",((Data!$AJ$23*'Net zero Intermediate calcs'!AN19)+Data!$AK$23),IF('Net zero activities &amp; levers'!$C$14="On",((Data!$AJ$23*'Net zero Intermediate calcs'!AN19)+Data!$AK$23)*(1-'Net zero supporting data'!Q214),"ERROR"))</f>
        <v>174883.70297312737</v>
      </c>
      <c r="AO27" s="94">
        <f>IF('Net zero activities &amp; levers'!$C$14="Off",((Data!$AJ$23*'Net zero Intermediate calcs'!AO19)+Data!$AK$23),IF('Net zero activities &amp; levers'!$C$14="On",((Data!$AJ$23*'Net zero Intermediate calcs'!AO19)+Data!$AK$23)*(1-'Net zero supporting data'!R214),"ERROR"))</f>
        <v>176032.95602701104</v>
      </c>
      <c r="AP27" s="94">
        <f>IF('Net zero activities &amp; levers'!$C$14="Off",((Data!$AJ$23*'Net zero Intermediate calcs'!AP19)+Data!$AK$23),IF('Net zero activities &amp; levers'!$C$14="On",((Data!$AJ$23*'Net zero Intermediate calcs'!AP19)+Data!$AK$23)*(1-'Net zero supporting data'!S214),"ERROR"))</f>
        <v>177162.68491400522</v>
      </c>
      <c r="AQ27" s="94">
        <f>IF('Net zero activities &amp; levers'!$C$14="Off",((Data!$AJ$23*'Net zero Intermediate calcs'!AQ19)+Data!$AK$23),IF('Net zero activities &amp; levers'!$C$14="On",((Data!$AJ$23*'Net zero Intermediate calcs'!AQ19)+Data!$AK$23)*(1-'Net zero supporting data'!T214),"ERROR"))</f>
        <v>178258.71598977962</v>
      </c>
      <c r="AR27" s="94">
        <f>IF('Net zero activities &amp; levers'!$C$14="Off",((Data!$AJ$23*'Net zero Intermediate calcs'!AR19)+Data!$AK$23),IF('Net zero activities &amp; levers'!$C$14="On",((Data!$AJ$23*'Net zero Intermediate calcs'!AR19)+Data!$AK$23)*(1-'Net zero supporting data'!U214),"ERROR"))</f>
        <v>179339.16244392903</v>
      </c>
      <c r="AS27" s="94">
        <f>IF('Net zero activities &amp; levers'!$C$14="Off",((Data!$AJ$23*'Net zero Intermediate calcs'!AS19)+Data!$AK$23),IF('Net zero activities &amp; levers'!$C$14="On",((Data!$AJ$23*'Net zero Intermediate calcs'!AS19)+Data!$AK$23)*(1-'Net zero supporting data'!V214),"ERROR"))</f>
        <v>180398.61859158095</v>
      </c>
      <c r="AT27" s="94">
        <f>IF('Net zero activities &amp; levers'!$C$14="Off",((Data!$AJ$23*'Net zero Intermediate calcs'!AT19)+Data!$AK$23),IF('Net zero activities &amp; levers'!$C$14="On",((Data!$AJ$23*'Net zero Intermediate calcs'!AT19)+Data!$AK$23)*(1-'Net zero supporting data'!W214),"ERROR"))</f>
        <v>181442.03586285232</v>
      </c>
      <c r="AU27" s="94">
        <f>IF('Net zero activities &amp; levers'!$C$14="Off",((Data!$AJ$23*'Net zero Intermediate calcs'!AU19)+Data!$AK$23),IF('Net zero activities &amp; levers'!$C$14="On",((Data!$AJ$23*'Net zero Intermediate calcs'!AU19)+Data!$AK$23)*(1-'Net zero supporting data'!X214),"ERROR"))</f>
        <v>182465.23039617849</v>
      </c>
      <c r="AV27" s="94">
        <f>IF('Net zero activities &amp; levers'!$C$14="Off",((Data!$AJ$23*'Net zero Intermediate calcs'!AV19)+Data!$AK$23),IF('Net zero activities &amp; levers'!$C$14="On",((Data!$AJ$23*'Net zero Intermediate calcs'!AV19)+Data!$AK$23)*(1-'Net zero supporting data'!Y214),"ERROR"))</f>
        <v>183453.07582607947</v>
      </c>
      <c r="AW27" s="94">
        <f>IF('Net zero activities &amp; levers'!$C$14="Off",((Data!$AJ$23*'Net zero Intermediate calcs'!AW19)+Data!$AK$23),IF('Net zero activities &amp; levers'!$C$14="On",((Data!$AJ$23*'Net zero Intermediate calcs'!AW19)+Data!$AK$23)*(1-'Net zero supporting data'!Z214),"ERROR"))</f>
        <v>184418.04711033203</v>
      </c>
      <c r="AX27" s="94">
        <f>IF('Net zero activities &amp; levers'!$C$14="Off",((Data!$AJ$23*'Net zero Intermediate calcs'!AX19)+Data!$AK$23),IF('Net zero activities &amp; levers'!$C$14="On",((Data!$AJ$23*'Net zero Intermediate calcs'!AX19)+Data!$AK$23)*(1-'Net zero supporting data'!AA214),"ERROR"))</f>
        <v>185363.46671888413</v>
      </c>
      <c r="AY27" s="94">
        <f>IF('Net zero activities &amp; levers'!$C$14="Off",((Data!$AJ$23*'Net zero Intermediate calcs'!AY19)+Data!$AK$23),IF('Net zero activities &amp; levers'!$C$14="On",((Data!$AJ$23*'Net zero Intermediate calcs'!AY19)+Data!$AK$23)*(1-'Net zero supporting data'!AB214),"ERROR"))</f>
        <v>186284.53033619642</v>
      </c>
      <c r="AZ27" s="94">
        <f>IF('Net zero activities &amp; levers'!$C$14="Off",((Data!$AJ$23*'Net zero Intermediate calcs'!AZ19)+Data!$AK$23),IF('Net zero activities &amp; levers'!$C$14="On",((Data!$AJ$23*'Net zero Intermediate calcs'!AZ19)+Data!$AK$23)*(1-'Net zero supporting data'!AC214),"ERROR"))</f>
        <v>187185.26714408112</v>
      </c>
      <c r="BA27" s="94">
        <f>IF('Net zero activities &amp; levers'!$C$14="Off",((Data!$AJ$23*'Net zero Intermediate calcs'!BA19)+Data!$AK$23),IF('Net zero activities &amp; levers'!$C$14="On",((Data!$AJ$23*'Net zero Intermediate calcs'!BA19)+Data!$AK$23)*(1-'Net zero supporting data'!AD214),"ERROR"))</f>
        <v>188059.44274027878</v>
      </c>
      <c r="BB27" s="94">
        <f>IF('Net zero activities &amp; levers'!$C$14="Off",((Data!$AJ$23*'Net zero Intermediate calcs'!BB19)+Data!$AK$23),IF('Net zero activities &amp; levers'!$C$14="On",((Data!$AJ$23*'Net zero Intermediate calcs'!BB19)+Data!$AK$23)*(1-'Net zero supporting data'!AE214),"ERROR"))</f>
        <v>188917.54482048808</v>
      </c>
      <c r="BC27" s="94">
        <f>IF('Net zero activities &amp; levers'!$C$14="Off",((Data!$AJ$23*'Net zero Intermediate calcs'!BC19)+Data!$AK$23),IF('Net zero activities &amp; levers'!$C$14="On",((Data!$AJ$23*'Net zero Intermediate calcs'!BC19)+Data!$AK$23)*(1-'Net zero supporting data'!AF214),"ERROR"))</f>
        <v>189752.60558709857</v>
      </c>
      <c r="BD27" s="94">
        <f>IF('Net zero activities &amp; levers'!$C$14="Off",((Data!$AJ$23*'Net zero Intermediate calcs'!BD19)+Data!$AK$23),IF('Net zero activities &amp; levers'!$C$14="On",((Data!$AJ$23*'Net zero Intermediate calcs'!BD19)+Data!$AK$23)*(1-'Net zero supporting data'!AG214),"ERROR"))</f>
        <v>190565.0003625243</v>
      </c>
      <c r="BE27" s="94">
        <f>IF('Net zero activities &amp; levers'!$C$14="Off",((Data!$AJ$23*'Net zero Intermediate calcs'!BE19)+Data!$AK$23),IF('Net zero activities &amp; levers'!$C$14="On",((Data!$AJ$23*'Net zero Intermediate calcs'!BE19)+Data!$AK$23)*(1-'Net zero supporting data'!AH214),"ERROR"))</f>
        <v>191354.54671523473</v>
      </c>
      <c r="BF27" s="94">
        <f>IF('Net zero activities &amp; levers'!$C$14="Off",((Data!$AJ$23*'Net zero Intermediate calcs'!BF19)+Data!$AK$23),IF('Net zero activities &amp; levers'!$C$14="On",((Data!$AJ$23*'Net zero Intermediate calcs'!BF19)+Data!$AK$23)*(1-'Net zero supporting data'!AI214),"ERROR"))</f>
        <v>192121.33763195656</v>
      </c>
      <c r="BG27" s="94">
        <f>IF('Net zero activities &amp; levers'!$C$14="Off",((Data!$AJ$23*'Net zero Intermediate calcs'!BG19)+Data!$AK$23),IF('Net zero activities &amp; levers'!$C$14="On",((Data!$AJ$23*'Net zero Intermediate calcs'!BG19)+Data!$AK$23)*(1-'Net zero supporting data'!AJ214),"ERROR"))</f>
        <v>192867.82975845246</v>
      </c>
      <c r="BH27" s="94">
        <f>IF('Net zero activities &amp; levers'!$C$14="Off",((Data!$AJ$23*'Net zero Intermediate calcs'!BH19)+Data!$AK$23),IF('Net zero activities &amp; levers'!$C$14="On",((Data!$AJ$23*'Net zero Intermediate calcs'!BH19)+Data!$AK$23)*(1-'Net zero supporting data'!AK214),"ERROR"))</f>
        <v>193561.809529536</v>
      </c>
      <c r="BI27" s="94">
        <f>IF('Net zero activities &amp; levers'!$C$14="Off",((Data!$AJ$23*'Net zero Intermediate calcs'!BI19)+Data!$AK$23),IF('Net zero activities &amp; levers'!$C$14="On",((Data!$AJ$23*'Net zero Intermediate calcs'!BI19)+Data!$AK$23)*(1-'Net zero supporting data'!AL214),"ERROR"))</f>
        <v>194225.29678480394</v>
      </c>
      <c r="BJ27" s="94">
        <f>IF('Net zero activities &amp; levers'!$C$14="Off",((Data!$AJ$23*'Net zero Intermediate calcs'!BJ19)+Data!$AK$23),IF('Net zero activities &amp; levers'!$C$14="On",((Data!$AJ$23*'Net zero Intermediate calcs'!BJ19)+Data!$AK$23)*(1-'Net zero supporting data'!AM214),"ERROR"))</f>
        <v>194862.60001979329</v>
      </c>
      <c r="BK27" s="94">
        <f>IF('Net zero activities &amp; levers'!$C$14="Off",((Data!$AJ$23*'Net zero Intermediate calcs'!BK19)+Data!$AK$23),IF('Net zero activities &amp; levers'!$C$14="On",((Data!$AJ$23*'Net zero Intermediate calcs'!BK19)+Data!$AK$23)*(1-'Net zero supporting data'!AN214),"ERROR"))</f>
        <v>195471.63214063723</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232803.07737192549</v>
      </c>
      <c r="Z29" s="22">
        <f>((Data!$AJ$9*'Net zero Intermediate calcs'!Z4)+Data!$AK$9)*Drivers!AA4</f>
        <v>238588.45125065095</v>
      </c>
      <c r="AA29" s="22">
        <f>((Data!$AJ$9*'Net zero Intermediate calcs'!AA4)+Data!$AK$9)*Drivers!AB4</f>
        <v>245792.32692559357</v>
      </c>
      <c r="AB29" s="22">
        <f>((Data!$AJ$9*'Net zero Intermediate calcs'!AB4)+Data!$AK$9)*Drivers!AC4</f>
        <v>250389.30527292372</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259264.64593191384</v>
      </c>
      <c r="AG29" s="22">
        <f>((Data!$AJ$9*'Net zero Intermediate calcs'!AG4)+Data!$AK$9)*Drivers!AH4</f>
        <v>235218.98797514572</v>
      </c>
      <c r="AH29" s="22">
        <f>((Data!$AJ$9*'Net zero Intermediate calcs'!AH4)+Data!$AK$9)*Drivers!AI4</f>
        <v>245005.75961156125</v>
      </c>
      <c r="AI29" s="22">
        <f>((Data!$AJ$9*'Net zero Intermediate calcs'!AI4)+Data!$AK$9)*Drivers!AJ4</f>
        <v>252657.36840819908</v>
      </c>
      <c r="AJ29" s="22">
        <f>((Data!$AJ$9*'Net zero Intermediate calcs'!AJ4)+Data!$AK$9)*Drivers!AK4</f>
        <v>259683.8439151145</v>
      </c>
      <c r="AK29" s="22">
        <f>((Data!$AJ$9*'Net zero Intermediate calcs'!AK4)+Data!$AK$9)*Drivers!AL4</f>
        <v>267397.29666551482</v>
      </c>
      <c r="AL29" s="22">
        <f>((Data!$AJ$9*'Net zero Intermediate calcs'!AL4)+Data!$AK$9)*Drivers!AM4</f>
        <v>274717.2961363389</v>
      </c>
      <c r="AM29" s="22">
        <f>((Data!$AJ$9*'Net zero Intermediate calcs'!AM4)+Data!$AK$9)*Drivers!AN4</f>
        <v>280958.54800638068</v>
      </c>
      <c r="AN29" s="22">
        <f>((Data!$AJ$9*'Net zero Intermediate calcs'!AN4)+Data!$AK$9)*Drivers!AO4</f>
        <v>287171.09064194339</v>
      </c>
      <c r="AO29" s="22">
        <f>((Data!$AJ$9*'Net zero Intermediate calcs'!AO4)+Data!$AK$9)*Drivers!AP4</f>
        <v>293569.71141228033</v>
      </c>
      <c r="AP29" s="22">
        <f>((Data!$AJ$9*'Net zero Intermediate calcs'!AP4)+Data!$AK$9)*Drivers!AQ4</f>
        <v>302435.1676227834</v>
      </c>
      <c r="AQ29" s="22">
        <f>((Data!$AJ$9*'Net zero Intermediate calcs'!AQ4)+Data!$AK$9)*Drivers!AR4</f>
        <v>310207.97234511666</v>
      </c>
      <c r="AR29" s="22">
        <f>((Data!$AJ$9*'Net zero Intermediate calcs'!AR4)+Data!$AK$9)*Drivers!AS4</f>
        <v>319735.78129464074</v>
      </c>
      <c r="AS29" s="22">
        <f>((Data!$AJ$9*'Net zero Intermediate calcs'!AS4)+Data!$AK$9)*Drivers!AT4</f>
        <v>329758.78477506072</v>
      </c>
      <c r="AT29" s="22">
        <f>((Data!$AJ$9*'Net zero Intermediate calcs'!AT4)+Data!$AK$9)*Drivers!AU4</f>
        <v>341813.87999930687</v>
      </c>
      <c r="AU29" s="22">
        <f>((Data!$AJ$9*'Net zero Intermediate calcs'!AU4)+Data!$AK$9)*Drivers!AV4</f>
        <v>354965.20159444655</v>
      </c>
      <c r="AV29" s="22">
        <f>((Data!$AJ$9*'Net zero Intermediate calcs'!AV4)+Data!$AK$9)*Drivers!AW4</f>
        <v>365315.35849774559</v>
      </c>
      <c r="AW29" s="22">
        <f>((Data!$AJ$9*'Net zero Intermediate calcs'!AW4)+Data!$AK$9)*Drivers!AX4</f>
        <v>375752.67907308618</v>
      </c>
      <c r="AX29" s="22">
        <f>((Data!$AJ$9*'Net zero Intermediate calcs'!AX4)+Data!$AK$9)*Drivers!AY4</f>
        <v>387344.49245693913</v>
      </c>
      <c r="AY29" s="22">
        <f>((Data!$AJ$9*'Net zero Intermediate calcs'!AY4)+Data!$AK$9)*Drivers!AZ4</f>
        <v>398957.88198954571</v>
      </c>
      <c r="AZ29" s="22">
        <f>((Data!$AJ$9*'Net zero Intermediate calcs'!AZ4)+Data!$AK$9)*Drivers!BA4</f>
        <v>411844.24293239287</v>
      </c>
      <c r="BA29" s="22">
        <f>((Data!$AJ$9*'Net zero Intermediate calcs'!BA4)+Data!$AK$9)*Drivers!BB4</f>
        <v>424476.72990433994</v>
      </c>
      <c r="BB29" s="22">
        <f>((Data!$AJ$9*'Net zero Intermediate calcs'!BB4)+Data!$AK$9)*Drivers!BC4</f>
        <v>439122.78823334002</v>
      </c>
      <c r="BC29" s="22">
        <f>((Data!$AJ$9*'Net zero Intermediate calcs'!BC4)+Data!$AK$9)*Drivers!BD4</f>
        <v>454036.03973142133</v>
      </c>
      <c r="BD29" s="22">
        <f>((Data!$AJ$9*'Net zero Intermediate calcs'!BD4)+Data!$AK$9)*Drivers!BE4</f>
        <v>469451.67201569927</v>
      </c>
      <c r="BE29" s="22">
        <f>((Data!$AJ$9*'Net zero Intermediate calcs'!BE4)+Data!$AK$9)*Drivers!BF4</f>
        <v>485450.51456400944</v>
      </c>
      <c r="BF29" s="22">
        <f>((Data!$AJ$9*'Net zero Intermediate calcs'!BF4)+Data!$AK$9)*Drivers!BG4</f>
        <v>502184.12615623733</v>
      </c>
      <c r="BG29" s="22">
        <f>((Data!$AJ$9*'Net zero Intermediate calcs'!BG4)+Data!$AK$9)*Drivers!BH4</f>
        <v>520409.27695843135</v>
      </c>
      <c r="BH29" s="22">
        <f>((Data!$AJ$9*'Net zero Intermediate calcs'!BH4)+Data!$AK$9)*Drivers!BI4</f>
        <v>531536.04797788989</v>
      </c>
      <c r="BI29" s="22">
        <f>((Data!$AJ$9*'Net zero Intermediate calcs'!BI4)+Data!$AK$9)*Drivers!BJ4</f>
        <v>541630.94473656162</v>
      </c>
      <c r="BJ29" s="22">
        <f>((Data!$AJ$9*'Net zero Intermediate calcs'!BJ4)+Data!$AK$9)*Drivers!BK4</f>
        <v>551968.49774067022</v>
      </c>
      <c r="BK29" s="22">
        <f>((Data!$AJ$9*'Net zero Intermediate calcs'!BK4)+Data!$AK$9)*Drivers!BL4</f>
        <v>562090.04596871068</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v>
      </c>
      <c r="Z30" s="45">
        <f>Z29*ttokg/Drivers!AA4</f>
        <v>4.492820031683209</v>
      </c>
      <c r="AA30" s="45">
        <f>AA29*ttokg/Drivers!AB4</f>
        <v>4.5591085416729999</v>
      </c>
      <c r="AB30" s="45">
        <f>AB29*ttokg/Drivers!AC4</f>
        <v>4.5732795927157337</v>
      </c>
      <c r="AC30" s="45">
        <f>AC29*ttokg/Drivers!AD4</f>
        <v>4.5529924345249402</v>
      </c>
      <c r="AD30" s="45">
        <f>AD29*ttokg/Drivers!AE4</f>
        <v>4.4989895163257332</v>
      </c>
      <c r="AE30" s="45">
        <f>AE29*ttokg/Drivers!AF4</f>
        <v>4.4690472186600507</v>
      </c>
      <c r="AF30" s="45">
        <f>AF29*ttokg/Drivers!AG4</f>
        <v>4.4421379119670714</v>
      </c>
      <c r="AG30" s="45">
        <f>AG29*ttokg/Drivers!AH4</f>
        <v>3.9660121977933711</v>
      </c>
      <c r="AH30" s="45">
        <f>AH29*ttokg/Drivers!AI4</f>
        <v>4.0727020883816314</v>
      </c>
      <c r="AI30" s="45">
        <f>AI29*ttokg/Drivers!AJ4</f>
        <v>4.1443998695696669</v>
      </c>
      <c r="AJ30" s="45">
        <f>AJ29*ttokg/Drivers!AK4</f>
        <v>4.2072368979832646</v>
      </c>
      <c r="AK30" s="45">
        <f>AK29*ttokg/Drivers!AL4</f>
        <v>4.2828295090204511</v>
      </c>
      <c r="AL30" s="45">
        <f>AL29*ttokg/Drivers!AM4</f>
        <v>4.3539282650889239</v>
      </c>
      <c r="AM30" s="45">
        <f>AM29*ttokg/Drivers!AN4</f>
        <v>4.4076006572051174</v>
      </c>
      <c r="AN30" s="45">
        <f>AN29*ttokg/Drivers!AO4</f>
        <v>4.4607584709603234</v>
      </c>
      <c r="AO30" s="45">
        <f>AO29*ttokg/Drivers!AP4</f>
        <v>4.516796924087525</v>
      </c>
      <c r="AP30" s="45">
        <f>AP29*ttokg/Drivers!AQ4</f>
        <v>4.6104817830216716</v>
      </c>
      <c r="AQ30" s="45">
        <f>AQ29*ttokg/Drivers!AR4</f>
        <v>4.6871094694430058</v>
      </c>
      <c r="AR30" s="45">
        <f>AR29*ttokg/Drivers!AS4</f>
        <v>4.789546360392956</v>
      </c>
      <c r="AS30" s="45">
        <f>AS29*ttokg/Drivers!AT4</f>
        <v>4.8985034806323098</v>
      </c>
      <c r="AT30" s="45">
        <f>AT29*ttokg/Drivers!AU4</f>
        <v>5.0365550292941945</v>
      </c>
      <c r="AU30" s="45">
        <f>AU29*ttokg/Drivers!AV4</f>
        <v>5.1894278366141888</v>
      </c>
      <c r="AV30" s="45">
        <f>AV29*ttokg/Drivers!AW4</f>
        <v>5.3003485705754887</v>
      </c>
      <c r="AW30" s="45">
        <f>AW29*ttokg/Drivers!AX4</f>
        <v>5.4118516073523635</v>
      </c>
      <c r="AX30" s="45">
        <f>AX29*ttokg/Drivers!AY4</f>
        <v>5.5392757971105402</v>
      </c>
      <c r="AY30" s="45">
        <f>AY29*ttokg/Drivers!AZ4</f>
        <v>5.6662926901174089</v>
      </c>
      <c r="AZ30" s="45">
        <f>AZ29*ttokg/Drivers!BA4</f>
        <v>5.8106654414556136</v>
      </c>
      <c r="BA30" s="45">
        <f>BA29*ttokg/Drivers!BB4</f>
        <v>5.9507576945846443</v>
      </c>
      <c r="BB30" s="45">
        <f>BB29*ttokg/Drivers!BC4</f>
        <v>6.1182272851339672</v>
      </c>
      <c r="BC30" s="45">
        <f>BC29*ttokg/Drivers!BD4</f>
        <v>6.2884986666170901</v>
      </c>
      <c r="BD30" s="45">
        <f>BD29*ttokg/Drivers!BE4</f>
        <v>6.4648780427995565</v>
      </c>
      <c r="BE30" s="45">
        <f>BE29*ttokg/Drivers!BF4</f>
        <v>6.6484899759624714</v>
      </c>
      <c r="BF30" s="45">
        <f>BF29*ttokg/Drivers!BG4</f>
        <v>6.8414076155015531</v>
      </c>
      <c r="BG30" s="45">
        <f>BG29*ttokg/Drivers!BH4</f>
        <v>7.0538698211389823</v>
      </c>
      <c r="BH30" s="45">
        <f>BH29*ttokg/Drivers!BI4</f>
        <v>7.1698582665812394</v>
      </c>
      <c r="BI30" s="45">
        <f>BI29*ttokg/Drivers!BJ4</f>
        <v>7.2723083740921846</v>
      </c>
      <c r="BJ30" s="45">
        <f>BJ29*ttokg/Drivers!BK4</f>
        <v>7.3785263759173132</v>
      </c>
      <c r="BK30" s="45">
        <f>BK29*ttokg/Drivers!BL4</f>
        <v>7.4824416011247674</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0.14578545864716982</v>
      </c>
      <c r="AP31" s="45"/>
      <c r="AQ31" s="45">
        <f>(AQ32-AE32)/AE32</f>
        <v>0.19691159496294883</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210251.25025039673</v>
      </c>
      <c r="Z32" s="94">
        <f>IF('Net zero activities &amp; levers'!$C$14="Off",((Data!$AJ$26*'Net zero Intermediate calcs'!Z29)+Data!$AK$26),IF('Net zero activities &amp; levers'!$C$14="On",((Data!$AJ$26*'Net zero Intermediate calcs'!Z29)+Data!$AK$26)*(1-'Net zero supporting data'!C215),"ERROR"))</f>
        <v>215157.29984140489</v>
      </c>
      <c r="AA32" s="94">
        <f>IF('Net zero activities &amp; levers'!$C$14="Off",((Data!$AJ$26*'Net zero Intermediate calcs'!AA29)+Data!$AK$26),IF('Net zero activities &amp; levers'!$C$14="On",((Data!$AJ$26*'Net zero Intermediate calcs'!AA29)+Data!$AK$26)*(1-'Net zero supporting data'!D215),"ERROR"))</f>
        <v>221266.25183821376</v>
      </c>
      <c r="AB32" s="94">
        <f>IF('Net zero activities &amp; levers'!$C$14="Off",((Data!$AJ$26*'Net zero Intermediate calcs'!AB29)+Data!$AK$26),IF('Net zero activities &amp; levers'!$C$14="On",((Data!$AJ$26*'Net zero Intermediate calcs'!AB29)+Data!$AK$26)*(1-'Net zero supporting data'!E215),"ERROR"))</f>
        <v>225164.53122577877</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232690.90070904011</v>
      </c>
      <c r="AG32" s="94">
        <f>IF('Net zero activities &amp; levers'!$C$14="Off",((Data!$AJ$26*'Net zero Intermediate calcs'!AG29)+Data!$AK$26),IF('Net zero activities &amp; levers'!$C$14="On",((Data!$AJ$26*'Net zero Intermediate calcs'!AG29)+Data!$AK$26)*(1-'Net zero supporting data'!J215),"ERROR"))</f>
        <v>212299.9643828448</v>
      </c>
      <c r="AH32" s="94">
        <f>IF('Net zero activities &amp; levers'!$C$14="Off",((Data!$AJ$26*'Net zero Intermediate calcs'!AH29)+Data!$AK$26),IF('Net zero activities &amp; levers'!$C$14="On",((Data!$AJ$26*'Net zero Intermediate calcs'!AH29)+Data!$AK$26)*(1-'Net zero supporting data'!K215),"ERROR"))</f>
        <v>220599.23561243463</v>
      </c>
      <c r="AI32" s="94">
        <f>IF('Net zero activities &amp; levers'!$C$14="Off",((Data!$AJ$26*'Net zero Intermediate calcs'!AI29)+Data!$AK$26),IF('Net zero activities &amp; levers'!$C$14="On",((Data!$AJ$26*'Net zero Intermediate calcs'!AI29)+Data!$AK$26)*(1-'Net zero supporting data'!L215),"ERROR"))</f>
        <v>227087.86936268234</v>
      </c>
      <c r="AJ32" s="94">
        <f>IF('Net zero activities &amp; levers'!$C$14="Off",((Data!$AJ$26*'Net zero Intermediate calcs'!AJ29)+Data!$AK$26),IF('Net zero activities &amp; levers'!$C$14="On",((Data!$AJ$26*'Net zero Intermediate calcs'!AJ29)+Data!$AK$26)*(1-'Net zero supporting data'!M215),"ERROR"))</f>
        <v>233046.38440588393</v>
      </c>
      <c r="AK32" s="94">
        <f>IF('Net zero activities &amp; levers'!$C$14="Off",((Data!$AJ$26*'Net zero Intermediate calcs'!AK29)+Data!$AK$26),IF('Net zero activities &amp; levers'!$C$14="On",((Data!$AJ$26*'Net zero Intermediate calcs'!AK29)+Data!$AK$26)*(1-'Net zero supporting data'!N215),"ERROR"))</f>
        <v>239587.46239057923</v>
      </c>
      <c r="AL32" s="94">
        <f>IF('Net zero activities &amp; levers'!$C$14="Off",((Data!$AJ$26*'Net zero Intermediate calcs'!AL29)+Data!$AK$26),IF('Net zero activities &amp; levers'!$C$14="On",((Data!$AJ$26*'Net zero Intermediate calcs'!AL29)+Data!$AK$26)*(1-'Net zero supporting data'!O215),"ERROR"))</f>
        <v>245794.88842091348</v>
      </c>
      <c r="AM32" s="94">
        <f>IF('Net zero activities &amp; levers'!$C$14="Off",((Data!$AJ$26*'Net zero Intermediate calcs'!AM29)+Data!$AK$26),IF('Net zero activities &amp; levers'!$C$14="On",((Data!$AJ$26*'Net zero Intermediate calcs'!AM29)+Data!$AK$26)*(1-'Net zero supporting data'!P215),"ERROR"))</f>
        <v>251087.52668876958</v>
      </c>
      <c r="AN32" s="94">
        <f>IF('Net zero activities &amp; levers'!$C$14="Off",((Data!$AJ$26*'Net zero Intermediate calcs'!AN29)+Data!$AK$26),IF('Net zero activities &amp; levers'!$C$14="On",((Data!$AJ$26*'Net zero Intermediate calcs'!AN29)+Data!$AK$26)*(1-'Net zero supporting data'!Q215),"ERROR"))</f>
        <v>256355.81926505471</v>
      </c>
      <c r="AO32" s="94">
        <f>IF('Net zero activities &amp; levers'!$C$14="Off",((Data!$AJ$26*'Net zero Intermediate calcs'!AO29)+Data!$AK$26),IF('Net zero activities &amp; levers'!$C$14="On",((Data!$AJ$26*'Net zero Intermediate calcs'!AO29)+Data!$AK$26)*(1-'Net zero supporting data'!R215),"ERROR"))</f>
        <v>261781.9077895605</v>
      </c>
      <c r="AP32" s="94">
        <f>IF('Net zero activities &amp; levers'!$C$14="Off",((Data!$AJ$26*'Net zero Intermediate calcs'!AP29)+Data!$AK$26),IF('Net zero activities &amp; levers'!$C$14="On",((Data!$AJ$26*'Net zero Intermediate calcs'!AP29)+Data!$AK$26)*(1-'Net zero supporting data'!S215),"ERROR"))</f>
        <v>269299.89517073584</v>
      </c>
      <c r="AQ32" s="94">
        <f>IF('Net zero activities &amp; levers'!$C$14="Off",((Data!$AJ$26*'Net zero Intermediate calcs'!AQ29)+Data!$AK$26),IF('Net zero activities &amp; levers'!$C$14="On",((Data!$AJ$26*'Net zero Intermediate calcs'!AQ29)+Data!$AK$26)*(1-'Net zero supporting data'!T215),"ERROR"))</f>
        <v>275891.30416665541</v>
      </c>
      <c r="AR32" s="94">
        <f>IF('Net zero activities &amp; levers'!$C$14="Off",((Data!$AJ$26*'Net zero Intermediate calcs'!AR29)+Data!$AK$26),IF('Net zero activities &amp; levers'!$C$14="On",((Data!$AJ$26*'Net zero Intermediate calcs'!AR29)+Data!$AK$26)*(1-'Net zero supporting data'!U215),"ERROR"))</f>
        <v>283970.97268590319</v>
      </c>
      <c r="AS32" s="94">
        <f>IF('Net zero activities &amp; levers'!$C$14="Off",((Data!$AJ$26*'Net zero Intermediate calcs'!AS29)+Data!$AK$26),IF('Net zero activities &amp; levers'!$C$14="On",((Data!$AJ$26*'Net zero Intermediate calcs'!AS29)+Data!$AK$26)*(1-'Net zero supporting data'!V215),"ERROR"))</f>
        <v>292470.57066462899</v>
      </c>
      <c r="AT32" s="94">
        <f>IF('Net zero activities &amp; levers'!$C$14="Off",((Data!$AJ$26*'Net zero Intermediate calcs'!AT29)+Data!$AK$26),IF('Net zero activities &amp; levers'!$C$14="On",((Data!$AJ$26*'Net zero Intermediate calcs'!AT29)+Data!$AK$26)*(1-'Net zero supporting data'!W215),"ERROR"))</f>
        <v>302693.40089725459</v>
      </c>
      <c r="AU32" s="94">
        <f>IF('Net zero activities &amp; levers'!$C$14="Off",((Data!$AJ$26*'Net zero Intermediate calcs'!AU29)+Data!$AK$26),IF('Net zero activities &amp; levers'!$C$14="On",((Data!$AJ$26*'Net zero Intermediate calcs'!AU29)+Data!$AK$26)*(1-'Net zero supporting data'!X215),"ERROR"))</f>
        <v>313845.84104815219</v>
      </c>
      <c r="AV32" s="94">
        <f>IF('Net zero activities &amp; levers'!$C$14="Off",((Data!$AJ$26*'Net zero Intermediate calcs'!AV29)+Data!$AK$26),IF('Net zero activities &amp; levers'!$C$14="On",((Data!$AJ$26*'Net zero Intermediate calcs'!AV29)+Data!$AK$26)*(1-'Net zero supporting data'!Y215),"ERROR"))</f>
        <v>322622.86810063501</v>
      </c>
      <c r="AW32" s="94">
        <f>IF('Net zero activities &amp; levers'!$C$14="Off",((Data!$AJ$26*'Net zero Intermediate calcs'!AW29)+Data!$AK$26),IF('Net zero activities &amp; levers'!$C$14="On",((Data!$AJ$26*'Net zero Intermediate calcs'!AW29)+Data!$AK$26)*(1-'Net zero supporting data'!Z215),"ERROR"))</f>
        <v>331473.81073861569</v>
      </c>
      <c r="AX32" s="94">
        <f>IF('Net zero activities &amp; levers'!$C$14="Off",((Data!$AJ$26*'Net zero Intermediate calcs'!AX29)+Data!$AK$26),IF('Net zero activities &amp; levers'!$C$14="On",((Data!$AJ$26*'Net zero Intermediate calcs'!AX29)+Data!$AK$26)*(1-'Net zero supporting data'!AA215),"ERROR"))</f>
        <v>341303.77376313554</v>
      </c>
      <c r="AY32" s="94">
        <f>IF('Net zero activities &amp; levers'!$C$14="Off",((Data!$AJ$26*'Net zero Intermediate calcs'!AY29)+Data!$AK$26),IF('Net zero activities &amp; levers'!$C$14="On",((Data!$AJ$26*'Net zero Intermediate calcs'!AY29)+Data!$AK$26)*(1-'Net zero supporting data'!AB215),"ERROR"))</f>
        <v>351152.0335577497</v>
      </c>
      <c r="AZ32" s="94">
        <f>IF('Net zero activities &amp; levers'!$C$14="Off",((Data!$AJ$26*'Net zero Intermediate calcs'!AZ29)+Data!$AK$26),IF('Net zero activities &amp; levers'!$C$14="On",((Data!$AJ$26*'Net zero Intermediate calcs'!AZ29)+Data!$AK$26)*(1-'Net zero supporting data'!AC215),"ERROR"))</f>
        <v>362079.7846691726</v>
      </c>
      <c r="BA32" s="94">
        <f>IF('Net zero activities &amp; levers'!$C$14="Off",((Data!$AJ$26*'Net zero Intermediate calcs'!BA29)+Data!$AK$26),IF('Net zero activities &amp; levers'!$C$14="On",((Data!$AJ$26*'Net zero Intermediate calcs'!BA29)+Data!$AK$26)*(1-'Net zero supporting data'!AD215),"ERROR"))</f>
        <v>372792.24834762898</v>
      </c>
      <c r="BB32" s="94">
        <f>IF('Net zero activities &amp; levers'!$C$14="Off",((Data!$AJ$26*'Net zero Intermediate calcs'!BB29)+Data!$AK$26),IF('Net zero activities &amp; levers'!$C$14="On",((Data!$AJ$26*'Net zero Intermediate calcs'!BB29)+Data!$AK$26)*(1-'Net zero supporting data'!AE215),"ERROR"))</f>
        <v>385212.23882380233</v>
      </c>
      <c r="BC32" s="94">
        <f>IF('Net zero activities &amp; levers'!$C$14="Off",((Data!$AJ$26*'Net zero Intermediate calcs'!BC29)+Data!$AK$26),IF('Net zero activities &amp; levers'!$C$14="On",((Data!$AJ$26*'Net zero Intermediate calcs'!BC29)+Data!$AK$26)*(1-'Net zero supporting data'!AF215),"ERROR"))</f>
        <v>397858.81153396261</v>
      </c>
      <c r="BD32" s="94">
        <f>IF('Net zero activities &amp; levers'!$C$14="Off",((Data!$AJ$26*'Net zero Intermediate calcs'!BD29)+Data!$AK$26),IF('Net zero activities &amp; levers'!$C$14="On",((Data!$AJ$26*'Net zero Intermediate calcs'!BD29)+Data!$AK$26)*(1-'Net zero supporting data'!AG215),"ERROR"))</f>
        <v>410931.40771336039</v>
      </c>
      <c r="BE32" s="94">
        <f>IF('Net zero activities &amp; levers'!$C$14="Off",((Data!$AJ$26*'Net zero Intermediate calcs'!BE29)+Data!$AK$26),IF('Net zero activities &amp; levers'!$C$14="On",((Data!$AJ$26*'Net zero Intermediate calcs'!BE29)+Data!$AK$26)*(1-'Net zero supporting data'!AH215),"ERROR"))</f>
        <v>424498.5714932807</v>
      </c>
      <c r="BF32" s="94">
        <f>IF('Net zero activities &amp; levers'!$C$14="Off",((Data!$AJ$26*'Net zero Intermediate calcs'!BF29)+Data!$AK$26),IF('Net zero activities &amp; levers'!$C$14="On",((Data!$AJ$26*'Net zero Intermediate calcs'!BF29)+Data!$AK$26)*(1-'Net zero supporting data'!AI215),"ERROR"))</f>
        <v>438688.82609549921</v>
      </c>
      <c r="BG32" s="94">
        <f>IF('Net zero activities &amp; levers'!$C$14="Off",((Data!$AJ$26*'Net zero Intermediate calcs'!BG29)+Data!$AK$26),IF('Net zero activities &amp; levers'!$C$14="On",((Data!$AJ$26*'Net zero Intermediate calcs'!BG29)+Data!$AK$26)*(1-'Net zero supporting data'!AJ215),"ERROR"))</f>
        <v>454143.91949369188</v>
      </c>
      <c r="BH32" s="94">
        <f>IF('Net zero activities &amp; levers'!$C$14="Off",((Data!$AJ$26*'Net zero Intermediate calcs'!BH29)+Data!$AK$26),IF('Net zero activities &amp; levers'!$C$14="On",((Data!$AJ$26*'Net zero Intermediate calcs'!BH29)+Data!$AK$26)*(1-'Net zero supporting data'!AK215),"ERROR"))</f>
        <v>463579.52236976428</v>
      </c>
      <c r="BI32" s="94">
        <f>IF('Net zero activities &amp; levers'!$C$14="Off",((Data!$AJ$26*'Net zero Intermediate calcs'!BI29)+Data!$AK$26),IF('Net zero activities &amp; levers'!$C$14="On",((Data!$AJ$26*'Net zero Intermediate calcs'!BI29)+Data!$AK$26)*(1-'Net zero supporting data'!AL215),"ERROR"))</f>
        <v>472140.08650137088</v>
      </c>
      <c r="BJ32" s="94">
        <f>IF('Net zero activities &amp; levers'!$C$14="Off",((Data!$AJ$26*'Net zero Intermediate calcs'!BJ29)+Data!$AK$26),IF('Net zero activities &amp; levers'!$C$14="On",((Data!$AJ$26*'Net zero Intermediate calcs'!BJ29)+Data!$AK$26)*(1-'Net zero supporting data'!AM215),"ERROR"))</f>
        <v>480906.42533287359</v>
      </c>
      <c r="BK32" s="94">
        <f>IF('Net zero activities &amp; levers'!$C$14="Off",((Data!$AJ$26*'Net zero Intermediate calcs'!BK29)+Data!$AK$26),IF('Net zero activities &amp; levers'!$C$14="On",((Data!$AJ$26*'Net zero Intermediate calcs'!BK29)+Data!$AK$26)*(1-'Net zero supporting data'!AN215),"ERROR"))</f>
        <v>489489.59015254932</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419285.99149200943</v>
      </c>
      <c r="Z34" s="22">
        <f>((Data!$AJ$10*'Net zero Intermediate calcs'!Z4)+Data!$AK$10)*Drivers!AA4</f>
        <v>427660.19548096787</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467304.40661090257</v>
      </c>
      <c r="AG34" s="22">
        <f>((Data!$AJ$10*'Net zero Intermediate calcs'!AG4)+Data!$AK$10)*Drivers!AH4</f>
        <v>448902.9915674596</v>
      </c>
      <c r="AH34" s="22">
        <f>((Data!$AJ$10*'Net zero Intermediate calcs'!AH4)+Data!$AK$10)*Drivers!AI4</f>
        <v>461231.68876932829</v>
      </c>
      <c r="AI34" s="22">
        <f>((Data!$AJ$10*'Net zero Intermediate calcs'!AI4)+Data!$AK$10)*Drivers!AJ4</f>
        <v>471425.68899435387</v>
      </c>
      <c r="AJ34" s="22">
        <f>((Data!$AJ$10*'Net zero Intermediate calcs'!AJ4)+Data!$AK$10)*Drivers!AK4</f>
        <v>480864.76162465481</v>
      </c>
      <c r="AK34" s="22">
        <f>((Data!$AJ$10*'Net zero Intermediate calcs'!AK4)+Data!$AK$10)*Drivers!AL4</f>
        <v>490747.1203241045</v>
      </c>
      <c r="AL34" s="22">
        <f>((Data!$AJ$10*'Net zero Intermediate calcs'!AL4)+Data!$AK$10)*Drivers!AM4</f>
        <v>500072.02455459716</v>
      </c>
      <c r="AM34" s="22">
        <f>((Data!$AJ$10*'Net zero Intermediate calcs'!AM4)+Data!$AK$10)*Drivers!AN4</f>
        <v>508350.29931541358</v>
      </c>
      <c r="AN34" s="22">
        <f>((Data!$AJ$10*'Net zero Intermediate calcs'!AN4)+Data!$AK$10)*Drivers!AO4</f>
        <v>516544.92928882118</v>
      </c>
      <c r="AO34" s="22">
        <f>((Data!$AJ$10*'Net zero Intermediate calcs'!AO4)+Data!$AK$10)*Drivers!AP4</f>
        <v>524851.11740160629</v>
      </c>
      <c r="AP34" s="22">
        <f>((Data!$AJ$10*'Net zero Intermediate calcs'!AP4)+Data!$AK$10)*Drivers!AQ4</f>
        <v>535363.27160273981</v>
      </c>
      <c r="AQ34" s="22">
        <f>((Data!$AJ$10*'Net zero Intermediate calcs'!AQ4)+Data!$AK$10)*Drivers!AR4</f>
        <v>544807.12244235014</v>
      </c>
      <c r="AR34" s="22">
        <f>((Data!$AJ$10*'Net zero Intermediate calcs'!AR4)+Data!$AK$10)*Drivers!AS4</f>
        <v>555816.73559068528</v>
      </c>
      <c r="AS34" s="22">
        <f>((Data!$AJ$10*'Net zero Intermediate calcs'!AS4)+Data!$AK$10)*Drivers!AT4</f>
        <v>567232.41017883143</v>
      </c>
      <c r="AT34" s="22">
        <f>((Data!$AJ$10*'Net zero Intermediate calcs'!AT4)+Data!$AK$10)*Drivers!AU4</f>
        <v>580465.37728376745</v>
      </c>
      <c r="AU34" s="22">
        <f>((Data!$AJ$10*'Net zero Intermediate calcs'!AU4)+Data!$AK$10)*Drivers!AV4</f>
        <v>594653.77641295583</v>
      </c>
      <c r="AV34" s="22">
        <f>((Data!$AJ$10*'Net zero Intermediate calcs'!AV4)+Data!$AK$10)*Drivers!AW4</f>
        <v>606213.35579797695</v>
      </c>
      <c r="AW34" s="22">
        <f>((Data!$AJ$10*'Net zero Intermediate calcs'!AW4)+Data!$AK$10)*Drivers!AX4</f>
        <v>617803.10279660393</v>
      </c>
      <c r="AX34" s="22">
        <f>((Data!$AJ$10*'Net zero Intermediate calcs'!AX4)+Data!$AK$10)*Drivers!AY4</f>
        <v>630402.82501985226</v>
      </c>
      <c r="AY34" s="22">
        <f>((Data!$AJ$10*'Net zero Intermediate calcs'!AY4)+Data!$AK$10)*Drivers!AZ4</f>
        <v>642969.75379520783</v>
      </c>
      <c r="AZ34" s="22">
        <f>((Data!$AJ$10*'Net zero Intermediate calcs'!AZ4)+Data!$AK$10)*Drivers!BA4</f>
        <v>656652.95737156982</v>
      </c>
      <c r="BA34" s="22">
        <f>((Data!$AJ$10*'Net zero Intermediate calcs'!BA4)+Data!$AK$10)*Drivers!BB4</f>
        <v>670047.60171141208</v>
      </c>
      <c r="BB34" s="22">
        <f>((Data!$AJ$10*'Net zero Intermediate calcs'!BB4)+Data!$AK$10)*Drivers!BC4</f>
        <v>685242.5864237959</v>
      </c>
      <c r="BC34" s="22">
        <f>((Data!$AJ$10*'Net zero Intermediate calcs'!BC4)+Data!$AK$10)*Drivers!BD4</f>
        <v>700631.43874590215</v>
      </c>
      <c r="BD34" s="22">
        <f>((Data!$AJ$10*'Net zero Intermediate calcs'!BD4)+Data!$AK$10)*Drivers!BE4</f>
        <v>716429.29237290763</v>
      </c>
      <c r="BE34" s="22">
        <f>((Data!$AJ$10*'Net zero Intermediate calcs'!BE4)+Data!$AK$10)*Drivers!BF4</f>
        <v>732709.41392049019</v>
      </c>
      <c r="BF34" s="22">
        <f>((Data!$AJ$10*'Net zero Intermediate calcs'!BF4)+Data!$AK$10)*Drivers!BG4</f>
        <v>749610.11845239182</v>
      </c>
      <c r="BG34" s="22">
        <f>((Data!$AJ$10*'Net zero Intermediate calcs'!BG4)+Data!$AK$10)*Drivers!BH4</f>
        <v>767826.33793003089</v>
      </c>
      <c r="BH34" s="22">
        <f>((Data!$AJ$10*'Net zero Intermediate calcs'!BH4)+Data!$AK$10)*Drivers!BI4</f>
        <v>779460.7412954811</v>
      </c>
      <c r="BI34" s="22">
        <f>((Data!$AJ$10*'Net zero Intermediate calcs'!BI4)+Data!$AK$10)*Drivers!BJ4</f>
        <v>790089.13056847791</v>
      </c>
      <c r="BJ34" s="22">
        <f>((Data!$AJ$10*'Net zero Intermediate calcs'!BJ4)+Data!$AK$10)*Drivers!BK4</f>
        <v>800882.25859692029</v>
      </c>
      <c r="BK34" s="22">
        <f>((Data!$AJ$10*'Net zero Intermediate calcs'!BK4)+Data!$AK$10)*Drivers!BL4</f>
        <v>811417.65477616037</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8.013043913788291</v>
      </c>
      <c r="Z35" s="45">
        <f>Z34*ttokg/Drivers!AA4</f>
        <v>8.0531990670072613</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8.0066088979239591</v>
      </c>
      <c r="AG35" s="45">
        <f>AG34*ttokg/Drivers!AH4</f>
        <v>7.5689244117086316</v>
      </c>
      <c r="AH35" s="45">
        <f>AH34*ttokg/Drivers!AI4</f>
        <v>7.667000420956593</v>
      </c>
      <c r="AI35" s="45">
        <f>AI34*ttokg/Drivers!AJ4</f>
        <v>7.7329094983029512</v>
      </c>
      <c r="AJ35" s="45">
        <f>AJ34*ttokg/Drivers!AK4</f>
        <v>7.7906732184251322</v>
      </c>
      <c r="AK35" s="45">
        <f>AK34*ttokg/Drivers!AL4</f>
        <v>7.8601626665657456</v>
      </c>
      <c r="AL35" s="45">
        <f>AL34*ttokg/Drivers!AM4</f>
        <v>7.9255210826184967</v>
      </c>
      <c r="AM35" s="45">
        <f>AM34*ttokg/Drivers!AN4</f>
        <v>7.9748600968074133</v>
      </c>
      <c r="AN35" s="45">
        <f>AN34*ttokg/Drivers!AO4</f>
        <v>8.0237260784361411</v>
      </c>
      <c r="AO35" s="45">
        <f>AO34*ttokg/Drivers!AP4</f>
        <v>8.0752401236454983</v>
      </c>
      <c r="AP35" s="45">
        <f>AP34*ttokg/Drivers!AQ4</f>
        <v>8.1613610957503333</v>
      </c>
      <c r="AQ35" s="45">
        <f>AQ34*ttokg/Drivers!AR4</f>
        <v>8.2318020498151565</v>
      </c>
      <c r="AR35" s="45">
        <f>AR34*ttokg/Drivers!AS4</f>
        <v>8.3259684362342004</v>
      </c>
      <c r="AS35" s="45">
        <f>AS34*ttokg/Drivers!AT4</f>
        <v>8.426128624545445</v>
      </c>
      <c r="AT35" s="45">
        <f>AT34*ttokg/Drivers!AU4</f>
        <v>8.553034228146732</v>
      </c>
      <c r="AU35" s="45">
        <f>AU34*ttokg/Drivers!AV4</f>
        <v>8.6935644581601785</v>
      </c>
      <c r="AV35" s="45">
        <f>AV34*ttokg/Drivers!AW4</f>
        <v>8.7955297228145586</v>
      </c>
      <c r="AW35" s="45">
        <f>AW34*ttokg/Drivers!AX4</f>
        <v>8.8980302765765646</v>
      </c>
      <c r="AX35" s="45">
        <f>AX34*ttokg/Drivers!AY4</f>
        <v>9.0151665482910666</v>
      </c>
      <c r="AY35" s="45">
        <f>AY34*ttokg/Drivers!AZ4</f>
        <v>9.1319284073997675</v>
      </c>
      <c r="AZ35" s="45">
        <f>AZ34*ttokg/Drivers!BA4</f>
        <v>9.2646448552030947</v>
      </c>
      <c r="BA35" s="45">
        <f>BA34*ttokg/Drivers!BB4</f>
        <v>9.3934264017741285</v>
      </c>
      <c r="BB35" s="45">
        <f>BB34*ttokg/Drivers!BC4</f>
        <v>9.5473749063691375</v>
      </c>
      <c r="BC35" s="45">
        <f>BC34*ttokg/Drivers!BD4</f>
        <v>9.7038989921370096</v>
      </c>
      <c r="BD35" s="45">
        <f>BD34*ttokg/Drivers!BE4</f>
        <v>9.8660379280215764</v>
      </c>
      <c r="BE35" s="45">
        <f>BE34*ttokg/Drivers!BF4</f>
        <v>10.034825481890374</v>
      </c>
      <c r="BF35" s="45">
        <f>BF34*ttokg/Drivers!BG4</f>
        <v>10.212167422117387</v>
      </c>
      <c r="BG35" s="45">
        <f>BG34*ttokg/Drivers!BH4</f>
        <v>10.40747594788348</v>
      </c>
      <c r="BH35" s="45">
        <f>BH34*ttokg/Drivers!BI4</f>
        <v>10.514099769363929</v>
      </c>
      <c r="BI35" s="45">
        <f>BI34*ttokg/Drivers!BJ4</f>
        <v>10.608278305271096</v>
      </c>
      <c r="BJ35" s="45">
        <f>BJ34*ttokg/Drivers!BK4</f>
        <v>10.705920524902801</v>
      </c>
      <c r="BK35" s="45">
        <f>BK34*ttokg/Drivers!BL4</f>
        <v>10.801445888479952</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0.15445105099904441</v>
      </c>
      <c r="AP36" s="45"/>
      <c r="AQ36" s="45">
        <f>(AQ37-AE37)/AE37</f>
        <v>0.18364554907161232</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448982.05019678222</v>
      </c>
      <c r="Z37" s="22">
        <f>((Data!$AJ$29*'Net zero Intermediate calcs'!Z34)+Data!$AK$29)</f>
        <v>458090.6982027443</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501211.83128389966</v>
      </c>
      <c r="AG37" s="22">
        <f>((Data!$AJ$29*'Net zero Intermediate calcs'!AG34)+Data!$AK$29)</f>
        <v>481196.55429001019</v>
      </c>
      <c r="AH37" s="22">
        <f>((Data!$AJ$29*'Net zero Intermediate calcs'!AH34)+Data!$AK$29)</f>
        <v>494606.51699595555</v>
      </c>
      <c r="AI37" s="22">
        <f>((Data!$AJ$29*'Net zero Intermediate calcs'!AI34)+Data!$AK$29)</f>
        <v>505694.56308903923</v>
      </c>
      <c r="AJ37" s="22">
        <f>((Data!$AJ$29*'Net zero Intermediate calcs'!AJ34)+Data!$AK$29)</f>
        <v>515961.47206396802</v>
      </c>
      <c r="AK37" s="22">
        <f>((Data!$AJ$29*'Net zero Intermediate calcs'!AK34)+Data!$AK$29)</f>
        <v>526710.54468993121</v>
      </c>
      <c r="AL37" s="22">
        <f>((Data!$AJ$29*'Net zero Intermediate calcs'!AL34)+Data!$AK$29)</f>
        <v>536853.27233746112</v>
      </c>
      <c r="AM37" s="22">
        <f>((Data!$AJ$29*'Net zero Intermediate calcs'!AM34)+Data!$AK$29)</f>
        <v>545857.57782038674</v>
      </c>
      <c r="AN37" s="22">
        <f>((Data!$AJ$29*'Net zero Intermediate calcs'!AN34)+Data!$AK$29)</f>
        <v>554770.90260508191</v>
      </c>
      <c r="AO37" s="22">
        <f>((Data!$AJ$29*'Net zero Intermediate calcs'!AO34)+Data!$AK$29)</f>
        <v>563805.56952869915</v>
      </c>
      <c r="AP37" s="22">
        <f>((Data!$AJ$29*'Net zero Intermediate calcs'!AP34)+Data!$AK$29)</f>
        <v>575239.6727018212</v>
      </c>
      <c r="AQ37" s="22">
        <f>((Data!$AJ$29*'Net zero Intermediate calcs'!AQ34)+Data!$AK$29)</f>
        <v>585511.77895003767</v>
      </c>
      <c r="AR37" s="22">
        <f>((Data!$AJ$29*'Net zero Intermediate calcs'!AR34)+Data!$AK$29)</f>
        <v>597486.96978396317</v>
      </c>
      <c r="AS37" s="22">
        <f>((Data!$AJ$29*'Net zero Intermediate calcs'!AS34)+Data!$AK$29)</f>
        <v>609903.83492256375</v>
      </c>
      <c r="AT37" s="22">
        <f>((Data!$AJ$29*'Net zero Intermediate calcs'!AT34)+Data!$AK$29)</f>
        <v>624297.37484495691</v>
      </c>
      <c r="AU37" s="22">
        <f>((Data!$AJ$29*'Net zero Intermediate calcs'!AU34)+Data!$AK$29)</f>
        <v>639730.14118385641</v>
      </c>
      <c r="AV37" s="22">
        <f>((Data!$AJ$29*'Net zero Intermediate calcs'!AV34)+Data!$AK$29)</f>
        <v>652303.53202243196</v>
      </c>
      <c r="AW37" s="22">
        <f>((Data!$AJ$29*'Net zero Intermediate calcs'!AW34)+Data!$AK$29)</f>
        <v>664909.73626916879</v>
      </c>
      <c r="AX37" s="22">
        <f>((Data!$AJ$29*'Net zero Intermediate calcs'!AX34)+Data!$AK$29)</f>
        <v>678614.49374292861</v>
      </c>
      <c r="AY37" s="22">
        <f>((Data!$AJ$29*'Net zero Intermediate calcs'!AY34)+Data!$AK$29)</f>
        <v>692283.58168031811</v>
      </c>
      <c r="AZ37" s="22">
        <f>((Data!$AJ$29*'Net zero Intermediate calcs'!AZ34)+Data!$AK$29)</f>
        <v>707166.84522815351</v>
      </c>
      <c r="BA37" s="22">
        <f>((Data!$AJ$29*'Net zero Intermediate calcs'!BA34)+Data!$AK$29)</f>
        <v>721736.24198724166</v>
      </c>
      <c r="BB37" s="22">
        <f>((Data!$AJ$29*'Net zero Intermediate calcs'!BB34)+Data!$AK$29)</f>
        <v>738263.87462952873</v>
      </c>
      <c r="BC37" s="22">
        <f>((Data!$AJ$29*'Net zero Intermediate calcs'!BC34)+Data!$AK$29)</f>
        <v>755002.37768039992</v>
      </c>
      <c r="BD37" s="22">
        <f>((Data!$AJ$29*'Net zero Intermediate calcs'!BD34)+Data!$AK$29)</f>
        <v>772185.75273644528</v>
      </c>
      <c r="BE37" s="22">
        <f>((Data!$AJ$29*'Net zero Intermediate calcs'!BE34)+Data!$AK$29)</f>
        <v>789893.6921258762</v>
      </c>
      <c r="BF37" s="22">
        <f>((Data!$AJ$29*'Net zero Intermediate calcs'!BF34)+Data!$AK$29)</f>
        <v>808276.64157836582</v>
      </c>
      <c r="BG37" s="22">
        <f>((Data!$AJ$29*'Net zero Intermediate calcs'!BG34)+Data!$AK$29)</f>
        <v>828090.48077310505</v>
      </c>
      <c r="BH37" s="22">
        <f>((Data!$AJ$29*'Net zero Intermediate calcs'!BH34)+Data!$AK$29)</f>
        <v>840745.25789042795</v>
      </c>
      <c r="BI37" s="22">
        <f>((Data!$AJ$29*'Net zero Intermediate calcs'!BI34)+Data!$AK$29)</f>
        <v>852305.7903166404</v>
      </c>
      <c r="BJ37" s="22">
        <f>((Data!$AJ$29*'Net zero Intermediate calcs'!BJ34)+Data!$AK$29)</f>
        <v>864045.50960506336</v>
      </c>
      <c r="BK37" s="22">
        <f>((Data!$AJ$29*'Net zero Intermediate calcs'!BK34)+Data!$AK$29)</f>
        <v>875504.89315084112</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1780536.5679391932</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1968044.8895064979</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1677246.027597304</v>
      </c>
      <c r="AH39" s="94">
        <f>IF('Net zero activities &amp; levers'!$C$12="Off",((Data!$AJ$11*'Intermediate calculations'!AH4)+Data!$AK$11)*Drivers!AI4,IF('Net zero activities &amp; levers'!$C$12="PB",((Data!$AJ$11*'Intermediate calculations'!AH4)+Data!$AK$11)*Drivers!AI4,IF('Net zero activities &amp; levers'!$C$12="MS",'Net zero supporting data'!K207,"ERROR")))</f>
        <v>1777629.3363370153</v>
      </c>
      <c r="AI39" s="94">
        <f>IF('Net zero activities &amp; levers'!$C$12="Off",((Data!$AJ$11*'Intermediate calculations'!AI4)+Data!$AK$11)*Drivers!AJ4,IF('Net zero activities &amp; levers'!$C$12="PB",((Data!$AJ$11*'Intermediate calculations'!AI4)+Data!$AK$11)*Drivers!AJ4,IF('Net zero activities &amp; levers'!$C$12="MS",'Net zero supporting data'!L207,"ERROR")))</f>
        <v>1853437.2289523927</v>
      </c>
      <c r="AJ39" s="94">
        <f>IF('Net zero activities &amp; levers'!$C$12="Off",((Data!$AJ$11*'Intermediate calculations'!AJ4)+Data!$AK$11)*Drivers!AK4,IF('Net zero activities &amp; levers'!$C$12="PB",((Data!$AJ$11*'Intermediate calculations'!AJ4)+Data!$AK$11)*Drivers!AK4,IF('Net zero activities &amp; levers'!$C$12="MS",'Net zero supporting data'!M207,"ERROR")))</f>
        <v>1922676.1244890746</v>
      </c>
      <c r="AK39" s="94">
        <f>IF('Net zero activities &amp; levers'!$C$12="Off",((Data!$AJ$11*'Intermediate calculations'!AK4)+Data!$AK$11)*Drivers!AL4,IF('Net zero activities &amp; levers'!$C$12="PB",((Data!$AJ$11*'Intermediate calculations'!AK4)+Data!$AK$11)*Drivers!AL4,IF('Net zero activities &amp; levers'!$C$12="MS",'Net zero supporting data'!N207,"ERROR")))</f>
        <v>2000995.7683986197</v>
      </c>
      <c r="AL39" s="94">
        <f>IF('Net zero activities &amp; levers'!$C$12="Off",((Data!$AJ$11*'Intermediate calculations'!AL4)+Data!$AK$11)*Drivers!AM4,IF('Net zero activities &amp; levers'!$C$12="PB",((Data!$AJ$11*'Intermediate calculations'!AL4)+Data!$AK$11)*Drivers!AM4,IF('Net zero activities &amp; levers'!$C$12="MS",'Net zero supporting data'!O207,"ERROR")))</f>
        <v>2075577.6340746824</v>
      </c>
      <c r="AM39" s="94">
        <f>IF('Net zero activities &amp; levers'!$C$12="Off",((Data!$AJ$11*'Intermediate calculations'!AM4)+Data!$AK$11)*Drivers!AN4,IF('Net zero activities &amp; levers'!$C$12="PB",((Data!$AJ$11*'Intermediate calculations'!AM4)+Data!$AK$11)*Drivers!AN4,IF('Net zero activities &amp; levers'!$C$12="MS",'Net zero supporting data'!P207,"ERROR")))</f>
        <v>2137589.6125980993</v>
      </c>
      <c r="AN39" s="94">
        <f>IF('Net zero activities &amp; levers'!$C$12="Off",((Data!$AJ$11*'Intermediate calculations'!AN4)+Data!$AK$11)*Drivers!AO4,IF('Net zero activities &amp; levers'!$C$12="PB",((Data!$AJ$11*'Intermediate calculations'!AN4)+Data!$AK$11)*Drivers!AO4,IF('Net zero activities &amp; levers'!$C$12="MS",'Net zero supporting data'!Q207,"ERROR")))</f>
        <v>2199535.9423085605</v>
      </c>
      <c r="AO39" s="94">
        <f>IF('Net zero activities &amp; levers'!$C$12="Off",((Data!$AJ$11*'Intermediate calculations'!AO4)+Data!$AK$11)*Drivers!AP4,IF('Net zero activities &amp; levers'!$C$12="PB",((Data!$AJ$11*'Intermediate calculations'!AO4)+Data!$AK$11)*Drivers!AP4,IF('Net zero activities &amp; levers'!$C$12="MS",'Net zero supporting data'!R207,"ERROR")))</f>
        <v>2263982.955564023</v>
      </c>
      <c r="AP39" s="94">
        <f>IF('Net zero activities &amp; levers'!$C$12="Off",((Data!$AJ$11*'Intermediate calculations'!AP4)+Data!$AK$11)*Drivers!AQ4,IF('Net zero activities &amp; levers'!$C$12="PB",((Data!$AJ$11*'Intermediate calculations'!AP4)+Data!$AK$11)*Drivers!AQ4,IF('Net zero activities &amp; levers'!$C$12="MS",'Net zero supporting data'!S207,"ERROR")))</f>
        <v>2358077.5462385109</v>
      </c>
      <c r="AQ39" s="94">
        <f>IF('Net zero activities &amp; levers'!$C$12="Off",((Data!$AJ$11*'Intermediate calculations'!AQ4)+Data!$AK$11)*Drivers!AR4,IF('Net zero activities &amp; levers'!$C$12="PB",((Data!$AJ$11*'Intermediate calculations'!AQ4)+Data!$AK$11)*Drivers!AR4,IF('Net zero activities &amp; levers'!$C$12="MS",'Net zero supporting data'!T207,"ERROR")))</f>
        <v>2439479.6799321589</v>
      </c>
      <c r="AR39" s="94">
        <f>IF('Net zero activities &amp; levers'!$C$12="Off",((Data!$AJ$11*'Intermediate calculations'!AR4)+Data!$AK$11)*Drivers!AS4,IF('Net zero activities &amp; levers'!$C$12="PB",((Data!$AJ$11*'Intermediate calculations'!AR4)+Data!$AK$11)*Drivers!AS4,IF('Net zero activities &amp; levers'!$C$12="MS",'Net zero supporting data'!U207,"ERROR")))</f>
        <v>2541991.8589114761</v>
      </c>
      <c r="AS39" s="94">
        <f>IF('Net zero activities &amp; levers'!$C$12="Off",((Data!$AJ$11*'Intermediate calculations'!AS4)+Data!$AK$11)*Drivers!AT4,IF('Net zero activities &amp; levers'!$C$12="PB",((Data!$AJ$11*'Intermediate calculations'!AS4)+Data!$AK$11)*Drivers!AT4,IF('Net zero activities &amp; levers'!$C$12="MS",'Net zero supporting data'!V207,"ERROR")))</f>
        <v>2650632.7088408526</v>
      </c>
      <c r="AT39" s="94">
        <f>IF('Net zero activities &amp; levers'!$C$12="Off",((Data!$AJ$11*'Intermediate calculations'!AT4)+Data!$AK$11)*Drivers!AU4,IF('Net zero activities &amp; levers'!$C$12="PB",((Data!$AJ$11*'Intermediate calculations'!AT4)+Data!$AK$11)*Drivers!AU4,IF('Net zero activities &amp; levers'!$C$12="MS",'Net zero supporting data'!W207,"ERROR")))</f>
        <v>2783695.7226449582</v>
      </c>
      <c r="AU39" s="94">
        <f>IF('Net zero activities &amp; levers'!$C$12="Off",((Data!$AJ$11*'Intermediate calculations'!AU4)+Data!$AK$11)*Drivers!AV4,IF('Net zero activities &amp; levers'!$C$12="PB",((Data!$AJ$11*'Intermediate calculations'!AU4)+Data!$AK$11)*Drivers!AV4,IF('Net zero activities &amp; levers'!$C$12="MS",'Net zero supporting data'!X207,"ERROR")))</f>
        <v>2930053.544894502</v>
      </c>
      <c r="AV39" s="94">
        <f>IF('Net zero activities &amp; levers'!$C$12="Off",((Data!$AJ$11*'Intermediate calculations'!AV4)+Data!$AK$11)*Drivers!AW4,IF('Net zero activities &amp; levers'!$C$12="PB",((Data!$AJ$11*'Intermediate calculations'!AV4)+Data!$AK$11)*Drivers!AW4,IF('Net zero activities &amp; levers'!$C$12="MS",'Net zero supporting data'!Y207,"ERROR")))</f>
        <v>3043342.7003914174</v>
      </c>
      <c r="AW39" s="94">
        <f>IF('Net zero activities &amp; levers'!$C$12="Off",((Data!$AJ$11*'Intermediate calculations'!AW4)+Data!$AK$11)*Drivers!AX4,IF('Net zero activities &amp; levers'!$C$12="PB",((Data!$AJ$11*'Intermediate calculations'!AW4)+Data!$AK$11)*Drivers!AX4,IF('Net zero activities &amp; levers'!$C$12="MS",'Net zero supporting data'!Z207,"ERROR")))</f>
        <v>3157909.6962012248</v>
      </c>
      <c r="AX39" s="94">
        <f>IF('Net zero activities &amp; levers'!$C$12="Off",((Data!$AJ$11*'Intermediate calculations'!AX4)+Data!$AK$11)*Drivers!AY4,IF('Net zero activities &amp; levers'!$C$12="PB",((Data!$AJ$11*'Intermediate calculations'!AX4)+Data!$AK$11)*Drivers!AY4,IF('Net zero activities &amp; levers'!$C$12="MS",'Net zero supporting data'!AA207,"ERROR")))</f>
        <v>3286460.0214975458</v>
      </c>
      <c r="AY39" s="94">
        <f>IF('Net zero activities &amp; levers'!$C$12="Off",((Data!$AJ$11*'Intermediate calculations'!AY4)+Data!$AK$11)*Drivers!AZ4,IF('Net zero activities &amp; levers'!$C$12="PB",((Data!$AJ$11*'Intermediate calculations'!AY4)+Data!$AK$11)*Drivers!AZ4,IF('Net zero activities &amp; levers'!$C$12="MS",'Net zero supporting data'!AB207,"ERROR")))</f>
        <v>3415520.6949990005</v>
      </c>
      <c r="AZ39" s="94">
        <f>IF('Net zero activities &amp; levers'!$C$12="Off",((Data!$AJ$11*'Intermediate calculations'!AZ4)+Data!$AK$11)*Drivers!BA4,IF('Net zero activities &amp; levers'!$C$12="PB",((Data!$AJ$11*'Intermediate calculations'!AZ4)+Data!$AK$11)*Drivers!BA4,IF('Net zero activities &amp; levers'!$C$12="MS",'Net zero supporting data'!AC207,"ERROR")))</f>
        <v>3559986.941431893</v>
      </c>
      <c r="BA39" s="94">
        <f>IF('Net zero activities &amp; levers'!$C$12="Off",((Data!$AJ$11*'Intermediate calculations'!BA4)+Data!$AK$11)*Drivers!BB4,IF('Net zero activities &amp; levers'!$C$12="PB",((Data!$AJ$11*'Intermediate calculations'!BA4)+Data!$AK$11)*Drivers!BB4,IF('Net zero activities &amp; levers'!$C$12="MS",'Net zero supporting data'!AD207,"ERROR")))</f>
        <v>3701698.5665897718</v>
      </c>
      <c r="BB39" s="94">
        <f>IF('Net zero activities &amp; levers'!$C$12="Off",((Data!$AJ$11*'Intermediate calculations'!BB4)+Data!$AK$11)*Drivers!BC4,IF('Net zero activities &amp; levers'!$C$12="PB",((Data!$AJ$11*'Intermediate calculations'!BB4)+Data!$AK$11)*Drivers!BC4,IF('Net zero activities &amp; levers'!$C$12="MS",'Net zero supporting data'!AE207,"ERROR")))</f>
        <v>3867611.6500237775</v>
      </c>
      <c r="BC39" s="94">
        <f>IF('Net zero activities &amp; levers'!$C$12="Off",((Data!$AJ$11*'Intermediate calculations'!BC4)+Data!$AK$11)*Drivers!BD4,IF('Net zero activities &amp; levers'!$C$12="PB",((Data!$AJ$11*'Intermediate calculations'!BC4)+Data!$AK$11)*Drivers!BD4,IF('Net zero activities &amp; levers'!$C$12="MS",'Net zero supporting data'!AF207,"ERROR")))</f>
        <v>4036953.197498431</v>
      </c>
      <c r="BD39" s="94">
        <f>IF('Net zero activities &amp; levers'!$C$12="Off",((Data!$AJ$11*'Intermediate calculations'!BD4)+Data!$AK$11)*Drivers!BE4,IF('Net zero activities &amp; levers'!$C$12="PB",((Data!$AJ$11*'Intermediate calculations'!BD4)+Data!$AK$11)*Drivers!BE4,IF('Net zero activities &amp; levers'!$C$12="MS",'Net zero supporting data'!AG207,"ERROR")))</f>
        <v>4212526.5864698989</v>
      </c>
      <c r="BE39" s="94">
        <f>IF('Net zero activities &amp; levers'!$C$12="Off",((Data!$AJ$11*'Intermediate calculations'!BE4)+Data!$AK$11)*Drivers!BF4,IF('Net zero activities &amp; levers'!$C$12="PB",((Data!$AJ$11*'Intermediate calculations'!BE4)+Data!$AK$11)*Drivers!BF4,IF('Net zero activities &amp; levers'!$C$12="MS",'Net zero supporting data'!AH207,"ERROR")))</f>
        <v>4395298.5165393911</v>
      </c>
      <c r="BF39" s="94">
        <f>IF('Net zero activities &amp; levers'!$C$12="Off",((Data!$AJ$11*'Intermediate calculations'!BF4)+Data!$AK$11)*Drivers!BG4,IF('Net zero activities &amp; levers'!$C$12="PB",((Data!$AJ$11*'Intermediate calculations'!BF4)+Data!$AK$11)*Drivers!BG4,IF('Net zero activities &amp; levers'!$C$12="MS",'Net zero supporting data'!AI207,"ERROR")))</f>
        <v>4587077.0756862126</v>
      </c>
      <c r="BG39" s="94">
        <f>IF('Net zero activities &amp; levers'!$C$12="Off",((Data!$AJ$11*'Intermediate calculations'!BG4)+Data!$AK$11)*Drivers!BH4,IF('Net zero activities &amp; levers'!$C$12="PB",((Data!$AJ$11*'Intermediate calculations'!BG4)+Data!$AK$11)*Drivers!BH4,IF('Net zero activities &amp; levers'!$C$12="MS",'Net zero supporting data'!AJ207,"ERROR")))</f>
        <v>4796869.8107772442</v>
      </c>
      <c r="BH39" s="94">
        <f>IF('Net zero activities &amp; levers'!$C$12="Off",((Data!$AJ$11*'Intermediate calculations'!BH4)+Data!$AK$11)*Drivers!BI4,IF('Net zero activities &amp; levers'!$C$12="PB",((Data!$AJ$11*'Intermediate calculations'!BH4)+Data!$AK$11)*Drivers!BI4,IF('Net zero activities &amp; levers'!$C$12="MS",'Net zero supporting data'!AK207,"ERROR")))</f>
        <v>4922479.1211765558</v>
      </c>
      <c r="BI39" s="94">
        <f>IF('Net zero activities &amp; levers'!$C$12="Off",((Data!$AJ$11*'Intermediate calculations'!BI4)+Data!$AK$11)*Drivers!BJ4,IF('Net zero activities &amp; levers'!$C$12="PB",((Data!$AJ$11*'Intermediate calculations'!BI4)+Data!$AK$11)*Drivers!BJ4,IF('Net zero activities &amp; levers'!$C$12="MS",'Net zero supporting data'!AL207,"ERROR")))</f>
        <v>5036088.1605640315</v>
      </c>
      <c r="BJ39" s="94">
        <f>IF('Net zero activities &amp; levers'!$C$12="Off",((Data!$AJ$11*'Intermediate calculations'!BJ4)+Data!$AK$11)*Drivers!BK4,IF('Net zero activities &amp; levers'!$C$12="PB",((Data!$AJ$11*'Intermediate calculations'!BJ4)+Data!$AK$11)*Drivers!BK4,IF('Net zero activities &amp; levers'!$C$12="MS",'Net zero supporting data'!AM207,"ERROR")))</f>
        <v>5152865.4040070046</v>
      </c>
      <c r="BK39" s="94">
        <f>IF('Net zero activities &amp; levers'!$C$12="Off",((Data!$AJ$11*'Intermediate calculations'!BK4)+Data!$AK$11)*Drivers!BL4,IF('Net zero activities &amp; levers'!$C$12="PB",((Data!$AJ$11*'Intermediate calculations'!BK4)+Data!$AK$11)*Drivers!BL4,IF('Net zero activities &amp; levers'!$C$12="MS",'Net zero supporting data'!AN207,"ERROR")))</f>
        <v>5267357.7930874135</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34.028128767747184</v>
      </c>
      <c r="Z40" s="45">
        <f>Z39*ttokg/Drivers!AA4</f>
        <v>34.547852654544698</v>
      </c>
      <c r="AA40" s="45">
        <f>AA39*ttokg/Drivers!AB4</f>
        <v>35.336547792755695</v>
      </c>
      <c r="AB40" s="45">
        <f>AB39*ttokg/Drivers!AC4</f>
        <v>35.505153770812321</v>
      </c>
      <c r="AC40" s="45">
        <f>AC39*ttokg/Drivers!AD4</f>
        <v>35.263778862315192</v>
      </c>
      <c r="AD40" s="45">
        <f>AD39*ttokg/Drivers!AE4</f>
        <v>34.621256665942369</v>
      </c>
      <c r="AE40" s="45">
        <f>AE39*ttokg/Drivers!AF4</f>
        <v>34.265005716880033</v>
      </c>
      <c r="AF40" s="45">
        <f>AF39*ttokg/Drivers!AG4</f>
        <v>33.944841040307118</v>
      </c>
      <c r="AG40" s="45">
        <f>AG39*ttokg/Drivers!AH4</f>
        <v>28.279937182853033</v>
      </c>
      <c r="AH40" s="45">
        <f>AH39*ttokg/Drivers!AI4</f>
        <v>29.549324562599335</v>
      </c>
      <c r="AI40" s="45">
        <f>AI39*ttokg/Drivers!AJ4</f>
        <v>30.40237875633866</v>
      </c>
      <c r="AJ40" s="45">
        <f>AJ39*ttokg/Drivers!AK4</f>
        <v>31.15000845592105</v>
      </c>
      <c r="AK40" s="45">
        <f>AK39*ttokg/Drivers!AL4</f>
        <v>32.049403008896952</v>
      </c>
      <c r="AL40" s="45">
        <f>AL39*ttokg/Drivers!AM4</f>
        <v>32.895330051949998</v>
      </c>
      <c r="AM40" s="45">
        <f>AM39*ttokg/Drivers!AN4</f>
        <v>33.533919676678586</v>
      </c>
      <c r="AN40" s="45">
        <f>AN39*ttokg/Drivers!AO4</f>
        <v>34.166386891179478</v>
      </c>
      <c r="AO40" s="45">
        <f>AO39*ttokg/Drivers!AP4</f>
        <v>34.833127711588574</v>
      </c>
      <c r="AP40" s="45">
        <f>AP39*ttokg/Drivers!AQ4</f>
        <v>35.947782314275031</v>
      </c>
      <c r="AQ40" s="45">
        <f>AQ39*ttokg/Drivers!AR4</f>
        <v>36.859492107452965</v>
      </c>
      <c r="AR40" s="45">
        <f>AR39*ttokg/Drivers!AS4</f>
        <v>38.078277653818709</v>
      </c>
      <c r="AS40" s="45">
        <f>AS39*ttokg/Drivers!AT4</f>
        <v>39.37464034200535</v>
      </c>
      <c r="AT40" s="45">
        <f>AT39*ttokg/Drivers!AU4</f>
        <v>41.017166102033748</v>
      </c>
      <c r="AU40" s="45">
        <f>AU39*ttokg/Drivers!AV4</f>
        <v>42.836033955852137</v>
      </c>
      <c r="AV40" s="45">
        <f>AV39*ttokg/Drivers!AW4</f>
        <v>44.155759555591047</v>
      </c>
      <c r="AW40" s="45">
        <f>AW39*ttokg/Drivers!AX4</f>
        <v>45.482413345444371</v>
      </c>
      <c r="AX40" s="45">
        <f>AX39*ttokg/Drivers!AY4</f>
        <v>46.998495679595955</v>
      </c>
      <c r="AY40" s="45">
        <f>AY39*ttokg/Drivers!AZ4</f>
        <v>48.509732031123789</v>
      </c>
      <c r="AZ40" s="45">
        <f>AZ39*ttokg/Drivers!BA4</f>
        <v>50.22746693100504</v>
      </c>
      <c r="BA40" s="45">
        <f>BA39*ttokg/Drivers!BB4</f>
        <v>51.894272821813438</v>
      </c>
      <c r="BB40" s="45">
        <f>BB39*ttokg/Drivers!BC4</f>
        <v>53.886811979576727</v>
      </c>
      <c r="BC40" s="45">
        <f>BC39*ttokg/Drivers!BD4</f>
        <v>55.912686611136493</v>
      </c>
      <c r="BD40" s="45">
        <f>BD39*ttokg/Drivers!BE4</f>
        <v>58.011233651901613</v>
      </c>
      <c r="BE40" s="45">
        <f>BE39*ttokg/Drivers!BF4</f>
        <v>60.195833049676914</v>
      </c>
      <c r="BF40" s="45">
        <f>BF39*ttokg/Drivers!BG4</f>
        <v>62.491150962284301</v>
      </c>
      <c r="BG40" s="45">
        <f>BG39*ttokg/Drivers!BH4</f>
        <v>65.019008484887209</v>
      </c>
      <c r="BH40" s="45">
        <f>BH39*ttokg/Drivers!BI4</f>
        <v>66.399029291253967</v>
      </c>
      <c r="BI40" s="45">
        <f>BI39*ttokg/Drivers!BJ4</f>
        <v>67.617972087155181</v>
      </c>
      <c r="BJ40" s="45">
        <f>BJ39*ttokg/Drivers!BK4</f>
        <v>68.881744973932541</v>
      </c>
      <c r="BK40" s="45">
        <f>BK39*ttokg/Drivers!BL4</f>
        <v>70.118119617439305</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0.13931355298440939</v>
      </c>
      <c r="AP41" s="45"/>
      <c r="AQ41" s="45">
        <f>(AQ42-AE42)/AE42</f>
        <v>0.21276797770540395</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1551697.8906253506</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1597085.0065537826</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1387478.2045924973</v>
      </c>
      <c r="AH42" s="94">
        <f>IF('Net zero activities &amp; levers'!$C$14="Off",((Data!$AJ$33*'Net zero Intermediate calcs'!AH39)+Data!$AK$33),IF('Net zero activities &amp; levers'!$C$14="On",((Data!$AJ$33*'Net zero Intermediate calcs'!AH39)+Data!$AK$33)*(1-'Net zero supporting data'!K216),"ERROR"))</f>
        <v>1459834.1422226576</v>
      </c>
      <c r="AI42" s="94">
        <f>IF('Net zero activities &amp; levers'!$C$14="Off",((Data!$AJ$33*'Net zero Intermediate calcs'!AI39)+Data!$AK$33),IF('Net zero activities &amp; levers'!$C$14="On",((Data!$AJ$33*'Net zero Intermediate calcs'!AI39)+Data!$AK$33)*(1-'Net zero supporting data'!L216),"ERROR"))</f>
        <v>1514476.2059164818</v>
      </c>
      <c r="AJ42" s="94">
        <f>IF('Net zero activities &amp; levers'!$C$14="Off",((Data!$AJ$33*'Net zero Intermediate calcs'!AJ39)+Data!$AK$33),IF('Net zero activities &amp; levers'!$C$14="On",((Data!$AJ$33*'Net zero Intermediate calcs'!AJ39)+Data!$AK$33)*(1-'Net zero supporting data'!M216),"ERROR"))</f>
        <v>1564383.3595053679</v>
      </c>
      <c r="AK42" s="94">
        <f>IF('Net zero activities &amp; levers'!$C$14="Off",((Data!$AJ$33*'Net zero Intermediate calcs'!AK39)+Data!$AK$33),IF('Net zero activities &amp; levers'!$C$14="On",((Data!$AJ$33*'Net zero Intermediate calcs'!AK39)+Data!$AK$33)*(1-'Net zero supporting data'!N216),"ERROR"))</f>
        <v>1620835.8847417035</v>
      </c>
      <c r="AL42" s="94">
        <f>IF('Net zero activities &amp; levers'!$C$14="Off",((Data!$AJ$33*'Net zero Intermediate calcs'!AL39)+Data!$AK$33),IF('Net zero activities &amp; levers'!$C$14="On",((Data!$AJ$33*'Net zero Intermediate calcs'!AL39)+Data!$AK$33)*(1-'Net zero supporting data'!O216),"ERROR"))</f>
        <v>1674594.2325083711</v>
      </c>
      <c r="AM42" s="94">
        <f>IF('Net zero activities &amp; levers'!$C$14="Off",((Data!$AJ$33*'Net zero Intermediate calcs'!AM39)+Data!$AK$33),IF('Net zero activities &amp; levers'!$C$14="On",((Data!$AJ$33*'Net zero Intermediate calcs'!AM39)+Data!$AK$33)*(1-'Net zero supporting data'!P216),"ERROR"))</f>
        <v>1719292.2496059902</v>
      </c>
      <c r="AN42" s="94">
        <f>IF('Net zero activities &amp; levers'!$C$14="Off",((Data!$AJ$33*'Net zero Intermediate calcs'!AN39)+Data!$AK$33),IF('Net zero activities &amp; levers'!$C$14="On",((Data!$AJ$33*'Net zero Intermediate calcs'!AN39)+Data!$AK$33)*(1-'Net zero supporting data'!Q216),"ERROR"))</f>
        <v>1763942.9472689808</v>
      </c>
      <c r="AO42" s="94">
        <f>IF('Net zero activities &amp; levers'!$C$14="Off",((Data!$AJ$33*'Net zero Intermediate calcs'!AO39)+Data!$AK$33),IF('Net zero activities &amp; levers'!$C$14="On",((Data!$AJ$33*'Net zero Intermediate calcs'!AO39)+Data!$AK$33)*(1-'Net zero supporting data'!R216),"ERROR"))</f>
        <v>1810396.1288796167</v>
      </c>
      <c r="AP42" s="94">
        <f>IF('Net zero activities &amp; levers'!$C$14="Off",((Data!$AJ$33*'Net zero Intermediate calcs'!AP39)+Data!$AK$33),IF('Net zero activities &amp; levers'!$C$14="On",((Data!$AJ$33*'Net zero Intermediate calcs'!AP39)+Data!$AK$33)*(1-'Net zero supporting data'!S216),"ERROR"))</f>
        <v>1878219.1805368627</v>
      </c>
      <c r="AQ42" s="94">
        <f>IF('Net zero activities &amp; levers'!$C$14="Off",((Data!$AJ$33*'Net zero Intermediate calcs'!AQ39)+Data!$AK$33),IF('Net zero activities &amp; levers'!$C$14="On",((Data!$AJ$33*'Net zero Intermediate calcs'!AQ39)+Data!$AK$33)*(1-'Net zero supporting data'!T216),"ERROR"))</f>
        <v>1936893.5536218528</v>
      </c>
      <c r="AR42" s="94">
        <f>IF('Net zero activities &amp; levers'!$C$14="Off",((Data!$AJ$33*'Net zero Intermediate calcs'!AR39)+Data!$AK$33),IF('Net zero activities &amp; levers'!$C$14="On",((Data!$AJ$33*'Net zero Intermediate calcs'!AR39)+Data!$AK$33)*(1-'Net zero supporting data'!U216),"ERROR"))</f>
        <v>2010783.9734703572</v>
      </c>
      <c r="AS42" s="94">
        <f>IF('Net zero activities &amp; levers'!$C$14="Off",((Data!$AJ$33*'Net zero Intermediate calcs'!AS39)+Data!$AK$33),IF('Net zero activities &amp; levers'!$C$14="On",((Data!$AJ$33*'Net zero Intermediate calcs'!AS39)+Data!$AK$33)*(1-'Net zero supporting data'!V216),"ERROR"))</f>
        <v>2089091.9178912793</v>
      </c>
      <c r="AT42" s="94">
        <f>IF('Net zero activities &amp; levers'!$C$14="Off",((Data!$AJ$33*'Net zero Intermediate calcs'!AT39)+Data!$AK$33),IF('Net zero activities &amp; levers'!$C$14="On",((Data!$AJ$33*'Net zero Intermediate calcs'!AT39)+Data!$AK$33)*(1-'Net zero supporting data'!W216),"ERROR"))</f>
        <v>2185003.272563356</v>
      </c>
      <c r="AU42" s="94">
        <f>IF('Net zero activities &amp; levers'!$C$14="Off",((Data!$AJ$33*'Net zero Intermediate calcs'!AU39)+Data!$AK$33),IF('Net zero activities &amp; levers'!$C$14="On",((Data!$AJ$33*'Net zero Intermediate calcs'!AU39)+Data!$AK$33)*(1-'Net zero supporting data'!X216),"ERROR"))</f>
        <v>2290497.4786353339</v>
      </c>
      <c r="AV42" s="94">
        <f>IF('Net zero activities &amp; levers'!$C$14="Off",((Data!$AJ$33*'Net zero Intermediate calcs'!AV39)+Data!$AK$33),IF('Net zero activities &amp; levers'!$C$14="On",((Data!$AJ$33*'Net zero Intermediate calcs'!AV39)+Data!$AK$33)*(1-'Net zero supporting data'!Y216),"ERROR"))</f>
        <v>2372155.9054417573</v>
      </c>
      <c r="AW42" s="94">
        <f>IF('Net zero activities &amp; levers'!$C$14="Off",((Data!$AJ$33*'Net zero Intermediate calcs'!AW39)+Data!$AK$33),IF('Net zero activities &amp; levers'!$C$14="On",((Data!$AJ$33*'Net zero Intermediate calcs'!AW39)+Data!$AK$33)*(1-'Net zero supporting data'!Z216),"ERROR"))</f>
        <v>2454735.3950736821</v>
      </c>
      <c r="AX42" s="94">
        <f>IF('Net zero activities &amp; levers'!$C$14="Off",((Data!$AJ$33*'Net zero Intermediate calcs'!AX39)+Data!$AK$33),IF('Net zero activities &amp; levers'!$C$14="On",((Data!$AJ$33*'Net zero Intermediate calcs'!AX39)+Data!$AK$33)*(1-'Net zero supporting data'!AA216),"ERROR"))</f>
        <v>2547394.0196623118</v>
      </c>
      <c r="AY42" s="94">
        <f>IF('Net zero activities &amp; levers'!$C$14="Off",((Data!$AJ$33*'Net zero Intermediate calcs'!AY39)+Data!$AK$33),IF('Net zero activities &amp; levers'!$C$14="On",((Data!$AJ$33*'Net zero Intermediate calcs'!AY39)+Data!$AK$33)*(1-'Net zero supporting data'!AB216),"ERROR"))</f>
        <v>2640420.5014511463</v>
      </c>
      <c r="AZ42" s="94">
        <f>IF('Net zero activities &amp; levers'!$C$14="Off",((Data!$AJ$33*'Net zero Intermediate calcs'!AZ39)+Data!$AK$33),IF('Net zero activities &amp; levers'!$C$14="On",((Data!$AJ$33*'Net zero Intermediate calcs'!AZ39)+Data!$AK$33)*(1-'Net zero supporting data'!AC216),"ERROR"))</f>
        <v>2744551.2662943914</v>
      </c>
      <c r="BA42" s="94">
        <f>IF('Net zero activities &amp; levers'!$C$14="Off",((Data!$AJ$33*'Net zero Intermediate calcs'!BA39)+Data!$AK$33),IF('Net zero activities &amp; levers'!$C$14="On",((Data!$AJ$33*'Net zero Intermediate calcs'!BA39)+Data!$AK$33)*(1-'Net zero supporting data'!AD216),"ERROR"))</f>
        <v>2846696.5097628986</v>
      </c>
      <c r="BB42" s="94">
        <f>IF('Net zero activities &amp; levers'!$C$14="Off",((Data!$AJ$33*'Net zero Intermediate calcs'!BB39)+Data!$AK$33),IF('Net zero activities &amp; levers'!$C$14="On",((Data!$AJ$33*'Net zero Intermediate calcs'!BB39)+Data!$AK$33)*(1-'Net zero supporting data'!AE216),"ERROR"))</f>
        <v>2966286.0796594867</v>
      </c>
      <c r="BC42" s="94">
        <f>IF('Net zero activities &amp; levers'!$C$14="Off",((Data!$AJ$33*'Net zero Intermediate calcs'!BC39)+Data!$AK$33),IF('Net zero activities &amp; levers'!$C$14="On",((Data!$AJ$33*'Net zero Intermediate calcs'!BC39)+Data!$AK$33)*(1-'Net zero supporting data'!AF216),"ERROR"))</f>
        <v>3088346.8744380479</v>
      </c>
      <c r="BD42" s="94">
        <f>IF('Net zero activities &amp; levers'!$C$14="Off",((Data!$AJ$33*'Net zero Intermediate calcs'!BD39)+Data!$AK$33),IF('Net zero activities &amp; levers'!$C$14="On",((Data!$AJ$33*'Net zero Intermediate calcs'!BD39)+Data!$AK$33)*(1-'Net zero supporting data'!AG216),"ERROR"))</f>
        <v>3214899.5587580642</v>
      </c>
      <c r="BE42" s="94">
        <f>IF('Net zero activities &amp; levers'!$C$14="Off",((Data!$AJ$33*'Net zero Intermediate calcs'!BE39)+Data!$AK$33),IF('Net zero activities &amp; levers'!$C$14="On",((Data!$AJ$33*'Net zero Intermediate calcs'!BE39)+Data!$AK$33)*(1-'Net zero supporting data'!AH216),"ERROR"))</f>
        <v>3346640.9263089485</v>
      </c>
      <c r="BF42" s="94">
        <f>IF('Net zero activities &amp; levers'!$C$14="Off",((Data!$AJ$33*'Net zero Intermediate calcs'!BF39)+Data!$AK$33),IF('Net zero activities &amp; levers'!$C$14="On",((Data!$AJ$33*'Net zero Intermediate calcs'!BF39)+Data!$AK$33)*(1-'Net zero supporting data'!AI216),"ERROR"))</f>
        <v>3484874.2405784549</v>
      </c>
      <c r="BG42" s="94">
        <f>IF('Net zero activities &amp; levers'!$C$14="Off",((Data!$AJ$33*'Net zero Intermediate calcs'!BG39)+Data!$AK$33),IF('Net zero activities &amp; levers'!$C$14="On",((Data!$AJ$33*'Net zero Intermediate calcs'!BG39)+Data!$AK$33)*(1-'Net zero supporting data'!AJ216),"ERROR"))</f>
        <v>3636092.1098247031</v>
      </c>
      <c r="BH42" s="94">
        <f>IF('Net zero activities &amp; levers'!$C$14="Off",((Data!$AJ$33*'Net zero Intermediate calcs'!BH39)+Data!$AK$33),IF('Net zero activities &amp; levers'!$C$14="On",((Data!$AJ$33*'Net zero Intermediate calcs'!BH39)+Data!$AK$33)*(1-'Net zero supporting data'!AK216),"ERROR"))</f>
        <v>3726630.8611681787</v>
      </c>
      <c r="BI42" s="94">
        <f>IF('Net zero activities &amp; levers'!$C$14="Off",((Data!$AJ$33*'Net zero Intermediate calcs'!BI39)+Data!$AK$33),IF('Net zero activities &amp; levers'!$C$14="On",((Data!$AJ$33*'Net zero Intermediate calcs'!BI39)+Data!$AK$33)*(1-'Net zero supporting data'!AL216),"ERROR"))</f>
        <v>3808519.8591634268</v>
      </c>
      <c r="BJ42" s="94">
        <f>IF('Net zero activities &amp; levers'!$C$14="Off",((Data!$AJ$33*'Net zero Intermediate calcs'!BJ39)+Data!$AK$33),IF('Net zero activities &amp; levers'!$C$14="On",((Data!$AJ$33*'Net zero Intermediate calcs'!BJ39)+Data!$AK$33)*(1-'Net zero supporting data'!AM216),"ERROR"))</f>
        <v>3892692.4875541786</v>
      </c>
      <c r="BK42" s="94">
        <f>IF('Net zero activities &amp; levers'!$C$14="Off",((Data!$AJ$33*'Net zero Intermediate calcs'!BK39)+Data!$AK$33),IF('Net zero activities &amp; levers'!$C$14="On",((Data!$AJ$33*'Net zero Intermediate calcs'!BK39)+Data!$AK$33)*(1-'Net zero supporting data'!AN216),"ERROR"))</f>
        <v>3975218.2009166521</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11170612.319760755</v>
      </c>
      <c r="AI44" s="22">
        <f>((Data!$AJ$40*'Net zero Intermediate calcs'!AI45)+Data!$AK$40)</f>
        <v>11410545.943676423</v>
      </c>
      <c r="AJ44" s="22">
        <f>((Data!$AJ$40*'Net zero Intermediate calcs'!AJ45)+Data!$AK$40)</f>
        <v>11636792.971164417</v>
      </c>
      <c r="AK44" s="22">
        <f>((Data!$AJ$40*'Net zero Intermediate calcs'!AK45)+Data!$AK$40)</f>
        <v>11848749.023436423</v>
      </c>
      <c r="AL44" s="22">
        <f>((Data!$AJ$40*'Net zero Intermediate calcs'!AL45)+Data!$AK$40)</f>
        <v>12045841.528688014</v>
      </c>
      <c r="AM44" s="22">
        <f>((Data!$AJ$40*'Net zero Intermediate calcs'!AM45)+Data!$AK$40)</f>
        <v>12238759.912475802</v>
      </c>
      <c r="AN44" s="22">
        <f>((Data!$AJ$40*'Net zero Intermediate calcs'!AN45)+Data!$AK$40)</f>
        <v>12427331.359450448</v>
      </c>
      <c r="AO44" s="22">
        <f>((Data!$AJ$40*'Net zero Intermediate calcs'!AO45)+Data!$AK$40)</f>
        <v>12611385.56849115</v>
      </c>
      <c r="AP44" s="22">
        <f>((Data!$AJ$40*'Net zero Intermediate calcs'!AP45)+Data!$AK$40)</f>
        <v>12790755.006358285</v>
      </c>
      <c r="AQ44" s="22">
        <f>((Data!$AJ$40*'Net zero Intermediate calcs'!AQ45)+Data!$AK$40)</f>
        <v>12965275.159422439</v>
      </c>
      <c r="AR44" s="22">
        <f>((Data!$AJ$40*'Net zero Intermediate calcs'!AR45)+Data!$AK$40)</f>
        <v>13136185.321378555</v>
      </c>
      <c r="AS44" s="22">
        <f>((Data!$AJ$40*'Net zero Intermediate calcs'!AS45)+Data!$AK$40)</f>
        <v>13303363.623467516</v>
      </c>
      <c r="AT44" s="22">
        <f>((Data!$AJ$40*'Net zero Intermediate calcs'!AT45)+Data!$AK$40)</f>
        <v>13466690.043857802</v>
      </c>
      <c r="AU44" s="22">
        <f>((Data!$AJ$40*'Net zero Intermediate calcs'!AU45)+Data!$AK$40)</f>
        <v>13626046.550019946</v>
      </c>
      <c r="AV44" s="22">
        <f>((Data!$AJ$40*'Net zero Intermediate calcs'!AV45)+Data!$AK$40)</f>
        <v>13781317.239764661</v>
      </c>
      <c r="AW44" s="22">
        <f>((Data!$AJ$40*'Net zero Intermediate calcs'!AW45)+Data!$AK$40)</f>
        <v>13932794.845479481</v>
      </c>
      <c r="AX44" s="22">
        <f>((Data!$AJ$40*'Net zero Intermediate calcs'!AX45)+Data!$AK$40)</f>
        <v>14080377.022833142</v>
      </c>
      <c r="AY44" s="22">
        <f>((Data!$AJ$40*'Net zero Intermediate calcs'!AY45)+Data!$AK$40)</f>
        <v>14223963.480325844</v>
      </c>
      <c r="AZ44" s="22">
        <f>((Data!$AJ$40*'Net zero Intermediate calcs'!AZ45)+Data!$AK$40)</f>
        <v>14363456.092177734</v>
      </c>
      <c r="BA44" s="22">
        <f>((Data!$AJ$40*'Net zero Intermediate calcs'!BA45)+Data!$AK$40)</f>
        <v>14498759.009452917</v>
      </c>
      <c r="BB44" s="22">
        <f>((Data!$AJ$40*'Net zero Intermediate calcs'!BB45)+Data!$AK$40)</f>
        <v>14630215.583846007</v>
      </c>
      <c r="BC44" s="22">
        <f>((Data!$AJ$40*'Net zero Intermediate calcs'!BC45)+Data!$AK$40)</f>
        <v>14757742.838541601</v>
      </c>
      <c r="BD44" s="22">
        <f>((Data!$AJ$40*'Net zero Intermediate calcs'!BD45)+Data!$AK$40)</f>
        <v>14881259.880021393</v>
      </c>
      <c r="BE44" s="22">
        <f>((Data!$AJ$40*'Net zero Intermediate calcs'!BE45)+Data!$AK$40)</f>
        <v>15000687.983198997</v>
      </c>
      <c r="BF44" s="22">
        <f>((Data!$AJ$40*'Net zero Intermediate calcs'!BF45)+Data!$AK$40)</f>
        <v>15115950.674695123</v>
      </c>
      <c r="BG44" s="22">
        <f>((Data!$AJ$40*'Net zero Intermediate calcs'!BG45)+Data!$AK$40)</f>
        <v>15226991.889733836</v>
      </c>
      <c r="BH44" s="22">
        <f>((Data!$AJ$40*'Net zero Intermediate calcs'!BH45)+Data!$AK$40)</f>
        <v>15333740.171502978</v>
      </c>
      <c r="BI44" s="22">
        <f>((Data!$AJ$40*'Net zero Intermediate calcs'!BI45)+Data!$AK$40)</f>
        <v>15436126.530929618</v>
      </c>
      <c r="BJ44" s="22">
        <f>((Data!$AJ$40*'Net zero Intermediate calcs'!BJ45)+Data!$AK$40)</f>
        <v>15534084.520749614</v>
      </c>
      <c r="BK44" s="22">
        <f>((Data!$AJ$40*'Net zero Intermediate calcs'!BK45)+Data!$AK$40)</f>
        <v>15627550.307160795</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5392427.171353058</v>
      </c>
      <c r="AI45" s="22">
        <f>((Data!$AJ$39*Drivers!AJ4)+Data!$AK$39)</f>
        <v>5493099.1387552507</v>
      </c>
      <c r="AJ45" s="22">
        <f>((Data!$AJ$39*Drivers!AK4)+Data!$AK$39)</f>
        <v>5588028.4488052661</v>
      </c>
      <c r="AK45" s="22">
        <f>((Data!$AJ$39*Drivers!AL4)+Data!$AK$39)</f>
        <v>5676961.5146957096</v>
      </c>
      <c r="AL45" s="22">
        <f>((Data!$AJ$39*Drivers!AM4)+Data!$AK$39)</f>
        <v>5759658.0952753397</v>
      </c>
      <c r="AM45" s="22">
        <f>((Data!$AJ$39*Drivers!AN4)+Data!$AK$39)</f>
        <v>5840603.2872289028</v>
      </c>
      <c r="AN45" s="22">
        <f>((Data!$AJ$39*Drivers!AO4)+Data!$AK$39)</f>
        <v>5919724.580247378</v>
      </c>
      <c r="AO45" s="22">
        <f>((Data!$AJ$39*Drivers!AP4)+Data!$AK$39)</f>
        <v>5996950.5189482188</v>
      </c>
      <c r="AP45" s="22">
        <f>((Data!$AJ$39*Drivers!AQ4)+Data!$AK$39)</f>
        <v>6072210.809303591</v>
      </c>
      <c r="AQ45" s="22">
        <f>((Data!$AJ$39*Drivers!AR4)+Data!$AK$39)</f>
        <v>6145436.4242614824</v>
      </c>
      <c r="AR45" s="22">
        <f>((Data!$AJ$39*Drivers!AS4)+Data!$AK$39)</f>
        <v>6217147.3498597937</v>
      </c>
      <c r="AS45" s="22">
        <f>((Data!$AJ$39*Drivers!AT4)+Data!$AK$39)</f>
        <v>6287292.4520909386</v>
      </c>
      <c r="AT45" s="22">
        <f>((Data!$AJ$39*Drivers!AU4)+Data!$AK$39)</f>
        <v>6355821.3718859693</v>
      </c>
      <c r="AU45" s="22">
        <f>((Data!$AJ$39*Drivers!AV4)+Data!$AK$39)</f>
        <v>6422684.5848524077</v>
      </c>
      <c r="AV45" s="22">
        <f>((Data!$AJ$39*Drivers!AW4)+Data!$AK$39)</f>
        <v>6487833.4604513953</v>
      </c>
      <c r="AW45" s="22">
        <f>((Data!$AJ$39*Drivers!AX4)+Data!$AK$39)</f>
        <v>6551390.8240914503</v>
      </c>
      <c r="AX45" s="22">
        <f>((Data!$AJ$39*Drivers!AY4)+Data!$AK$39)</f>
        <v>6613313.7338746777</v>
      </c>
      <c r="AY45" s="22">
        <f>((Data!$AJ$39*Drivers!AZ4)+Data!$AK$39)</f>
        <v>6673560.1092354832</v>
      </c>
      <c r="AZ45" s="22">
        <f>((Data!$AJ$39*Drivers!BA4)+Data!$AK$39)</f>
        <v>6732088.7783066249</v>
      </c>
      <c r="BA45" s="22">
        <f>((Data!$AJ$39*Drivers!BB4)+Data!$AK$39)</f>
        <v>6788859.5245449124</v>
      </c>
      <c r="BB45" s="22">
        <f>((Data!$AJ$39*Drivers!BC4)+Data!$AK$39)</f>
        <v>6844016.4123379989</v>
      </c>
      <c r="BC45" s="22">
        <f>((Data!$AJ$39*Drivers!BD4)+Data!$AK$39)</f>
        <v>6897524.6260601329</v>
      </c>
      <c r="BD45" s="22">
        <f>((Data!$AJ$39*Drivers!BE4)+Data!$AK$39)</f>
        <v>6949350.2242007246</v>
      </c>
      <c r="BE45" s="22">
        <f>((Data!$AJ$39*Drivers!BF4)+Data!$AK$39)</f>
        <v>6999460.1750854207</v>
      </c>
      <c r="BF45" s="22">
        <f>((Data!$AJ$39*Drivers!BG4)+Data!$AK$39)</f>
        <v>7047822.3918169336</v>
      </c>
      <c r="BG45" s="22">
        <f>((Data!$AJ$39*Drivers!BH4)+Data!$AK$39)</f>
        <v>7094413.3505922919</v>
      </c>
      <c r="BH45" s="22">
        <f>((Data!$AJ$39*Drivers!BI4)+Data!$AK$39)</f>
        <v>7139203.0693783527</v>
      </c>
      <c r="BI45" s="22">
        <f>((Data!$AJ$39*Drivers!BJ4)+Data!$AK$39)</f>
        <v>7182162.6015623482</v>
      </c>
      <c r="BJ45" s="22">
        <f>((Data!$AJ$39*Drivers!BK4)+Data!$AK$39)</f>
        <v>7223264.0670301868</v>
      </c>
      <c r="BK45" s="22">
        <f>((Data!$AJ$39*Drivers!BL4)+Data!$AK$39)</f>
        <v>7262480.6822308721</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13875713.27079298</v>
      </c>
      <c r="AI46" s="22">
        <f>((Data!$AJ$41*'Net zero Intermediate calcs'!AI44)+Data!$AK$41)</f>
        <v>14102598.67518696</v>
      </c>
      <c r="AJ46" s="22">
        <f>((Data!$AJ$41*'Net zero Intermediate calcs'!AJ44)+Data!$AK$41)</f>
        <v>14316541.796150245</v>
      </c>
      <c r="AK46" s="22">
        <f>((Data!$AJ$41*'Net zero Intermediate calcs'!AK44)+Data!$AK$41)</f>
        <v>14516971.122597581</v>
      </c>
      <c r="AL46" s="22">
        <f>((Data!$AJ$41*'Net zero Intermediate calcs'!AL44)+Data!$AK$41)</f>
        <v>14703345.220680419</v>
      </c>
      <c r="AM46" s="22">
        <f>((Data!$AJ$41*'Net zero Intermediate calcs'!AM44)+Data!$AK$41)</f>
        <v>14885772.196968285</v>
      </c>
      <c r="AN46" s="22">
        <f>((Data!$AJ$41*'Net zero Intermediate calcs'!AN44)+Data!$AK$41)</f>
        <v>15064088.63426362</v>
      </c>
      <c r="AO46" s="22">
        <f>((Data!$AJ$41*'Net zero Intermediate calcs'!AO44)+Data!$AK$41)</f>
        <v>15238133.49286706</v>
      </c>
      <c r="AP46" s="22">
        <f>((Data!$AJ$41*'Net zero Intermediate calcs'!AP44)+Data!$AK$41)</f>
        <v>15407748.350435792</v>
      </c>
      <c r="AQ46" s="22">
        <f>((Data!$AJ$41*'Net zero Intermediate calcs'!AQ44)+Data!$AK$41)</f>
        <v>15572777.640022885</v>
      </c>
      <c r="AR46" s="22">
        <f>((Data!$AJ$41*'Net zero Intermediate calcs'!AR44)+Data!$AK$41)</f>
        <v>15734393.259283001</v>
      </c>
      <c r="AS46" s="22">
        <f>((Data!$AJ$41*'Net zero Intermediate calcs'!AS44)+Data!$AK$41)</f>
        <v>15892479.96699965</v>
      </c>
      <c r="AT46" s="22">
        <f>((Data!$AJ$41*'Net zero Intermediate calcs'!AT44)+Data!$AK$41)</f>
        <v>16046924.268443184</v>
      </c>
      <c r="AU46" s="22">
        <f>((Data!$AJ$41*'Net zero Intermediate calcs'!AU44)+Data!$AK$41)</f>
        <v>16197614.550002545</v>
      </c>
      <c r="AV46" s="22">
        <f>((Data!$AJ$41*'Net zero Intermediate calcs'!AV44)+Data!$AK$41)</f>
        <v>16344441.212553367</v>
      </c>
      <c r="AW46" s="22">
        <f>((Data!$AJ$41*'Net zero Intermediate calcs'!AW44)+Data!$AK$41)</f>
        <v>16487681.068928473</v>
      </c>
      <c r="AX46" s="22">
        <f>((Data!$AJ$41*'Net zero Intermediate calcs'!AX44)+Data!$AK$41)</f>
        <v>16627237.340549655</v>
      </c>
      <c r="AY46" s="22">
        <f>((Data!$AJ$41*'Net zero Intermediate calcs'!AY44)+Data!$AK$41)</f>
        <v>16763015.190031813</v>
      </c>
      <c r="AZ46" s="22">
        <f>((Data!$AJ$41*'Net zero Intermediate calcs'!AZ44)+Data!$AK$41)</f>
        <v>16894921.827932268</v>
      </c>
      <c r="BA46" s="22">
        <f>((Data!$AJ$41*'Net zero Intermediate calcs'!BA44)+Data!$AK$41)</f>
        <v>17022866.617831558</v>
      </c>
      <c r="BB46" s="22">
        <f>((Data!$AJ$41*'Net zero Intermediate calcs'!BB44)+Data!$AK$41)</f>
        <v>17147174.239058949</v>
      </c>
      <c r="BC46" s="22">
        <f>((Data!$AJ$41*'Net zero Intermediate calcs'!BC44)+Data!$AK$41)</f>
        <v>17267766.227295801</v>
      </c>
      <c r="BD46" s="22">
        <f>((Data!$AJ$41*'Net zero Intermediate calcs'!BD44)+Data!$AK$41)</f>
        <v>17384566.088225424</v>
      </c>
      <c r="BE46" s="22">
        <f>((Data!$AJ$41*'Net zero Intermediate calcs'!BE44)+Data!$AK$41)</f>
        <v>17497499.378038026</v>
      </c>
      <c r="BF46" s="22">
        <f>((Data!$AJ$41*'Net zero Intermediate calcs'!BF44)+Data!$AK$41)</f>
        <v>17606493.782177188</v>
      </c>
      <c r="BG46" s="22">
        <f>((Data!$AJ$41*'Net zero Intermediate calcs'!BG44)+Data!$AK$41)</f>
        <v>17711496.284816466</v>
      </c>
      <c r="BH46" s="22">
        <f>((Data!$AJ$41*'Net zero Intermediate calcs'!BH44)+Data!$AK$41)</f>
        <v>17812439.315152504</v>
      </c>
      <c r="BI46" s="22">
        <f>((Data!$AJ$41*'Net zero Intermediate calcs'!BI44)+Data!$AK$41)</f>
        <v>17909257.635919023</v>
      </c>
      <c r="BJ46" s="22">
        <f>((Data!$AJ$41*'Net zero Intermediate calcs'!BJ44)+Data!$AK$41)</f>
        <v>18001888.413428318</v>
      </c>
      <c r="BK46" s="22">
        <f>((Data!$AJ$41*'Net zero Intermediate calcs'!BK44)+Data!$AK$41)</f>
        <v>18090271.28532774</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170863.40739787841</v>
      </c>
      <c r="AA47" s="22">
        <f>((Data!$AJ$12*((Drivers!AB5*1000000)/Drivers!AB4))+Data!$AK$12)*Drivers!AB4</f>
        <v>169755.46939787213</v>
      </c>
      <c r="AB47" s="22">
        <f>((Data!$AJ$12*((Drivers!AC5*1000000)/Drivers!AC4))+Data!$AK$12)*Drivers!AC4</f>
        <v>171589.57169404568</v>
      </c>
      <c r="AC47" s="22">
        <f>((Data!$AJ$12*((Drivers!AD5*1000000)/Drivers!AD4))+Data!$AK$12)*Drivers!AD4</f>
        <v>175485.07841312457</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223240.17292699724</v>
      </c>
      <c r="AH47" s="22">
        <f>((Data!$AJ$12*((Drivers!AI5*1000000)/Drivers!AI4))+Data!$AK$12)*Drivers!AI4</f>
        <v>219778.51972167243</v>
      </c>
      <c r="AI47" s="22">
        <f>((Data!$AJ$12*((Drivers!AJ5*1000000)/Drivers!AJ4))+Data!$AK$12)*Drivers!AJ4</f>
        <v>218186.73205702018</v>
      </c>
      <c r="AJ47" s="22">
        <f>((Data!$AJ$12*((Drivers!AK5*1000000)/Drivers!AK4))+Data!$AK$12)*Drivers!AK4</f>
        <v>216881.47125793205</v>
      </c>
      <c r="AK47" s="22">
        <f>((Data!$AJ$12*((Drivers!AL5*1000000)/Drivers!AL4))+Data!$AK$12)*Drivers!AL4</f>
        <v>214485.50070637863</v>
      </c>
      <c r="AL47" s="22">
        <f>((Data!$AJ$12*((Drivers!AM5*1000000)/Drivers!AM4))+Data!$AK$12)*Drivers!AM4</f>
        <v>212104.56933219125</v>
      </c>
      <c r="AM47" s="22">
        <f>((Data!$AJ$12*((Drivers!AN5*1000000)/Drivers!AN4))+Data!$AK$12)*Drivers!AN4</f>
        <v>210732.37788476425</v>
      </c>
      <c r="AN47" s="22">
        <f>((Data!$AJ$12*((Drivers!AO5*1000000)/Drivers!AO4))+Data!$AK$12)*Drivers!AO4</f>
        <v>209274.99189164178</v>
      </c>
      <c r="AO47" s="22">
        <f>((Data!$AJ$12*((Drivers!AP5*1000000)/Drivers!AP4))+Data!$AK$12)*Drivers!AP4</f>
        <v>207505.07540842021</v>
      </c>
      <c r="AP47" s="22">
        <f>((Data!$AJ$12*((Drivers!AQ5*1000000)/Drivers!AQ4))+Data!$AK$12)*Drivers!AQ4</f>
        <v>203052.02301985316</v>
      </c>
      <c r="AQ47" s="22">
        <f>((Data!$AJ$12*((Drivers!AR5*1000000)/Drivers!AR4))+Data!$AK$12)*Drivers!AR4</f>
        <v>199604.27670318546</v>
      </c>
      <c r="AR47" s="22">
        <f>((Data!$AJ$12*((Drivers!AS5*1000000)/Drivers!AS4))+Data!$AK$12)*Drivers!AS4</f>
        <v>194240.31307065929</v>
      </c>
      <c r="AS47" s="22">
        <f>((Data!$AJ$12*((Drivers!AT5*1000000)/Drivers!AT4))+Data!$AK$12)*Drivers!AT4</f>
        <v>188263.89951799533</v>
      </c>
      <c r="AT47" s="22">
        <f>((Data!$AJ$12*((Drivers!AU5*1000000)/Drivers!AU4))+Data!$AK$12)*Drivers!AU4</f>
        <v>180077.40576912579</v>
      </c>
      <c r="AU47" s="22">
        <f>((Data!$AJ$12*((Drivers!AV5*1000000)/Drivers!AV4))+Data!$AK$12)*Drivers!AV4</f>
        <v>170648.62431130235</v>
      </c>
      <c r="AV47" s="22">
        <f>((Data!$AJ$12*((Drivers!AW5*1000000)/Drivers!AW4))+Data!$AK$12)*Drivers!AW4</f>
        <v>164017.84192181719</v>
      </c>
      <c r="AW47" s="22">
        <f>((Data!$AJ$12*((Drivers!AX5*1000000)/Drivers!AX4))+Data!$AK$12)*Drivers!AX4</f>
        <v>157196.30224160105</v>
      </c>
      <c r="AX47" s="22">
        <f>((Data!$AJ$12*((Drivers!AY5*1000000)/Drivers!AY4))+Data!$AK$12)*Drivers!AY4</f>
        <v>149073.9964693402</v>
      </c>
      <c r="AY47" s="22">
        <f>((Data!$AJ$12*((Drivers!AZ5*1000000)/Drivers!AZ4))+Data!$AK$12)*Drivers!AZ4</f>
        <v>140823.61741743647</v>
      </c>
      <c r="AZ47" s="22">
        <f>((Data!$AJ$12*((Drivers!BA5*1000000)/Drivers!BA4))+Data!$AK$12)*Drivers!BA4</f>
        <v>131144.30827271147</v>
      </c>
      <c r="BA47" s="22">
        <f>((Data!$AJ$12*((Drivers!BB5*1000000)/Drivers!BB4))+Data!$AK$12)*Drivers!BB4</f>
        <v>121617.56112219616</v>
      </c>
      <c r="BB47" s="22">
        <f>((Data!$AJ$12*((Drivers!BC5*1000000)/Drivers!BC4))+Data!$AK$12)*Drivers!BC4</f>
        <v>109900.09427508415</v>
      </c>
      <c r="BC47" s="22">
        <f>((Data!$AJ$12*((Drivers!BD5*1000000)/Drivers!BD4))+Data!$AK$12)*Drivers!BD4</f>
        <v>97801.494834688347</v>
      </c>
      <c r="BD47" s="22">
        <f>((Data!$AJ$12*((Drivers!BE5*1000000)/Drivers!BE4))+Data!$AK$12)*Drivers!BE4</f>
        <v>85075.627480359428</v>
      </c>
      <c r="BE47" s="22">
        <f>((Data!$AJ$12*((Drivers!BF5*1000000)/Drivers!BF4))+Data!$AK$12)*Drivers!BF4</f>
        <v>71636.553261638313</v>
      </c>
      <c r="BF47" s="22">
        <f>((Data!$AJ$12*((Drivers!BG5*1000000)/Drivers!BG4))+Data!$AK$12)*Drivers!BG4</f>
        <v>57325.014598217807</v>
      </c>
      <c r="BG47" s="22">
        <f>((Data!$AJ$12*((Drivers!BH5*1000000)/Drivers!BH4))+Data!$AK$12)*Drivers!BH4</f>
        <v>41354.416540016486</v>
      </c>
      <c r="BH47" s="22">
        <f>((Data!$AJ$12*((Drivers!BI5*1000000)/Drivers!BI4))+Data!$AK$12)*Drivers!BI4</f>
        <v>32634.489505794034</v>
      </c>
      <c r="BI47" s="22">
        <f>((Data!$AJ$12*((Drivers!BJ5*1000000)/Drivers!BJ4))+Data!$AK$12)*Drivers!BJ4</f>
        <v>24869.70616153536</v>
      </c>
      <c r="BJ47" s="22">
        <f>((Data!$AJ$12*((Drivers!BK5*1000000)/Drivers!BK4))+Data!$AK$12)*Drivers!BK4</f>
        <v>16736.045924984948</v>
      </c>
      <c r="BK47" s="22">
        <f>((Data!$AJ$12*((Drivers!BL5*1000000)/Drivers!BL4))+Data!$AK$12)*Drivers!BL4</f>
        <v>8707.6587145764461</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178443.63035186307</v>
      </c>
      <c r="Z49" s="22">
        <f>((Data!$AJ$44*'Net zero Intermediate calcs'!Z47)+Data!$AK$44)</f>
        <v>178577.37849101156</v>
      </c>
      <c r="AA49" s="22">
        <f>((Data!$AJ$44*'Net zero Intermediate calcs'!AA47)+Data!$AK$44)</f>
        <v>177479.77276790634</v>
      </c>
      <c r="AB49" s="22">
        <f>((Data!$AJ$44*'Net zero Intermediate calcs'!AB47)+Data!$AK$44)</f>
        <v>179296.77081024181</v>
      </c>
      <c r="AC49" s="22">
        <f>((Data!$AJ$44*'Net zero Intermediate calcs'!AC47)+Data!$AK$44)</f>
        <v>183155.94927440822</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230465.69498721894</v>
      </c>
      <c r="AH49" s="22">
        <f>((Data!$AJ$44*'Net zero Intermediate calcs'!AH47)+Data!$AK$44)</f>
        <v>227036.32405712313</v>
      </c>
      <c r="AI49" s="22">
        <f>((Data!$AJ$44*'Net zero Intermediate calcs'!AI47)+Data!$AK$44)</f>
        <v>225459.38089723451</v>
      </c>
      <c r="AJ49" s="22">
        <f>((Data!$AJ$44*'Net zero Intermediate calcs'!AJ47)+Data!$AK$44)</f>
        <v>224166.29254462279</v>
      </c>
      <c r="AK49" s="22">
        <f>((Data!$AJ$44*'Net zero Intermediate calcs'!AK47)+Data!$AK$44)</f>
        <v>221792.66605129765</v>
      </c>
      <c r="AL49" s="22">
        <f>((Data!$AJ$44*'Net zero Intermediate calcs'!AL47)+Data!$AK$44)</f>
        <v>219433.9384847605</v>
      </c>
      <c r="AM49" s="22">
        <f>((Data!$AJ$44*'Net zero Intermediate calcs'!AM47)+Data!$AK$44)</f>
        <v>218074.5436577184</v>
      </c>
      <c r="AN49" s="22">
        <f>((Data!$AJ$44*'Net zero Intermediate calcs'!AN47)+Data!$AK$44)</f>
        <v>216630.74878217885</v>
      </c>
      <c r="AO49" s="22">
        <f>((Data!$AJ$44*'Net zero Intermediate calcs'!AO47)+Data!$AK$44)</f>
        <v>214877.33797634742</v>
      </c>
      <c r="AP49" s="22">
        <f>((Data!$AJ$44*'Net zero Intermediate calcs'!AP47)+Data!$AK$44)</f>
        <v>210465.81333602386</v>
      </c>
      <c r="AQ49" s="22">
        <f>((Data!$AJ$44*'Net zero Intermediate calcs'!AQ47)+Data!$AK$44)</f>
        <v>207050.21960337096</v>
      </c>
      <c r="AR49" s="22">
        <f>((Data!$AJ$44*'Net zero Intermediate calcs'!AR47)+Data!$AK$44)</f>
        <v>201736.27858721701</v>
      </c>
      <c r="AS49" s="22">
        <f>((Data!$AJ$44*'Net zero Intermediate calcs'!AS47)+Data!$AK$44)</f>
        <v>195815.59916381032</v>
      </c>
      <c r="AT49" s="22">
        <f>((Data!$AJ$44*'Net zero Intermediate calcs'!AT47)+Data!$AK$44)</f>
        <v>187705.45004817986</v>
      </c>
      <c r="AU49" s="22">
        <f>((Data!$AJ$44*'Net zero Intermediate calcs'!AU47)+Data!$AK$44)</f>
        <v>178364.59840309079</v>
      </c>
      <c r="AV49" s="22">
        <f>((Data!$AJ$44*'Net zero Intermediate calcs'!AV47)+Data!$AK$44)</f>
        <v>171795.65257821346</v>
      </c>
      <c r="AW49" s="22">
        <f>((Data!$AJ$44*'Net zero Intermediate calcs'!AW47)+Data!$AK$44)</f>
        <v>165037.7284043408</v>
      </c>
      <c r="AX49" s="22">
        <f>((Data!$AJ$44*'Net zero Intermediate calcs'!AX47)+Data!$AK$44)</f>
        <v>156991.16866869357</v>
      </c>
      <c r="AY49" s="22">
        <f>((Data!$AJ$44*'Net zero Intermediate calcs'!AY47)+Data!$AK$44)</f>
        <v>148817.73002401707</v>
      </c>
      <c r="AZ49" s="22">
        <f>((Data!$AJ$44*'Net zero Intermediate calcs'!AZ47)+Data!$AK$44)</f>
        <v>139228.6870334394</v>
      </c>
      <c r="BA49" s="22">
        <f>((Data!$AJ$44*'Net zero Intermediate calcs'!BA47)+Data!$AK$44)</f>
        <v>129790.78329250567</v>
      </c>
      <c r="BB49" s="22">
        <f>((Data!$AJ$44*'Net zero Intermediate calcs'!BB47)+Data!$AK$44)</f>
        <v>118182.58980910417</v>
      </c>
      <c r="BC49" s="22">
        <f>((Data!$AJ$44*'Net zero Intermediate calcs'!BC47)+Data!$AK$44)</f>
        <v>106196.81805359012</v>
      </c>
      <c r="BD49" s="22">
        <f>((Data!$AJ$44*'Net zero Intermediate calcs'!BD47)+Data!$AK$44)</f>
        <v>93589.628084918499</v>
      </c>
      <c r="BE49" s="22">
        <f>((Data!$AJ$44*'Net zero Intermediate calcs'!BE47)+Data!$AK$44)</f>
        <v>80275.882391909981</v>
      </c>
      <c r="BF49" s="22">
        <f>((Data!$AJ$44*'Net zero Intermediate calcs'!BF47)+Data!$AK$44)</f>
        <v>66097.808579726552</v>
      </c>
      <c r="BG49" s="22">
        <f>((Data!$AJ$44*'Net zero Intermediate calcs'!BG47)+Data!$AK$44)</f>
        <v>50276.147232254501</v>
      </c>
      <c r="BH49" s="22">
        <f>((Data!$AJ$44*'Net zero Intermediate calcs'!BH47)+Data!$AK$44)</f>
        <v>41637.53946018764</v>
      </c>
      <c r="BI49" s="22">
        <f>((Data!$AJ$44*'Net zero Intermediate calcs'!BI47)+Data!$AK$44)</f>
        <v>33945.168012252754</v>
      </c>
      <c r="BJ49" s="22">
        <f>((Data!$AJ$44*'Net zero Intermediate calcs'!BJ47)+Data!$AK$44)</f>
        <v>25887.359700433444</v>
      </c>
      <c r="BK49" s="22">
        <f>((Data!$AJ$44*'Net zero Intermediate calcs'!BK47)+Data!$AK$44)</f>
        <v>17933.842672044535</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2790651.9542421014</v>
      </c>
      <c r="AG50" s="22">
        <f>AG15*Constants!$H$29*Constants!$H$35</f>
        <v>2731121.4269780274</v>
      </c>
      <c r="AH50" s="22">
        <f>AH15*Constants!$H$29*Constants!$H$35</f>
        <v>2782366.2719771168</v>
      </c>
      <c r="AI50" s="22">
        <f>AI15*Constants!$H$29*Constants!$H$35</f>
        <v>2825529.6781700971</v>
      </c>
      <c r="AJ50" s="22">
        <f>AJ15*Constants!$H$29*Constants!$H$35</f>
        <v>2865601.6412878907</v>
      </c>
      <c r="AK50" s="22">
        <f>AK15*Constants!$H$29*Constants!$H$35</f>
        <v>2906914.157291567</v>
      </c>
      <c r="AL50" s="22">
        <f>AL15*Constants!$H$29*Constants!$H$35</f>
        <v>2945821.4394824556</v>
      </c>
      <c r="AM50" s="22">
        <f>AM15*Constants!$H$29*Constants!$H$35</f>
        <v>2980823.7295318274</v>
      </c>
      <c r="AN50" s="22">
        <f>AN15*Constants!$H$29*Constants!$H$35</f>
        <v>3015410.6359876641</v>
      </c>
      <c r="AO50" s="22">
        <f>AO15*Constants!$H$29*Constants!$H$35</f>
        <v>3050286.0421412555</v>
      </c>
      <c r="AP50" s="22">
        <f>AP15*Constants!$H$29*Constants!$H$35</f>
        <v>3093044.9054338285</v>
      </c>
      <c r="AQ50" s="22">
        <f>AQ15*Constants!$H$29*Constants!$H$35</f>
        <v>3131802.7571768267</v>
      </c>
      <c r="AR50" s="22">
        <f>AR15*Constants!$H$29*Constants!$H$35</f>
        <v>3176148.8399486826</v>
      </c>
      <c r="AS50" s="22">
        <f>AS15*Constants!$H$29*Constants!$H$35</f>
        <v>3221872.2025477844</v>
      </c>
      <c r="AT50" s="22">
        <f>AT15*Constants!$H$29*Constants!$H$35</f>
        <v>3274090.2125101397</v>
      </c>
      <c r="AU50" s="22">
        <f>AU15*Constants!$H$29*Constants!$H$35</f>
        <v>3329672.6900151907</v>
      </c>
      <c r="AV50" s="22">
        <f>AV15*Constants!$H$29*Constants!$H$35</f>
        <v>3375611.6896361867</v>
      </c>
      <c r="AW50" s="22">
        <f>AW15*Constants!$H$29*Constants!$H$35</f>
        <v>3421562.5143856844</v>
      </c>
      <c r="AX50" s="22">
        <f>AX15*Constants!$H$29*Constants!$H$35</f>
        <v>3471077.6264055064</v>
      </c>
      <c r="AY50" s="22">
        <f>AY15*Constants!$H$29*Constants!$H$35</f>
        <v>3520370.9022038016</v>
      </c>
      <c r="AZ50" s="22">
        <f>AZ15*Constants!$H$29*Constants!$H$35</f>
        <v>3573609.0513362498</v>
      </c>
      <c r="BA50" s="22">
        <f>BA15*Constants!$H$29*Constants!$H$35</f>
        <v>3625692.3605321478</v>
      </c>
      <c r="BB50" s="22">
        <f>BB15*Constants!$H$29*Constants!$H$35</f>
        <v>3684208.9511481072</v>
      </c>
      <c r="BC50" s="22">
        <f>BC15*Constants!$H$29*Constants!$H$35</f>
        <v>3743327.8229983337</v>
      </c>
      <c r="BD50" s="22">
        <f>BD15*Constants!$H$29*Constants!$H$35</f>
        <v>3803827.476761722</v>
      </c>
      <c r="BE50" s="22">
        <f>BE15*Constants!$H$29*Constants!$H$35</f>
        <v>3865971.7238442134</v>
      </c>
      <c r="BF50" s="22">
        <f>BF15*Constants!$H$29*Constants!$H$35</f>
        <v>3930260.4529130915</v>
      </c>
      <c r="BG50" s="22">
        <f>BG15*Constants!$H$29*Constants!$H$35</f>
        <v>3999213.6854272336</v>
      </c>
      <c r="BH50" s="22">
        <f>BH15*Constants!$H$29*Constants!$H$35</f>
        <v>4044175.2079576328</v>
      </c>
      <c r="BI50" s="22">
        <f>BI15*Constants!$H$29*Constants!$H$35</f>
        <v>4085374.2716387995</v>
      </c>
      <c r="BJ50" s="22">
        <f>BJ15*Constants!$H$29*Constants!$H$35</f>
        <v>4127057.0810007229</v>
      </c>
      <c r="BK50" s="22">
        <f>BK15*Constants!$H$29*Constants!$H$35</f>
        <v>4167689.1167701189</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3541746.4829646782</v>
      </c>
      <c r="Z51" s="22">
        <f>Z8*Constants!$H$30*Constants!$H$36</f>
        <v>3635202.1454829928</v>
      </c>
      <c r="AA51" s="22">
        <f>AA8*Constants!$H$30*Constants!$H$36</f>
        <v>3749346.4798490396</v>
      </c>
      <c r="AB51" s="22">
        <f>AB8*Constants!$H$30*Constants!$H$36</f>
        <v>3826616.741798467</v>
      </c>
      <c r="AC51" s="22">
        <f>AC8*Constants!$H$30*Constants!$H$36</f>
        <v>3879298.5642415793</v>
      </c>
      <c r="AD51" s="22">
        <f>AD8*Constants!$H$30*Constants!$H$36</f>
        <v>3906775.7827615775</v>
      </c>
      <c r="AE51" s="22">
        <f>AE8*Constants!$H$30*Constants!$H$36</f>
        <v>3953557.7830203278</v>
      </c>
      <c r="AF51" s="22">
        <f>AF8*Constants!$H$30*Constants!$H$36</f>
        <v>4003230.5614012098</v>
      </c>
      <c r="AG51" s="22">
        <f>AG8*Constants!$H$30*Constants!$H$36</f>
        <v>3672257.6223473926</v>
      </c>
      <c r="AH51" s="22">
        <f>AH8*Constants!$H$30*Constants!$H$36</f>
        <v>3823915.3639590833</v>
      </c>
      <c r="AI51" s="22">
        <f>AI8*Constants!$H$30*Constants!$H$36</f>
        <v>3944430.1987442994</v>
      </c>
      <c r="AJ51" s="22">
        <f>AJ8*Constants!$H$30*Constants!$H$36</f>
        <v>4055371.928043989</v>
      </c>
      <c r="AK51" s="22">
        <f>AK8*Constants!$H$30*Constants!$H$36</f>
        <v>4175480.7210299824</v>
      </c>
      <c r="AL51" s="22">
        <f>AL8*Constants!$H$30*Constants!$H$36</f>
        <v>4289275.9982669866</v>
      </c>
      <c r="AM51" s="22">
        <f>AM8*Constants!$H$30*Constants!$H$36</f>
        <v>4387448.6241804557</v>
      </c>
      <c r="AN51" s="22">
        <f>AN8*Constants!$H$30*Constants!$H$36</f>
        <v>4485010.0719501795</v>
      </c>
      <c r="AO51" s="22">
        <f>AO8*Constants!$H$30*Constants!$H$36</f>
        <v>4585024.741838932</v>
      </c>
      <c r="AP51" s="22">
        <f>AP8*Constants!$H$30*Constants!$H$36</f>
        <v>4720108.1987637896</v>
      </c>
      <c r="AQ51" s="22">
        <f>AQ8*Constants!$H$30*Constants!$H$36</f>
        <v>4839338.9810611811</v>
      </c>
      <c r="AR51" s="22">
        <f>AR8*Constants!$H$30*Constants!$H$36</f>
        <v>4983506.3033486521</v>
      </c>
      <c r="AS51" s="22">
        <f>AS8*Constants!$H$30*Constants!$H$36</f>
        <v>5134584.589818364</v>
      </c>
      <c r="AT51" s="22">
        <f>AT8*Constants!$H$30*Constants!$H$36</f>
        <v>5314551.6373359337</v>
      </c>
      <c r="AU51" s="22">
        <f>AU8*Constants!$H$30*Constants!$H$36</f>
        <v>5510015.6530555505</v>
      </c>
      <c r="AV51" s="22">
        <f>AV8*Constants!$H$30*Constants!$H$36</f>
        <v>5665224.1347240983</v>
      </c>
      <c r="AW51" s="22">
        <f>AW8*Constants!$H$30*Constants!$H$36</f>
        <v>5821504.4007314164</v>
      </c>
      <c r="AX51" s="22">
        <f>AX8*Constants!$H$30*Constants!$H$36</f>
        <v>5994118.4973521736</v>
      </c>
      <c r="AY51" s="22">
        <f>AY8*Constants!$H$30*Constants!$H$36</f>
        <v>6166856.8854907462</v>
      </c>
      <c r="AZ51" s="22">
        <f>AZ8*Constants!$H$30*Constants!$H$36</f>
        <v>6357614.6346919034</v>
      </c>
      <c r="BA51" s="22">
        <f>BA8*Constants!$H$30*Constants!$H$36</f>
        <v>6544547.7682028795</v>
      </c>
      <c r="BB51" s="22">
        <f>BB8*Constants!$H$30*Constants!$H$36</f>
        <v>6760105.0080135297</v>
      </c>
      <c r="BC51" s="22">
        <f>BC8*Constants!$H$30*Constants!$H$36</f>
        <v>6979302.8373467857</v>
      </c>
      <c r="BD51" s="22">
        <f>BD8*Constants!$H$30*Constants!$H$36</f>
        <v>7205501.5801986568</v>
      </c>
      <c r="BE51" s="22">
        <f>BE8*Constants!$H$30*Constants!$H$36</f>
        <v>7439853.7663778188</v>
      </c>
      <c r="BF51" s="22">
        <f>BF8*Constants!$H$30*Constants!$H$36</f>
        <v>7684523.721065009</v>
      </c>
      <c r="BG51" s="22">
        <f>BG8*Constants!$H$30*Constants!$H$36</f>
        <v>7950333.4796962999</v>
      </c>
      <c r="BH51" s="22">
        <f>BH8*Constants!$H$30*Constants!$H$36</f>
        <v>8114412.0268159602</v>
      </c>
      <c r="BI51" s="22">
        <f>BI8*Constants!$H$30*Constants!$H$36</f>
        <v>8263529.721836647</v>
      </c>
      <c r="BJ51" s="22">
        <f>BJ8*Constants!$H$30*Constants!$H$36</f>
        <v>8415914.0155274533</v>
      </c>
      <c r="BK51" s="22">
        <f>BK8*Constants!$H$30*Constants!$H$36</f>
        <v>8565001.4084429331</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629415.02146919922</v>
      </c>
      <c r="Z52" s="22">
        <f>Z18*Constants!$H$31*Constants!$H$37</f>
        <v>635580.33738253813</v>
      </c>
      <c r="AA52" s="22">
        <f>AA18*Constants!$H$31*Constants!$H$37</f>
        <v>641994.43578527705</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683903.56204748317</v>
      </c>
      <c r="AH52" s="22">
        <f>AH18*Constants!$H$31*Constants!$H$37</f>
        <v>690681.10933872266</v>
      </c>
      <c r="AI52" s="22">
        <f>AI18*Constants!$H$31*Constants!$H$37</f>
        <v>697083.14879403904</v>
      </c>
      <c r="AJ52" s="22">
        <f>AJ18*Constants!$H$31*Constants!$H$37</f>
        <v>703117.00761693902</v>
      </c>
      <c r="AK52" s="22">
        <f>AK18*Constants!$H$31*Constants!$H$37</f>
        <v>708787.64179137524</v>
      </c>
      <c r="AL52" s="22">
        <f>AL18*Constants!$H$31*Constants!$H$37</f>
        <v>714062.95426911779</v>
      </c>
      <c r="AM52" s="22">
        <f>AM18*Constants!$H$31*Constants!$H$37</f>
        <v>719211.91656348249</v>
      </c>
      <c r="AN52" s="22">
        <f>AN18*Constants!$H$31*Constants!$H$37</f>
        <v>724246.63204846508</v>
      </c>
      <c r="AO52" s="22">
        <f>AO18*Constants!$H$31*Constants!$H$37</f>
        <v>729166.04379385978</v>
      </c>
      <c r="AP52" s="22">
        <f>AP18*Constants!$H$31*Constants!$H$37</f>
        <v>734001.88176445279</v>
      </c>
      <c r="AQ52" s="22">
        <f>AQ18*Constants!$H$31*Constants!$H$37</f>
        <v>738693.47525577433</v>
      </c>
      <c r="AR52" s="22">
        <f>AR18*Constants!$H$31*Constants!$H$37</f>
        <v>743318.35831251368</v>
      </c>
      <c r="AS52" s="22">
        <f>AS18*Constants!$H$31*Constants!$H$37</f>
        <v>747853.39174042305</v>
      </c>
      <c r="AT52" s="22">
        <f>AT18*Constants!$H$31*Constants!$H$37</f>
        <v>752319.77028281114</v>
      </c>
      <c r="AU52" s="22">
        <f>AU18*Constants!$H$31*Constants!$H$37</f>
        <v>756699.5847962976</v>
      </c>
      <c r="AV52" s="22">
        <f>AV18*Constants!$H$31*Constants!$H$37</f>
        <v>760928.08642530534</v>
      </c>
      <c r="AW52" s="22">
        <f>AW18*Constants!$H$31*Constants!$H$37</f>
        <v>765058.67459618626</v>
      </c>
      <c r="AX52" s="22">
        <f>AX18*Constants!$H$31*Constants!$H$37</f>
        <v>769105.57123998518</v>
      </c>
      <c r="AY52" s="22">
        <f>AY18*Constants!$H$31*Constants!$H$37</f>
        <v>773048.21134170156</v>
      </c>
      <c r="AZ52" s="22">
        <f>AZ18*Constants!$H$31*Constants!$H$37</f>
        <v>776903.84193345264</v>
      </c>
      <c r="BA52" s="22">
        <f>BA18*Constants!$H$31*Constants!$H$37</f>
        <v>780645.77647166396</v>
      </c>
      <c r="BB52" s="22">
        <f>BB18*Constants!$H$31*Constants!$H$37</f>
        <v>784318.90784848644</v>
      </c>
      <c r="BC52" s="22">
        <f>BC18*Constants!$H$31*Constants!$H$37</f>
        <v>787893.41019981774</v>
      </c>
      <c r="BD52" s="22">
        <f>BD18*Constants!$H$31*Constants!$H$37</f>
        <v>791370.89010437066</v>
      </c>
      <c r="BE52" s="22">
        <f>BE18*Constants!$H$31*Constants!$H$37</f>
        <v>794750.56665857381</v>
      </c>
      <c r="BF52" s="22">
        <f>BF18*Constants!$H$31*Constants!$H$37</f>
        <v>798032.83789486601</v>
      </c>
      <c r="BG52" s="22">
        <f>BG18*Constants!$H$31*Constants!$H$37</f>
        <v>801228.2195582157</v>
      </c>
      <c r="BH52" s="22">
        <f>BH18*Constants!$H$31*Constants!$H$37</f>
        <v>804198.8205284701</v>
      </c>
      <c r="BI52" s="22">
        <f>BI18*Constants!$H$31*Constants!$H$37</f>
        <v>807038.89738139184</v>
      </c>
      <c r="BJ52" s="22">
        <f>BJ18*Constants!$H$31*Constants!$H$37</f>
        <v>809766.89275977272</v>
      </c>
      <c r="BK52" s="22">
        <f>BK18*Constants!$H$31*Constants!$H$37</f>
        <v>812373.87279648217</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105125.62512519836</v>
      </c>
      <c r="Z53" s="22">
        <f>Z32*Constants!$H$32*Constants!$H$38</f>
        <v>107578.64992070245</v>
      </c>
      <c r="AA53" s="22">
        <f>AA32*Constants!$H$32*Constants!$H$38</f>
        <v>110633.12591910688</v>
      </c>
      <c r="AB53" s="22">
        <f>AB32*Constants!$H$32*Constants!$H$38</f>
        <v>112582.26561288939</v>
      </c>
      <c r="AC53" s="22">
        <f>AC32*Constants!$H$32*Constants!$H$38</f>
        <v>113789.77241225369</v>
      </c>
      <c r="AD53" s="22">
        <f>AD32*Constants!$H$32*Constants!$H$38</f>
        <v>114236.87821044905</v>
      </c>
      <c r="AE53" s="22">
        <f>AE32*Constants!$H$32*Constants!$H$38</f>
        <v>115251.3290570954</v>
      </c>
      <c r="AF53" s="22">
        <f>AF32*Constants!$H$32*Constants!$H$38</f>
        <v>116345.45035452006</v>
      </c>
      <c r="AG53" s="22">
        <f>AG32*Constants!$H$32*Constants!$H$38</f>
        <v>106149.9821914224</v>
      </c>
      <c r="AH53" s="22">
        <f>AH32*Constants!$H$32*Constants!$H$38</f>
        <v>110299.61780621731</v>
      </c>
      <c r="AI53" s="22">
        <f>AI32*Constants!$H$32*Constants!$H$38</f>
        <v>113543.93468134117</v>
      </c>
      <c r="AJ53" s="22">
        <f>AJ32*Constants!$H$32*Constants!$H$38</f>
        <v>116523.19220294197</v>
      </c>
      <c r="AK53" s="22">
        <f>AK32*Constants!$H$32*Constants!$H$38</f>
        <v>119793.73119528961</v>
      </c>
      <c r="AL53" s="22">
        <f>AL32*Constants!$H$32*Constants!$H$38</f>
        <v>122897.44421045674</v>
      </c>
      <c r="AM53" s="22">
        <f>AM32*Constants!$H$32*Constants!$H$38</f>
        <v>125543.76334438479</v>
      </c>
      <c r="AN53" s="22">
        <f>AN32*Constants!$H$32*Constants!$H$38</f>
        <v>128177.90963252736</v>
      </c>
      <c r="AO53" s="22">
        <f>AO32*Constants!$H$32*Constants!$H$38</f>
        <v>130890.95389478025</v>
      </c>
      <c r="AP53" s="22">
        <f>AP32*Constants!$H$32*Constants!$H$38</f>
        <v>134649.94758536792</v>
      </c>
      <c r="AQ53" s="22">
        <f>AQ32*Constants!$H$32*Constants!$H$38</f>
        <v>137945.6520833277</v>
      </c>
      <c r="AR53" s="22">
        <f>AR32*Constants!$H$32*Constants!$H$38</f>
        <v>141985.4863429516</v>
      </c>
      <c r="AS53" s="22">
        <f>AS32*Constants!$H$32*Constants!$H$38</f>
        <v>146235.2853323145</v>
      </c>
      <c r="AT53" s="22">
        <f>AT32*Constants!$H$32*Constants!$H$38</f>
        <v>151346.70044862729</v>
      </c>
      <c r="AU53" s="22">
        <f>AU32*Constants!$H$32*Constants!$H$38</f>
        <v>156922.92052407609</v>
      </c>
      <c r="AV53" s="22">
        <f>AV32*Constants!$H$32*Constants!$H$38</f>
        <v>161311.4340503175</v>
      </c>
      <c r="AW53" s="22">
        <f>AW32*Constants!$H$32*Constants!$H$38</f>
        <v>165736.90536930785</v>
      </c>
      <c r="AX53" s="22">
        <f>AX32*Constants!$H$32*Constants!$H$38</f>
        <v>170651.88688156777</v>
      </c>
      <c r="AY53" s="22">
        <f>AY32*Constants!$H$32*Constants!$H$38</f>
        <v>175576.01677887485</v>
      </c>
      <c r="AZ53" s="22">
        <f>AZ32*Constants!$H$32*Constants!$H$38</f>
        <v>181039.8923345863</v>
      </c>
      <c r="BA53" s="22">
        <f>BA32*Constants!$H$32*Constants!$H$38</f>
        <v>186396.12417381449</v>
      </c>
      <c r="BB53" s="22">
        <f>BB32*Constants!$H$32*Constants!$H$38</f>
        <v>192606.11941190116</v>
      </c>
      <c r="BC53" s="22">
        <f>BC32*Constants!$H$32*Constants!$H$38</f>
        <v>198929.4057669813</v>
      </c>
      <c r="BD53" s="22">
        <f>BD32*Constants!$H$32*Constants!$H$38</f>
        <v>205465.70385668019</v>
      </c>
      <c r="BE53" s="22">
        <f>BE32*Constants!$H$32*Constants!$H$38</f>
        <v>212249.28574664035</v>
      </c>
      <c r="BF53" s="22">
        <f>BF32*Constants!$H$32*Constants!$H$38</f>
        <v>219344.41304774961</v>
      </c>
      <c r="BG53" s="22">
        <f>BG32*Constants!$H$32*Constants!$H$38</f>
        <v>227071.95974684594</v>
      </c>
      <c r="BH53" s="22">
        <f>BH32*Constants!$H$32*Constants!$H$38</f>
        <v>231789.76118488214</v>
      </c>
      <c r="BI53" s="22">
        <f>BI32*Constants!$H$32*Constants!$H$38</f>
        <v>236070.04325068544</v>
      </c>
      <c r="BJ53" s="22">
        <f>BJ32*Constants!$H$32*Constants!$H$38</f>
        <v>240453.2126664368</v>
      </c>
      <c r="BK53" s="22">
        <f>BK32*Constants!$H$32*Constants!$H$38</f>
        <v>244744.79507627466</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538778.46023613866</v>
      </c>
      <c r="Z54" s="22">
        <f>Z37*Constants!$H$33*Constants!$H$39</f>
        <v>549708.83784329309</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601454.1975406796</v>
      </c>
      <c r="AG54" s="22">
        <f>AG37*Constants!$H$33*Constants!$H$39</f>
        <v>577435.86514801218</v>
      </c>
      <c r="AH54" s="22">
        <f>AH37*Constants!$H$33*Constants!$H$39</f>
        <v>593527.82039514661</v>
      </c>
      <c r="AI54" s="22">
        <f>AI37*Constants!$H$33*Constants!$H$39</f>
        <v>606833.47570684704</v>
      </c>
      <c r="AJ54" s="22">
        <f>AJ37*Constants!$H$33*Constants!$H$39</f>
        <v>619153.76647676155</v>
      </c>
      <c r="AK54" s="22">
        <f>AK37*Constants!$H$33*Constants!$H$39</f>
        <v>632052.6536279174</v>
      </c>
      <c r="AL54" s="22">
        <f>AL37*Constants!$H$33*Constants!$H$39</f>
        <v>644223.92680495337</v>
      </c>
      <c r="AM54" s="22">
        <f>AM37*Constants!$H$33*Constants!$H$39</f>
        <v>655029.09338446404</v>
      </c>
      <c r="AN54" s="22">
        <f>AN37*Constants!$H$33*Constants!$H$39</f>
        <v>665725.08312609827</v>
      </c>
      <c r="AO54" s="22">
        <f>AO37*Constants!$H$33*Constants!$H$39</f>
        <v>676566.68343443901</v>
      </c>
      <c r="AP54" s="22">
        <f>AP37*Constants!$H$33*Constants!$H$39</f>
        <v>690287.60724218539</v>
      </c>
      <c r="AQ54" s="22">
        <f>AQ37*Constants!$H$33*Constants!$H$39</f>
        <v>702614.13474004518</v>
      </c>
      <c r="AR54" s="22">
        <f>AR37*Constants!$H$33*Constants!$H$39</f>
        <v>716984.36374075583</v>
      </c>
      <c r="AS54" s="22">
        <f>AS37*Constants!$H$33*Constants!$H$39</f>
        <v>731884.60190707643</v>
      </c>
      <c r="AT54" s="22">
        <f>AT37*Constants!$H$33*Constants!$H$39</f>
        <v>749156.84981394827</v>
      </c>
      <c r="AU54" s="22">
        <f>AU37*Constants!$H$33*Constants!$H$39</f>
        <v>767676.16942062764</v>
      </c>
      <c r="AV54" s="22">
        <f>AV37*Constants!$H$33*Constants!$H$39</f>
        <v>782764.23842691828</v>
      </c>
      <c r="AW54" s="22">
        <f>AW37*Constants!$H$33*Constants!$H$39</f>
        <v>797891.68352300255</v>
      </c>
      <c r="AX54" s="22">
        <f>AX37*Constants!$H$33*Constants!$H$39</f>
        <v>814337.39249151433</v>
      </c>
      <c r="AY54" s="22">
        <f>AY37*Constants!$H$33*Constants!$H$39</f>
        <v>830740.29801638168</v>
      </c>
      <c r="AZ54" s="22">
        <f>AZ37*Constants!$H$33*Constants!$H$39</f>
        <v>848600.21427378419</v>
      </c>
      <c r="BA54" s="22">
        <f>BA37*Constants!$H$33*Constants!$H$39</f>
        <v>866083.49038469</v>
      </c>
      <c r="BB54" s="22">
        <f>BB37*Constants!$H$33*Constants!$H$39</f>
        <v>885916.64955543447</v>
      </c>
      <c r="BC54" s="22">
        <f>BC37*Constants!$H$33*Constants!$H$39</f>
        <v>906002.85321647988</v>
      </c>
      <c r="BD54" s="22">
        <f>BD37*Constants!$H$33*Constants!$H$39</f>
        <v>926622.90328373434</v>
      </c>
      <c r="BE54" s="22">
        <f>BE37*Constants!$H$33*Constants!$H$39</f>
        <v>947872.4305510514</v>
      </c>
      <c r="BF54" s="22">
        <f>BF37*Constants!$H$33*Constants!$H$39</f>
        <v>969931.96989403898</v>
      </c>
      <c r="BG54" s="22">
        <f>BG37*Constants!$H$33*Constants!$H$39</f>
        <v>993708.57692772604</v>
      </c>
      <c r="BH54" s="22">
        <f>BH37*Constants!$H$33*Constants!$H$39</f>
        <v>1008894.3094685135</v>
      </c>
      <c r="BI54" s="22">
        <f>BI37*Constants!$H$33*Constants!$H$39</f>
        <v>1022766.9483799684</v>
      </c>
      <c r="BJ54" s="22">
        <f>BJ37*Constants!$H$33*Constants!$H$39</f>
        <v>1036854.611526076</v>
      </c>
      <c r="BK54" s="22">
        <f>BK37*Constants!$H$33*Constants!$H$39</f>
        <v>1050605.8717810092</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1520406.8511706132</v>
      </c>
      <c r="Z55" s="22">
        <f>Z42*Constants!$H$34*Constants!$H$40</f>
        <v>1560966.2063054186</v>
      </c>
      <c r="AA55" s="22">
        <f>AA42*Constants!$H$34*Constants!$H$40</f>
        <v>1613765.8062503648</v>
      </c>
      <c r="AB55" s="22">
        <f>AB42*Constants!$H$34*Constants!$H$40</f>
        <v>1642887.1674004451</v>
      </c>
      <c r="AC55" s="22">
        <f>AC42*Constants!$H$34*Constants!$H$40</f>
        <v>1655964.1814042372</v>
      </c>
      <c r="AD55" s="22">
        <f>AD42*Constants!$H$34*Constants!$H$40</f>
        <v>1652584.5489179101</v>
      </c>
      <c r="AE55" s="22">
        <f>AE42*Constants!$H$34*Constants!$H$40</f>
        <v>1660968.406815934</v>
      </c>
      <c r="AF55" s="22">
        <f>AF42*Constants!$H$34*Constants!$H$40</f>
        <v>1670818.6391072047</v>
      </c>
      <c r="AG55" s="22">
        <f>AG42*Constants!$H$34*Constants!$H$40</f>
        <v>1442977.3327761975</v>
      </c>
      <c r="AH55" s="22">
        <f>AH42*Constants!$H$34*Constants!$H$40</f>
        <v>1518227.5079115641</v>
      </c>
      <c r="AI55" s="22">
        <f>AI42*Constants!$H$34*Constants!$H$40</f>
        <v>1575055.2541531413</v>
      </c>
      <c r="AJ55" s="22">
        <f>AJ42*Constants!$H$34*Constants!$H$40</f>
        <v>1626958.6938855827</v>
      </c>
      <c r="AK55" s="22">
        <f>AK42*Constants!$H$34*Constants!$H$40</f>
        <v>1685669.3201313717</v>
      </c>
      <c r="AL55" s="22">
        <f>AL42*Constants!$H$34*Constants!$H$40</f>
        <v>1741578.0018087062</v>
      </c>
      <c r="AM55" s="22">
        <f>AM42*Constants!$H$34*Constants!$H$40</f>
        <v>1788063.9395902301</v>
      </c>
      <c r="AN55" s="22">
        <f>AN42*Constants!$H$34*Constants!$H$40</f>
        <v>1834500.66515974</v>
      </c>
      <c r="AO55" s="22">
        <f>AO42*Constants!$H$34*Constants!$H$40</f>
        <v>1882811.9740348014</v>
      </c>
      <c r="AP55" s="22">
        <f>AP42*Constants!$H$34*Constants!$H$40</f>
        <v>1953347.9477583372</v>
      </c>
      <c r="AQ55" s="22">
        <f>AQ42*Constants!$H$34*Constants!$H$40</f>
        <v>2014369.2957667268</v>
      </c>
      <c r="AR55" s="22">
        <f>AR42*Constants!$H$34*Constants!$H$40</f>
        <v>2091215.3324091716</v>
      </c>
      <c r="AS55" s="22">
        <f>AS42*Constants!$H$34*Constants!$H$40</f>
        <v>2172655.5946069309</v>
      </c>
      <c r="AT55" s="22">
        <f>AT42*Constants!$H$34*Constants!$H$40</f>
        <v>2272403.4034658903</v>
      </c>
      <c r="AU55" s="22">
        <f>AU42*Constants!$H$34*Constants!$H$40</f>
        <v>2382117.3777807476</v>
      </c>
      <c r="AV55" s="22">
        <f>AV42*Constants!$H$34*Constants!$H$40</f>
        <v>2467042.1416594279</v>
      </c>
      <c r="AW55" s="22">
        <f>AW42*Constants!$H$34*Constants!$H$40</f>
        <v>2552924.8108766298</v>
      </c>
      <c r="AX55" s="22">
        <f>AX42*Constants!$H$34*Constants!$H$40</f>
        <v>2649289.7804488041</v>
      </c>
      <c r="AY55" s="22">
        <f>AY42*Constants!$H$34*Constants!$H$40</f>
        <v>2746037.3215091927</v>
      </c>
      <c r="AZ55" s="22">
        <f>AZ42*Constants!$H$34*Constants!$H$40</f>
        <v>2854333.316946167</v>
      </c>
      <c r="BA55" s="22">
        <f>BA42*Constants!$H$34*Constants!$H$40</f>
        <v>2960564.370153415</v>
      </c>
      <c r="BB55" s="22">
        <f>BB42*Constants!$H$34*Constants!$H$40</f>
        <v>3084937.5228458666</v>
      </c>
      <c r="BC55" s="22">
        <f>BC42*Constants!$H$34*Constants!$H$40</f>
        <v>3211880.7494155699</v>
      </c>
      <c r="BD55" s="22">
        <f>BD42*Constants!$H$34*Constants!$H$40</f>
        <v>3343495.5411083871</v>
      </c>
      <c r="BE55" s="22">
        <f>BE42*Constants!$H$34*Constants!$H$40</f>
        <v>3480506.5633613067</v>
      </c>
      <c r="BF55" s="22">
        <f>BF42*Constants!$H$34*Constants!$H$40</f>
        <v>3624269.2102015931</v>
      </c>
      <c r="BG55" s="22">
        <f>BG42*Constants!$H$34*Constants!$H$40</f>
        <v>3781535.7942176913</v>
      </c>
      <c r="BH55" s="22">
        <f>BH42*Constants!$H$34*Constants!$H$40</f>
        <v>3875696.0956149064</v>
      </c>
      <c r="BI55" s="22">
        <f>BI42*Constants!$H$34*Constants!$H$40</f>
        <v>3960860.6535299644</v>
      </c>
      <c r="BJ55" s="22">
        <f>BJ42*Constants!$H$34*Constants!$H$40</f>
        <v>4048400.1870563459</v>
      </c>
      <c r="BK55" s="22">
        <f>BK42*Constants!$H$34*Constants!$H$40</f>
        <v>4134226.9289533189</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8905592.5862857625</v>
      </c>
      <c r="Z56" s="22">
        <f t="shared" si="8"/>
        <v>9095513.1405561902</v>
      </c>
      <c r="AA56" s="22">
        <f t="shared" si="8"/>
        <v>9326430.4780428447</v>
      </c>
      <c r="AB56" s="22">
        <f t="shared" si="8"/>
        <v>9484875.5644762423</v>
      </c>
      <c r="AC56" s="22">
        <f t="shared" si="8"/>
        <v>9595076.462577926</v>
      </c>
      <c r="AD56" s="22">
        <f t="shared" si="8"/>
        <v>9655827.5030585341</v>
      </c>
      <c r="AE56" s="22">
        <f t="shared" si="8"/>
        <v>9754723.2383019067</v>
      </c>
      <c r="AF56" s="22">
        <f t="shared" si="8"/>
        <v>9859425.640146507</v>
      </c>
      <c r="AG56" s="22">
        <f t="shared" si="8"/>
        <v>9213845.7914885357</v>
      </c>
      <c r="AH56" s="22">
        <f t="shared" si="8"/>
        <v>9519017.6913878527</v>
      </c>
      <c r="AI56" s="22">
        <f t="shared" si="8"/>
        <v>9762475.6902497653</v>
      </c>
      <c r="AJ56" s="22">
        <f t="shared" si="8"/>
        <v>9986726.2295141052</v>
      </c>
      <c r="AK56" s="22">
        <f t="shared" si="8"/>
        <v>10228698.225067504</v>
      </c>
      <c r="AL56" s="22">
        <f t="shared" si="8"/>
        <v>10457859.764842676</v>
      </c>
      <c r="AM56" s="22">
        <f t="shared" si="8"/>
        <v>10656121.066594845</v>
      </c>
      <c r="AN56" s="22">
        <f t="shared" si="8"/>
        <v>10853070.997904675</v>
      </c>
      <c r="AO56" s="22">
        <f t="shared" si="8"/>
        <v>11054746.439138068</v>
      </c>
      <c r="AP56" s="22">
        <f t="shared" si="8"/>
        <v>11325440.488547962</v>
      </c>
      <c r="AQ56" s="22">
        <f t="shared" si="8"/>
        <v>11564764.296083882</v>
      </c>
      <c r="AR56" s="22">
        <f t="shared" si="8"/>
        <v>11853158.684102727</v>
      </c>
      <c r="AS56" s="22">
        <f t="shared" si="8"/>
        <v>12155085.665952893</v>
      </c>
      <c r="AT56" s="22">
        <f t="shared" si="8"/>
        <v>12513868.573857348</v>
      </c>
      <c r="AU56" s="22">
        <f t="shared" si="8"/>
        <v>12903104.395592492</v>
      </c>
      <c r="AV56" s="22">
        <f t="shared" si="8"/>
        <v>13212881.724922253</v>
      </c>
      <c r="AW56" s="22">
        <f t="shared" si="8"/>
        <v>13524678.989482228</v>
      </c>
      <c r="AX56" s="22">
        <f t="shared" si="8"/>
        <v>13868580.75481955</v>
      </c>
      <c r="AY56" s="22">
        <f t="shared" si="8"/>
        <v>14212629.635340698</v>
      </c>
      <c r="AZ56" s="22">
        <f t="shared" si="8"/>
        <v>14592100.951516144</v>
      </c>
      <c r="BA56" s="22">
        <f t="shared" si="8"/>
        <v>14963929.88991861</v>
      </c>
      <c r="BB56" s="22">
        <f t="shared" si="8"/>
        <v>15392093.158823324</v>
      </c>
      <c r="BC56" s="22">
        <f t="shared" si="8"/>
        <v>15827337.078943968</v>
      </c>
      <c r="BD56" s="22">
        <f t="shared" si="8"/>
        <v>16276284.095313549</v>
      </c>
      <c r="BE56" s="22">
        <f t="shared" si="8"/>
        <v>16741204.336539604</v>
      </c>
      <c r="BF56" s="22">
        <f t="shared" si="8"/>
        <v>17226362.605016351</v>
      </c>
      <c r="BG56" s="22">
        <f t="shared" si="8"/>
        <v>17753091.715574011</v>
      </c>
      <c r="BH56" s="22">
        <f t="shared" si="8"/>
        <v>18079166.221570365</v>
      </c>
      <c r="BI56" s="22">
        <f t="shared" si="8"/>
        <v>18375640.536017455</v>
      </c>
      <c r="BJ56" s="22">
        <f t="shared" si="8"/>
        <v>18678446.000536807</v>
      </c>
      <c r="BK56" s="22">
        <f t="shared" si="8"/>
        <v>18974641.993820138</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7114861.6064857449</v>
      </c>
      <c r="Z58" s="22">
        <f>((Data!$AJ$37*'Net zero Intermediate calcs'!Z56)+Data!$AK$37)</f>
        <v>7231399.0528125446</v>
      </c>
      <c r="AA58" s="22">
        <f>((Data!$AJ$37*'Net zero Intermediate calcs'!AA56)+Data!$AK$37)</f>
        <v>7373092.5989726968</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7304009.3345680423</v>
      </c>
      <c r="AH58" s="22">
        <f>((Data!$AJ$37*'Net zero Intermediate calcs'!AH56)+Data!$AK$37)</f>
        <v>7491266.3381166141</v>
      </c>
      <c r="AI58" s="22">
        <f>((Data!$AJ$37*'Net zero Intermediate calcs'!AI56)+Data!$AK$37)</f>
        <v>7640654.9789837915</v>
      </c>
      <c r="AJ58" s="22">
        <f>((Data!$AJ$37*'Net zero Intermediate calcs'!AJ56)+Data!$AK$37)</f>
        <v>7778257.7007306032</v>
      </c>
      <c r="AK58" s="22">
        <f>((Data!$AJ$37*'Net zero Intermediate calcs'!AK56)+Data!$AK$37)</f>
        <v>7926734.5127992984</v>
      </c>
      <c r="AL58" s="22">
        <f>((Data!$AJ$37*'Net zero Intermediate calcs'!AL56)+Data!$AK$37)</f>
        <v>8067350.6811982654</v>
      </c>
      <c r="AM58" s="22">
        <f>((Data!$AJ$37*'Net zero Intermediate calcs'!AM56)+Data!$AK$37)</f>
        <v>8189006.1065437794</v>
      </c>
      <c r="AN58" s="22">
        <f>((Data!$AJ$37*'Net zero Intermediate calcs'!AN56)+Data!$AK$37)</f>
        <v>8309856.8598350994</v>
      </c>
      <c r="AO58" s="22">
        <f>((Data!$AJ$37*'Net zero Intermediate calcs'!AO56)+Data!$AK$37)</f>
        <v>8433607.2406111825</v>
      </c>
      <c r="AP58" s="22">
        <f>((Data!$AJ$37*'Net zero Intermediate calcs'!AP56)+Data!$AK$37)</f>
        <v>8599708.2367633488</v>
      </c>
      <c r="AQ58" s="22">
        <f>((Data!$AJ$37*'Net zero Intermediate calcs'!AQ56)+Data!$AK$37)</f>
        <v>8746560.090068968</v>
      </c>
      <c r="AR58" s="22">
        <f>((Data!$AJ$37*'Net zero Intermediate calcs'!AR56)+Data!$AK$37)</f>
        <v>8923522.2184905224</v>
      </c>
      <c r="AS58" s="22">
        <f>((Data!$AJ$37*'Net zero Intermediate calcs'!AS56)+Data!$AK$37)</f>
        <v>9108788.1028343253</v>
      </c>
      <c r="AT58" s="22">
        <f>((Data!$AJ$37*'Net zero Intermediate calcs'!AT56)+Data!$AK$37)</f>
        <v>9328941.4402837995</v>
      </c>
      <c r="AU58" s="22">
        <f>((Data!$AJ$37*'Net zero Intermediate calcs'!AU56)+Data!$AK$37)</f>
        <v>9567781.0374942105</v>
      </c>
      <c r="AV58" s="22">
        <f>((Data!$AJ$37*'Net zero Intermediate calcs'!AV56)+Data!$AK$37)</f>
        <v>9757863.9857496303</v>
      </c>
      <c r="AW58" s="22">
        <f>((Data!$AJ$37*'Net zero Intermediate calcs'!AW56)+Data!$AK$37)</f>
        <v>9949186.3895994108</v>
      </c>
      <c r="AX58" s="22">
        <f>((Data!$AJ$37*'Net zero Intermediate calcs'!AX56)+Data!$AK$37)</f>
        <v>10160208.486042028</v>
      </c>
      <c r="AY58" s="22">
        <f>((Data!$AJ$37*'Net zero Intermediate calcs'!AY56)+Data!$AK$37)</f>
        <v>10371320.854061121</v>
      </c>
      <c r="AZ58" s="22">
        <f>((Data!$AJ$37*'Net zero Intermediate calcs'!AZ56)+Data!$AK$37)</f>
        <v>10604168.83784695</v>
      </c>
      <c r="BA58" s="22">
        <f>((Data!$AJ$37*'Net zero Intermediate calcs'!BA56)+Data!$AK$37)</f>
        <v>10832327.370335896</v>
      </c>
      <c r="BB58" s="22">
        <f>((Data!$AJ$37*'Net zero Intermediate calcs'!BB56)+Data!$AK$37)</f>
        <v>11095053.298873583</v>
      </c>
      <c r="BC58" s="22">
        <f>((Data!$AJ$37*'Net zero Intermediate calcs'!BC56)+Data!$AK$37)</f>
        <v>11362123.996802896</v>
      </c>
      <c r="BD58" s="22">
        <f>((Data!$AJ$37*'Net zero Intermediate calcs'!BD56)+Data!$AK$37)</f>
        <v>11637603.072907791</v>
      </c>
      <c r="BE58" s="22">
        <f>((Data!$AJ$37*'Net zero Intermediate calcs'!BE56)+Data!$AK$37)</f>
        <v>11922883.504329532</v>
      </c>
      <c r="BF58" s="22">
        <f>((Data!$AJ$37*'Net zero Intermediate calcs'!BF56)+Data!$AK$37)</f>
        <v>12220582.223090146</v>
      </c>
      <c r="BG58" s="22">
        <f>((Data!$AJ$37*'Net zero Intermediate calcs'!BG56)+Data!$AK$37)</f>
        <v>12543789.290835809</v>
      </c>
      <c r="BH58" s="22">
        <f>((Data!$AJ$37*'Net zero Intermediate calcs'!BH56)+Data!$AK$37)</f>
        <v>12743872.374981508</v>
      </c>
      <c r="BI58" s="22">
        <f>((Data!$AJ$37*'Net zero Intermediate calcs'!BI56)+Data!$AK$37)</f>
        <v>12925792.439609986</v>
      </c>
      <c r="BJ58" s="22">
        <f>((Data!$AJ$37*'Net zero Intermediate calcs'!BJ56)+Data!$AK$37)</f>
        <v>13111597.371069055</v>
      </c>
      <c r="BK58" s="22">
        <f>((Data!$AJ$37*'Net zero Intermediate calcs'!BK56)+Data!$AK$37)</f>
        <v>13293346.654615898</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16020454.192771507</v>
      </c>
      <c r="Z59" s="22">
        <f t="shared" si="9"/>
        <v>16326912.193368735</v>
      </c>
      <c r="AA59" s="22">
        <f t="shared" si="9"/>
        <v>16699523.077015541</v>
      </c>
      <c r="AB59" s="22">
        <f t="shared" si="9"/>
        <v>16955191.899062544</v>
      </c>
      <c r="AC59" s="22">
        <f t="shared" si="9"/>
        <v>17133013.34143351</v>
      </c>
      <c r="AD59" s="22">
        <f t="shared" si="9"/>
        <v>17231041.922233555</v>
      </c>
      <c r="AE59" s="22">
        <f t="shared" si="9"/>
        <v>17390621.223203383</v>
      </c>
      <c r="AF59" s="22">
        <f t="shared" si="9"/>
        <v>17559570.228487641</v>
      </c>
      <c r="AG59" s="22">
        <f t="shared" si="9"/>
        <v>16517855.126056578</v>
      </c>
      <c r="AH59" s="22">
        <f t="shared" si="9"/>
        <v>17010284.029504467</v>
      </c>
      <c r="AI59" s="22">
        <f t="shared" si="9"/>
        <v>17403130.669233557</v>
      </c>
      <c r="AJ59" s="22">
        <f t="shared" si="9"/>
        <v>17764983.930244707</v>
      </c>
      <c r="AK59" s="22">
        <f t="shared" si="9"/>
        <v>18155432.737866804</v>
      </c>
      <c r="AL59" s="22">
        <f t="shared" si="9"/>
        <v>18525210.446040943</v>
      </c>
      <c r="AM59" s="22">
        <f t="shared" si="9"/>
        <v>18845127.173138626</v>
      </c>
      <c r="AN59" s="22">
        <f t="shared" si="9"/>
        <v>19162927.857739776</v>
      </c>
      <c r="AO59" s="22">
        <f t="shared" si="9"/>
        <v>19488353.67974925</v>
      </c>
      <c r="AP59" s="22">
        <f t="shared" si="9"/>
        <v>19925148.725311309</v>
      </c>
      <c r="AQ59" s="22">
        <f t="shared" si="9"/>
        <v>20311324.386152849</v>
      </c>
      <c r="AR59" s="22">
        <f t="shared" si="9"/>
        <v>20776680.902593248</v>
      </c>
      <c r="AS59" s="22">
        <f t="shared" si="9"/>
        <v>21263873.76878722</v>
      </c>
      <c r="AT59" s="22">
        <f t="shared" si="9"/>
        <v>21842810.01414115</v>
      </c>
      <c r="AU59" s="22">
        <f t="shared" si="9"/>
        <v>22470885.433086701</v>
      </c>
      <c r="AV59" s="22">
        <f t="shared" si="9"/>
        <v>22970745.710671883</v>
      </c>
      <c r="AW59" s="22">
        <f t="shared" si="9"/>
        <v>23473865.379081637</v>
      </c>
      <c r="AX59" s="22">
        <f t="shared" si="9"/>
        <v>24028789.24086158</v>
      </c>
      <c r="AY59" s="22">
        <f t="shared" si="9"/>
        <v>24583950.489401817</v>
      </c>
      <c r="AZ59" s="22">
        <f t="shared" si="9"/>
        <v>25196269.789363094</v>
      </c>
      <c r="BA59" s="22">
        <f t="shared" si="9"/>
        <v>25796257.260254506</v>
      </c>
      <c r="BB59" s="22">
        <f t="shared" si="9"/>
        <v>26487146.457696907</v>
      </c>
      <c r="BC59" s="22">
        <f t="shared" si="9"/>
        <v>27189461.075746864</v>
      </c>
      <c r="BD59" s="22">
        <f t="shared" si="9"/>
        <v>27913887.16822134</v>
      </c>
      <c r="BE59" s="22">
        <f t="shared" si="9"/>
        <v>28664087.840869136</v>
      </c>
      <c r="BF59" s="22">
        <f t="shared" si="9"/>
        <v>29446944.828106496</v>
      </c>
      <c r="BG59" s="22">
        <f t="shared" si="9"/>
        <v>30296881.00640982</v>
      </c>
      <c r="BH59" s="22">
        <f t="shared" si="9"/>
        <v>30823038.596551873</v>
      </c>
      <c r="BI59" s="22">
        <f t="shared" si="9"/>
        <v>31301432.975627441</v>
      </c>
      <c r="BJ59" s="22">
        <f t="shared" si="9"/>
        <v>31790043.371605862</v>
      </c>
      <c r="BK59" s="22">
        <f t="shared" si="9"/>
        <v>32267988.648436036</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18461808.027531426</v>
      </c>
      <c r="Z60" s="22">
        <f>((Data!$AJ$41*'Net zero Intermediate calcs'!Z59)+Data!$AK$41)</f>
        <v>18751600.038590748</v>
      </c>
      <c r="AA60" s="22">
        <f>((Data!$AJ$41*'Net zero Intermediate calcs'!AA59)+Data!$AK$41)</f>
        <v>19103947.365481112</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19917222.89800182</v>
      </c>
      <c r="AG60" s="22">
        <f>((Data!$AJ$41*'Net zero Intermediate calcs'!AG59)+Data!$AK$41)</f>
        <v>18932158.993988682</v>
      </c>
      <c r="AH60" s="22">
        <f>((Data!$AJ$41*'Net zero Intermediate calcs'!AH59)+Data!$AK$41)</f>
        <v>19397808.322626866</v>
      </c>
      <c r="AI60" s="22">
        <f>((Data!$AJ$41*'Net zero Intermediate calcs'!AI59)+Data!$AK$41)</f>
        <v>19769290.932130065</v>
      </c>
      <c r="AJ60" s="22">
        <f>((Data!$AJ$41*'Net zero Intermediate calcs'!AJ59)+Data!$AK$41)</f>
        <v>20111465.664107814</v>
      </c>
      <c r="AK60" s="22">
        <f>((Data!$AJ$41*'Net zero Intermediate calcs'!AK59)+Data!$AK$41)</f>
        <v>20480680.841900587</v>
      </c>
      <c r="AL60" s="22">
        <f>((Data!$AJ$41*'Net zero Intermediate calcs'!AL59)+Data!$AK$41)</f>
        <v>20830349.068828449</v>
      </c>
      <c r="AM60" s="22">
        <f>((Data!$AJ$41*'Net zero Intermediate calcs'!AM59)+Data!$AK$41)</f>
        <v>21132867.885555312</v>
      </c>
      <c r="AN60" s="22">
        <f>((Data!$AJ$41*'Net zero Intermediate calcs'!AN59)+Data!$AK$41)</f>
        <v>21433385.735724404</v>
      </c>
      <c r="AO60" s="22">
        <f>((Data!$AJ$41*'Net zero Intermediate calcs'!AO59)+Data!$AK$41)</f>
        <v>21741114.048338123</v>
      </c>
      <c r="AP60" s="22">
        <f>((Data!$AJ$41*'Net zero Intermediate calcs'!AP59)+Data!$AK$41)</f>
        <v>22154155.03414204</v>
      </c>
      <c r="AQ60" s="22">
        <f>((Data!$AJ$41*'Net zero Intermediate calcs'!AQ59)+Data!$AK$41)</f>
        <v>22519329.450079426</v>
      </c>
      <c r="AR60" s="22">
        <f>((Data!$AJ$41*'Net zero Intermediate calcs'!AR59)+Data!$AK$41)</f>
        <v>22959378.659093432</v>
      </c>
      <c r="AS60" s="22">
        <f>((Data!$AJ$41*'Net zero Intermediate calcs'!AS59)+Data!$AK$41)</f>
        <v>23420076.699911311</v>
      </c>
      <c r="AT60" s="22">
        <f>((Data!$AJ$41*'Net zero Intermediate calcs'!AT59)+Data!$AK$41)</f>
        <v>23967528.874399476</v>
      </c>
      <c r="AU60" s="22">
        <f>((Data!$AJ$41*'Net zero Intermediate calcs'!AU59)+Data!$AK$41)</f>
        <v>24561447.905387253</v>
      </c>
      <c r="AV60" s="22">
        <f>((Data!$AJ$41*'Net zero Intermediate calcs'!AV59)+Data!$AK$41)</f>
        <v>25034124.470553719</v>
      </c>
      <c r="AW60" s="22">
        <f>((Data!$AJ$41*'Net zero Intermediate calcs'!AW59)+Data!$AK$41)</f>
        <v>25509883.172326311</v>
      </c>
      <c r="AX60" s="22">
        <f>((Data!$AJ$41*'Net zero Intermediate calcs'!AX59)+Data!$AK$41)</f>
        <v>26034628.819614433</v>
      </c>
      <c r="AY60" s="22">
        <f>((Data!$AJ$41*'Net zero Intermediate calcs'!AY59)+Data!$AK$41)</f>
        <v>26559598.943948448</v>
      </c>
      <c r="AZ60" s="22">
        <f>((Data!$AJ$41*'Net zero Intermediate calcs'!AZ59)+Data!$AK$41)</f>
        <v>27138618.715011388</v>
      </c>
      <c r="BA60" s="22">
        <f>((Data!$AJ$41*'Net zero Intermediate calcs'!BA59)+Data!$AK$41)</f>
        <v>27705977.294200629</v>
      </c>
      <c r="BB60" s="22">
        <f>((Data!$AJ$41*'Net zero Intermediate calcs'!BB59)+Data!$AK$41)</f>
        <v>28359294.1257267</v>
      </c>
      <c r="BC60" s="22">
        <f>((Data!$AJ$41*'Net zero Intermediate calcs'!BC59)+Data!$AK$41)</f>
        <v>29023415.033532739</v>
      </c>
      <c r="BD60" s="22">
        <f>((Data!$AJ$41*'Net zero Intermediate calcs'!BD59)+Data!$AK$41)</f>
        <v>29708444.935812682</v>
      </c>
      <c r="BE60" s="22">
        <f>((Data!$AJ$41*'Net zero Intermediate calcs'!BE59)+Data!$AK$41)</f>
        <v>30417847.729020841</v>
      </c>
      <c r="BF60" s="22">
        <f>((Data!$AJ$41*'Net zero Intermediate calcs'!BF59)+Data!$AK$41)</f>
        <v>31158130.900813513</v>
      </c>
      <c r="BG60" s="22">
        <f>((Data!$AJ$41*'Net zero Intermediate calcs'!BG59)+Data!$AK$41)</f>
        <v>31961845.321395107</v>
      </c>
      <c r="BH60" s="22">
        <f>((Data!$AJ$41*'Net zero Intermediate calcs'!BH59)+Data!$AK$41)</f>
        <v>32459389.082315832</v>
      </c>
      <c r="BI60" s="22">
        <f>((Data!$AJ$41*'Net zero Intermediate calcs'!BI59)+Data!$AK$41)</f>
        <v>32911767.120812505</v>
      </c>
      <c r="BJ60" s="22">
        <f>((Data!$AJ$41*'Net zero Intermediate calcs'!BJ59)+Data!$AK$41)</f>
        <v>33373805.602428697</v>
      </c>
      <c r="BK60" s="22">
        <f>((Data!$AJ$41*'Net zero Intermediate calcs'!BK59)+Data!$AK$41)</f>
        <v>33825758.962037526</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3533218.0409029815</v>
      </c>
      <c r="AH61" s="22">
        <f>((Data!$AJ$42*LN('Net zero Intermediate calcs'!AH60))+Data!$AK$42)</f>
        <v>3551940.3039766122</v>
      </c>
      <c r="AI61" s="22">
        <f>((Data!$AJ$42*LN('Net zero Intermediate calcs'!AI60))+Data!$AK$42)</f>
        <v>3566556.9101946596</v>
      </c>
      <c r="AJ61" s="22">
        <f>((Data!$AJ$42*LN('Net zero Intermediate calcs'!AJ60))+Data!$AK$42)</f>
        <v>3579779.3515307158</v>
      </c>
      <c r="AK61" s="22">
        <f>((Data!$AJ$42*LN('Net zero Intermediate calcs'!AK60))+Data!$AK$42)</f>
        <v>3593796.702595273</v>
      </c>
      <c r="AL61" s="22">
        <f>((Data!$AJ$42*LN('Net zero Intermediate calcs'!AL60))+Data!$AK$42)</f>
        <v>3606840.8880769406</v>
      </c>
      <c r="AM61" s="22">
        <f>((Data!$AJ$42*LN('Net zero Intermediate calcs'!AM60))+Data!$AK$42)</f>
        <v>3617950.7225215398</v>
      </c>
      <c r="AN61" s="22">
        <f>((Data!$AJ$42*LN('Net zero Intermediate calcs'!AN60))+Data!$AK$42)</f>
        <v>3628830.7127550654</v>
      </c>
      <c r="AO61" s="22">
        <f>((Data!$AJ$42*LN('Net zero Intermediate calcs'!AO60))+Data!$AK$42)</f>
        <v>3639814.7991491221</v>
      </c>
      <c r="AP61" s="22">
        <f>((Data!$AJ$42*LN('Net zero Intermediate calcs'!AP60))+Data!$AK$42)</f>
        <v>3654316.0243132859</v>
      </c>
      <c r="AQ61" s="22">
        <f>((Data!$AJ$42*LN('Net zero Intermediate calcs'!AQ60))+Data!$AK$42)</f>
        <v>3666913.2999795526</v>
      </c>
      <c r="AR61" s="22">
        <f>((Data!$AJ$42*LN('Net zero Intermediate calcs'!AR60))+Data!$AK$42)</f>
        <v>3681824.8614795785</v>
      </c>
      <c r="AS61" s="22">
        <f>((Data!$AJ$42*LN('Net zero Intermediate calcs'!AS60))+Data!$AK$42)</f>
        <v>3697132.9671060573</v>
      </c>
      <c r="AT61" s="22">
        <f>((Data!$AJ$42*LN('Net zero Intermediate calcs'!AT60))+Data!$AK$42)</f>
        <v>3714936.9507588353</v>
      </c>
      <c r="AU61" s="22">
        <f>((Data!$AJ$42*LN('Net zero Intermediate calcs'!AU60))+Data!$AK$42)</f>
        <v>3733797.9299602713</v>
      </c>
      <c r="AV61" s="22">
        <f>((Data!$AJ$42*LN('Net zero Intermediate calcs'!AV60))+Data!$AK$42)</f>
        <v>3748485.5273340251</v>
      </c>
      <c r="AW61" s="22">
        <f>((Data!$AJ$42*LN('Net zero Intermediate calcs'!AW60))+Data!$AK$42)</f>
        <v>3762991.4827261046</v>
      </c>
      <c r="AX61" s="22">
        <f>((Data!$AJ$42*LN('Net zero Intermediate calcs'!AX60))+Data!$AK$42)</f>
        <v>3778680.5766042061</v>
      </c>
      <c r="AY61" s="22">
        <f>((Data!$AJ$42*LN('Net zero Intermediate calcs'!AY60))+Data!$AK$42)</f>
        <v>3794063.0925636273</v>
      </c>
      <c r="AZ61" s="22">
        <f>((Data!$AJ$42*LN('Net zero Intermediate calcs'!AZ60))+Data!$AK$42)</f>
        <v>3810680.6351245083</v>
      </c>
      <c r="BA61" s="22">
        <f>((Data!$AJ$42*LN('Net zero Intermediate calcs'!BA60))+Data!$AK$42)</f>
        <v>3826623.109299656</v>
      </c>
      <c r="BB61" s="22">
        <f>((Data!$AJ$42*LN('Net zero Intermediate calcs'!BB60))+Data!$AK$42)</f>
        <v>3844581.4423392378</v>
      </c>
      <c r="BC61" s="22">
        <f>((Data!$AJ$42*LN('Net zero Intermediate calcs'!BC60))+Data!$AK$42)</f>
        <v>3862417.6262267921</v>
      </c>
      <c r="BD61" s="22">
        <f>((Data!$AJ$42*LN('Net zero Intermediate calcs'!BD60))+Data!$AK$42)</f>
        <v>3880392.7510380913</v>
      </c>
      <c r="BE61" s="22">
        <f>((Data!$AJ$42*LN('Net zero Intermediate calcs'!BE60))+Data!$AK$42)</f>
        <v>3898575.7312353253</v>
      </c>
      <c r="BF61" s="22">
        <f>((Data!$AJ$42*LN('Net zero Intermediate calcs'!BF60))+Data!$AK$42)</f>
        <v>3917103.5342152547</v>
      </c>
      <c r="BG61" s="22">
        <f>((Data!$AJ$42*LN('Net zero Intermediate calcs'!BG60))+Data!$AK$42)</f>
        <v>3936726.9611023217</v>
      </c>
      <c r="BH61" s="22">
        <f>((Data!$AJ$42*LN('Net zero Intermediate calcs'!BH60))+Data!$AK$42)</f>
        <v>3948629.163261069</v>
      </c>
      <c r="BI61" s="22">
        <f>((Data!$AJ$42*LN('Net zero Intermediate calcs'!BI60))+Data!$AK$42)</f>
        <v>3959293.6196931694</v>
      </c>
      <c r="BJ61" s="22">
        <f>((Data!$AJ$42*LN('Net zero Intermediate calcs'!BJ60))+Data!$AK$42)</f>
        <v>3970035.5570031572</v>
      </c>
      <c r="BK61" s="22">
        <f>((Data!$AJ$42*LN('Net zero Intermediate calcs'!BK60))+Data!$AK$42)</f>
        <v>3980400.0998955294</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886718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47963.489225529185</v>
      </c>
      <c r="L15">
        <f>'Net zero Activity data'!AN5*'Net zero supporting data'!L12</f>
        <v>96861.278273718024</v>
      </c>
      <c r="M15">
        <f>'Net zero Activity data'!AO5*'Net zero supporting data'!M12</f>
        <v>146542.97828487412</v>
      </c>
      <c r="N15">
        <f>'Net zero Activity data'!AP5*'Net zero supporting data'!N12</f>
        <v>197153.97875225265</v>
      </c>
      <c r="O15">
        <f>'Net zero Activity data'!AQ5*'Net zero supporting data'!O12</f>
        <v>248454.93672487154</v>
      </c>
      <c r="P15">
        <f>'Net zero Activity data'!AR5*'Net zero supporting data'!P12</f>
        <v>300181.74076299538</v>
      </c>
      <c r="Q15">
        <f>'Net zero Activity data'!AS5*'Net zero supporting data'!Q12</f>
        <v>352557.60118845169</v>
      </c>
      <c r="R15">
        <f>'Net zero Activity data'!AT5*'Net zero supporting data'!R12</f>
        <v>405662.07613132661</v>
      </c>
      <c r="S15">
        <f>'Net zero Activity data'!AU5*'Net zero supporting data'!S12</f>
        <v>460645.3905693756</v>
      </c>
      <c r="T15">
        <f>'Net zero Activity data'!AV5*'Net zero supporting data'!T12</f>
        <v>515928.08046873595</v>
      </c>
      <c r="U15">
        <f>'Net zero Activity data'!AW5*'Net zero supporting data'!U12</f>
        <v>533981.13428065157</v>
      </c>
      <c r="V15">
        <f>'Net zero Activity data'!AX5*'Net zero supporting data'!V12</f>
        <v>552525.35023924196</v>
      </c>
      <c r="W15">
        <f>'Net zero Activity data'!AY5*'Net zero supporting data'!W12</f>
        <v>572468.47052510828</v>
      </c>
      <c r="X15">
        <f>'Net zero Activity data'!AZ5*'Net zero supporting data'!X12</f>
        <v>593316.92814252165</v>
      </c>
      <c r="Y15">
        <f>'Net zero Activity data'!BA5*'Net zero supporting data'!Y12</f>
        <v>612741.9577377598</v>
      </c>
      <c r="Z15">
        <f>'Net zero Activity data'!BB5*'Net zero supporting data'!Z12</f>
        <v>632430.99143826799</v>
      </c>
      <c r="AA15">
        <f>'Net zero Activity data'!BC5*'Net zero supporting data'!AA12</f>
        <v>653051.62762253184</v>
      </c>
      <c r="AB15">
        <f>'Net zero Activity data'!BD5*'Net zero supporting data'!AB12</f>
        <v>673913.40784759948</v>
      </c>
      <c r="AC15">
        <f>'Net zero Activity data'!BE5*'Net zero supporting data'!AC12</f>
        <v>695824.47383998462</v>
      </c>
      <c r="AD15">
        <f>'Net zero Activity data'!BF5*'Net zero supporting data'!AD12</f>
        <v>717812.8976893106</v>
      </c>
      <c r="AE15">
        <f>'Net zero Activity data'!BG5*'Net zero supporting data'!AE12</f>
        <v>726856.19234980212</v>
      </c>
      <c r="AF15">
        <f>'Net zero Activity data'!BH5*'Net zero supporting data'!AF12</f>
        <v>735995.19276250992</v>
      </c>
      <c r="AG15">
        <f>'Net zero Activity data'!BI5*'Net zero supporting data'!AG12</f>
        <v>745381.38963041524</v>
      </c>
      <c r="AH15">
        <f>'Net zero Activity data'!BJ5*'Net zero supporting data'!AH12</f>
        <v>755063.80127875379</v>
      </c>
      <c r="AI15">
        <f>'Net zero Activity data'!BK5*'Net zero supporting data'!AI12</f>
        <v>765136.85816848744</v>
      </c>
      <c r="AJ15">
        <f>'Net zero Activity data'!BL5*'Net zero supporting data'!AJ12</f>
        <v>776085.91095392068</v>
      </c>
      <c r="AK15">
        <f>'Net zero Activity data'!BM5*'Net zero supporting data'!AK12</f>
        <v>782359.21126620763</v>
      </c>
      <c r="AL15">
        <f>'Net zero Activity data'!BN5*'Net zero supporting data'!AL12</f>
        <v>787901.46426171693</v>
      </c>
      <c r="AM15">
        <f>'Net zero Activity data'!BO5*'Net zero supporting data'!AM12</f>
        <v>793535.38382327883</v>
      </c>
      <c r="AN15">
        <f>'Net zero Activity data'!BP5*'Net zero supporting data'!AN12</f>
        <v>798965.55973269779</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39741.176786867029</v>
      </c>
      <c r="L16">
        <f>'Net zero Activity data'!AN6*'Net zero supporting data'!L12</f>
        <v>80256.487712509217</v>
      </c>
      <c r="M16">
        <f>'Net zero Activity data'!AO6*'Net zero supporting data'!M12</f>
        <v>121421.32486461</v>
      </c>
      <c r="N16">
        <f>'Net zero Activity data'!AP6*'Net zero supporting data'!N12</f>
        <v>163356.15382329508</v>
      </c>
      <c r="O16">
        <f>'Net zero Activity data'!AQ6*'Net zero supporting data'!O12</f>
        <v>205862.66185775073</v>
      </c>
      <c r="P16">
        <f>'Net zero Activity data'!AR6*'Net zero supporting data'!P12</f>
        <v>248722.01377505332</v>
      </c>
      <c r="Q16">
        <f>'Net zero Activity data'!AS6*'Net zero supporting data'!Q12</f>
        <v>292119.15527043142</v>
      </c>
      <c r="R16">
        <f>'Net zero Activity data'!AT6*'Net zero supporting data'!R12</f>
        <v>336120.00593738497</v>
      </c>
      <c r="S16">
        <f>'Net zero Activity data'!AU6*'Net zero supporting data'!S12</f>
        <v>381677.60932891129</v>
      </c>
      <c r="T16">
        <f>'Net zero Activity data'!AV6*'Net zero supporting data'!T12</f>
        <v>427483.26667409553</v>
      </c>
      <c r="U16">
        <f>'Net zero Activity data'!AW6*'Net zero supporting data'!U12</f>
        <v>442441.51126111136</v>
      </c>
      <c r="V16">
        <f>'Net zero Activity data'!AX6*'Net zero supporting data'!V12</f>
        <v>457806.71876965766</v>
      </c>
      <c r="W16">
        <f>'Net zero Activity data'!AY6*'Net zero supporting data'!W12</f>
        <v>474331.01843508973</v>
      </c>
      <c r="X16">
        <f>'Net zero Activity data'!AZ6*'Net zero supporting data'!X12</f>
        <v>491605.45474666078</v>
      </c>
      <c r="Y16">
        <f>'Net zero Activity data'!BA6*'Net zero supporting data'!Y12</f>
        <v>507700.47926842968</v>
      </c>
      <c r="Z16">
        <f>'Net zero Activity data'!BB6*'Net zero supporting data'!Z12</f>
        <v>524014.25004885066</v>
      </c>
      <c r="AA16">
        <f>'Net zero Activity data'!BC6*'Net zero supporting data'!AA12</f>
        <v>541099.92003009771</v>
      </c>
      <c r="AB16">
        <f>'Net zero Activity data'!BD6*'Net zero supporting data'!AB12</f>
        <v>558385.39507372526</v>
      </c>
      <c r="AC16">
        <f>'Net zero Activity data'!BE6*'Net zero supporting data'!AC12</f>
        <v>576540.27832455875</v>
      </c>
      <c r="AD16">
        <f>'Net zero Activity data'!BF6*'Net zero supporting data'!AD12</f>
        <v>594759.25808542885</v>
      </c>
      <c r="AE16">
        <f>'Net zero Activity data'!BG6*'Net zero supporting data'!AE12</f>
        <v>602252.27366126468</v>
      </c>
      <c r="AF16">
        <f>'Net zero Activity data'!BH6*'Net zero supporting data'!AF12</f>
        <v>609824.58828893676</v>
      </c>
      <c r="AG16">
        <f>'Net zero Activity data'!BI6*'Net zero supporting data'!AG12</f>
        <v>617601.72283662984</v>
      </c>
      <c r="AH16">
        <f>'Net zero Activity data'!BJ6*'Net zero supporting data'!AH12</f>
        <v>625624.29248811037</v>
      </c>
      <c r="AI16">
        <f>'Net zero Activity data'!BK6*'Net zero supporting data'!AI12</f>
        <v>633970.53962531814</v>
      </c>
      <c r="AJ16">
        <f>'Net zero Activity data'!BL6*'Net zero supporting data'!AJ12</f>
        <v>643042.61193324858</v>
      </c>
      <c r="AK16">
        <f>'Net zero Activity data'!BM6*'Net zero supporting data'!AK12</f>
        <v>648240.48933485779</v>
      </c>
      <c r="AL16">
        <f>'Net zero Activity data'!BN6*'Net zero supporting data'!AL12</f>
        <v>652832.6418168511</v>
      </c>
      <c r="AM16">
        <f>'Net zero Activity data'!BO6*'Net zero supporting data'!AM12</f>
        <v>657500.74659643101</v>
      </c>
      <c r="AN16">
        <f>'Net zero Activity data'!BP6*'Net zero supporting data'!AN12</f>
        <v>662000.03520709241</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49333.874631972882</v>
      </c>
      <c r="L17">
        <f>'Net zero Activity data'!AN7*'Net zero supporting data'!L12</f>
        <v>99628.743367252842</v>
      </c>
      <c r="M17">
        <f>'Net zero Activity data'!AO7*'Net zero supporting data'!M12</f>
        <v>150729.92052158483</v>
      </c>
      <c r="N17">
        <f>'Net zero Activity data'!AP7*'Net zero supporting data'!N12</f>
        <v>202786.94957374563</v>
      </c>
      <c r="O17">
        <f>'Net zero Activity data'!AQ7*'Net zero supporting data'!O12</f>
        <v>255553.64920272506</v>
      </c>
      <c r="P17">
        <f>'Net zero Activity data'!AR7*'Net zero supporting data'!P12</f>
        <v>308758.3619276525</v>
      </c>
      <c r="Q17">
        <f>'Net zero Activity data'!AS7*'Net zero supporting data'!Q12</f>
        <v>362630.67550812179</v>
      </c>
      <c r="R17">
        <f>'Net zero Activity data'!AT7*'Net zero supporting data'!R12</f>
        <v>417252.4211636504</v>
      </c>
      <c r="S17">
        <f>'Net zero Activity data'!AU7*'Net zero supporting data'!S12</f>
        <v>473806.68744278647</v>
      </c>
      <c r="T17">
        <f>'Net zero Activity data'!AV7*'Net zero supporting data'!T12</f>
        <v>530668.88276784273</v>
      </c>
      <c r="U17">
        <f>'Net zero Activity data'!AW7*'Net zero supporting data'!U12</f>
        <v>549237.73811724188</v>
      </c>
      <c r="V17">
        <f>'Net zero Activity data'!AX7*'Net zero supporting data'!V12</f>
        <v>568311.78881750617</v>
      </c>
      <c r="W17">
        <f>'Net zero Activity data'!AY7*'Net zero supporting data'!W12</f>
        <v>588824.7125401115</v>
      </c>
      <c r="X17">
        <f>'Net zero Activity data'!AZ7*'Net zero supporting data'!X12</f>
        <v>610268.84037516522</v>
      </c>
      <c r="Y17">
        <f>'Net zero Activity data'!BA7*'Net zero supporting data'!Y12</f>
        <v>630248.87081598165</v>
      </c>
      <c r="Z17">
        <f>'Net zero Activity data'!BB7*'Net zero supporting data'!Z12</f>
        <v>650500.44833650428</v>
      </c>
      <c r="AA17">
        <f>'Net zero Activity data'!BC7*'Net zero supporting data'!AA12</f>
        <v>671710.24555460422</v>
      </c>
      <c r="AB17">
        <f>'Net zero Activity data'!BD7*'Net zero supporting data'!AB12</f>
        <v>693168.07664324529</v>
      </c>
      <c r="AC17">
        <f>'Net zero Activity data'!BE7*'Net zero supporting data'!AC12</f>
        <v>715705.17309255584</v>
      </c>
      <c r="AD17">
        <f>'Net zero Activity data'!BF7*'Net zero supporting data'!AD12</f>
        <v>738321.83762329107</v>
      </c>
      <c r="AE17">
        <f>'Net zero Activity data'!BG7*'Net zero supporting data'!AE12</f>
        <v>747623.5121312252</v>
      </c>
      <c r="AF17">
        <f>'Net zero Activity data'!BH7*'Net zero supporting data'!AF12</f>
        <v>757023.62684143893</v>
      </c>
      <c r="AG17">
        <f>'Net zero Activity data'!BI7*'Net zero supporting data'!AG12</f>
        <v>766678.00076271303</v>
      </c>
      <c r="AH17">
        <f>'Net zero Activity data'!BJ7*'Net zero supporting data'!AH12</f>
        <v>776637.05274386122</v>
      </c>
      <c r="AI17">
        <f>'Net zero Activity data'!BK7*'Net zero supporting data'!AI12</f>
        <v>786997.91125901579</v>
      </c>
      <c r="AJ17">
        <f>'Net zero Activity data'!BL7*'Net zero supporting data'!AJ12</f>
        <v>798259.79412403284</v>
      </c>
      <c r="AK17">
        <f>'Net zero Activity data'!BM7*'Net zero supporting data'!AK12</f>
        <v>804712.33158809936</v>
      </c>
      <c r="AL17">
        <f>'Net zero Activity data'!BN7*'Net zero supporting data'!AL12</f>
        <v>810412.93466919463</v>
      </c>
      <c r="AM17">
        <f>'Net zero Activity data'!BO7*'Net zero supporting data'!AM12</f>
        <v>816207.82336108701</v>
      </c>
      <c r="AN17">
        <f>'Net zero Activity data'!BP7*'Net zero supporting data'!AN12</f>
        <v>821793.14715363213</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240646.83460738012</v>
      </c>
      <c r="L18">
        <f>'Net zero Activity data'!AN8*'Net zero supporting data'!L13</f>
        <v>486246.22145906539</v>
      </c>
      <c r="M18">
        <f>'Net zero Activity data'!AO8*'Net zero supporting data'!M13</f>
        <v>734664.40136721777</v>
      </c>
      <c r="N18">
        <f>'Net zero Activity data'!AP8*'Net zero supporting data'!N13</f>
        <v>988354.3496108898</v>
      </c>
      <c r="O18">
        <f>'Net zero Activity data'!AQ8*'Net zero supporting data'!O13</f>
        <v>1243980.4916344115</v>
      </c>
      <c r="P18">
        <f>'Net zero Activity data'!AR8*'Net zero supporting data'!P13</f>
        <v>1497033.5212370229</v>
      </c>
      <c r="Q18">
        <f>'Net zero Activity data'!AS8*'Net zero supporting data'!Q13</f>
        <v>1750755.5591263508</v>
      </c>
      <c r="R18">
        <f>'Net zero Activity data'!AT8*'Net zero supporting data'!R13</f>
        <v>2006186.3948431914</v>
      </c>
      <c r="S18">
        <f>'Net zero Activity data'!AU8*'Net zero supporting data'!S13</f>
        <v>2279200.647369659</v>
      </c>
      <c r="T18">
        <f>'Net zero Activity data'!AV8*'Net zero supporting data'!T13</f>
        <v>2547353.8733685808</v>
      </c>
      <c r="U18">
        <f>'Net zero Activity data'!AW8*'Net zero supporting data'!U13</f>
        <v>2705547.4642626424</v>
      </c>
      <c r="V18">
        <f>'Net zero Activity data'!AX8*'Net zero supporting data'!V13</f>
        <v>2865563.466971145</v>
      </c>
      <c r="W18">
        <f>'Net zero Activity data'!AY8*'Net zero supporting data'!W13</f>
        <v>3039907.0314702359</v>
      </c>
      <c r="X18">
        <f>'Net zero Activity data'!AZ8*'Net zero supporting data'!X13</f>
        <v>3221476.7070813654</v>
      </c>
      <c r="Y18">
        <f>'Net zero Activity data'!BA8*'Net zero supporting data'!Y13</f>
        <v>3377107.9753394867</v>
      </c>
      <c r="Z18">
        <f>'Net zero Activity data'!BB8*'Net zero supporting data'!Z13</f>
        <v>3530118.0960574872</v>
      </c>
      <c r="AA18">
        <f>'Net zero Activity data'!BC8*'Net zero supporting data'!AA13</f>
        <v>3689582.9840660542</v>
      </c>
      <c r="AB18">
        <f>'Net zero Activity data'!BD8*'Net zero supporting data'!AB13</f>
        <v>3845447.6174402195</v>
      </c>
      <c r="AC18">
        <f>'Net zero Activity data'!BE8*'Net zero supporting data'!AC13</f>
        <v>4008614.1730301869</v>
      </c>
      <c r="AD18">
        <f>'Net zero Activity data'!BF8*'Net zero supporting data'!AD13</f>
        <v>4165127.2881645844</v>
      </c>
      <c r="AE18">
        <f>'Net zero Activity data'!BG8*'Net zero supporting data'!AE13</f>
        <v>4304943.6135810073</v>
      </c>
      <c r="AF18">
        <f>'Net zero Activity data'!BH8*'Net zero supporting data'!AF13</f>
        <v>4444119.9074931648</v>
      </c>
      <c r="AG18">
        <f>'Net zero Activity data'!BI8*'Net zero supporting data'!AG13</f>
        <v>4584571.8692765189</v>
      </c>
      <c r="AH18">
        <f>'Net zero Activity data'!BJ8*'Net zero supporting data'!AH13</f>
        <v>4726796.7484174892</v>
      </c>
      <c r="AI18">
        <f>'Net zero Activity data'!BK8*'Net zero supporting data'!AI13</f>
        <v>4871915.4177675191</v>
      </c>
      <c r="AJ18">
        <f>'Net zero Activity data'!BL8*'Net zero supporting data'!AJ13</f>
        <v>5026493.2299946668</v>
      </c>
      <c r="AK18">
        <f>'Net zero Activity data'!BM8*'Net zero supporting data'!AK13</f>
        <v>5112745.9048040174</v>
      </c>
      <c r="AL18">
        <f>'Net zero Activity data'!BN8*'Net zero supporting data'!AL13</f>
        <v>5185654.736257703</v>
      </c>
      <c r="AM18">
        <f>'Net zero Activity data'!BO8*'Net zero supporting data'!AM13</f>
        <v>5256612.647442284</v>
      </c>
      <c r="AN18">
        <f>'Net zero Activity data'!BP8*'Net zero supporting data'!AN13</f>
        <v>5321405.8634362929</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49573.89679195045</v>
      </c>
      <c r="L19">
        <f>'Net zero Activity data'!AN10*'Net zero supporting data'!L14</f>
        <v>102548.21092991631</v>
      </c>
      <c r="M19">
        <f>'Net zero Activity data'!AO10*'Net zero supporting data'!M14</f>
        <v>158573.88064695187</v>
      </c>
      <c r="N19">
        <f>'Net zero Activity data'!AP10*'Net zero supporting data'!N14</f>
        <v>218277.49127889232</v>
      </c>
      <c r="O19">
        <f>'Net zero Activity data'!AQ10*'Net zero supporting data'!O14</f>
        <v>281032.23787234031</v>
      </c>
      <c r="P19">
        <f>'Net zero Activity data'!AR10*'Net zero supporting data'!P14</f>
        <v>345877.26541745639</v>
      </c>
      <c r="Q19">
        <f>'Net zero Activity data'!AS10*'Net zero supporting data'!Q14</f>
        <v>413593.48612529342</v>
      </c>
      <c r="R19">
        <f>'Net zero Activity data'!AT10*'Net zero supporting data'!R14</f>
        <v>484500.63182132022</v>
      </c>
      <c r="S19">
        <f>'Net zero Activity data'!AU10*'Net zero supporting data'!S14</f>
        <v>562606.24788369716</v>
      </c>
      <c r="T19">
        <f>'Net zero Activity data'!AV10*'Net zero supporting data'!T14</f>
        <v>642599.6995341708</v>
      </c>
      <c r="U19">
        <f>'Net zero Activity data'!AW10*'Net zero supporting data'!U14</f>
        <v>681856.70828041853</v>
      </c>
      <c r="V19">
        <f>'Net zero Activity data'!AX10*'Net zero supporting data'!V14</f>
        <v>723430.3318529845</v>
      </c>
      <c r="W19">
        <f>'Net zero Activity data'!AY10*'Net zero supporting data'!W14</f>
        <v>770607.58139295678</v>
      </c>
      <c r="X19">
        <f>'Net zero Activity data'!AZ10*'Net zero supporting data'!X14</f>
        <v>821765.90925976646</v>
      </c>
      <c r="Y19">
        <f>'Net zero Activity data'!BA10*'Net zero supporting data'!Y14</f>
        <v>868570.55699358741</v>
      </c>
      <c r="Z19">
        <f>'Net zero Activity data'!BB10*'Net zero supporting data'!Z14</f>
        <v>917043.66444457113</v>
      </c>
      <c r="AA19">
        <f>'Net zero Activity data'!BC10*'Net zero supporting data'!AA14</f>
        <v>969684.1346285817</v>
      </c>
      <c r="AB19">
        <f>'Net zero Activity data'!BD10*'Net zero supporting data'!AB14</f>
        <v>1024026.461349332</v>
      </c>
      <c r="AC19">
        <f>'Net zero Activity data'!BE10*'Net zero supporting data'!AC14</f>
        <v>1083139.1105197952</v>
      </c>
      <c r="AD19">
        <f>'Net zero Activity data'!BF10*'Net zero supporting data'!AD14</f>
        <v>1143458.8065078873</v>
      </c>
      <c r="AE19">
        <f>'Net zero Activity data'!BG10*'Net zero supporting data'!AE14</f>
        <v>1185550.0196735458</v>
      </c>
      <c r="AF19">
        <f>'Net zero Activity data'!BH10*'Net zero supporting data'!AF14</f>
        <v>1228564.549778268</v>
      </c>
      <c r="AG19">
        <f>'Net zero Activity data'!BI10*'Net zero supporting data'!AG14</f>
        <v>1273103.2712197469</v>
      </c>
      <c r="AH19">
        <f>'Net zero Activity data'!BJ10*'Net zero supporting data'!AH14</f>
        <v>1319384.3346781954</v>
      </c>
      <c r="AI19">
        <f>'Net zero Activity data'!BK10*'Net zero supporting data'!AI14</f>
        <v>1367809.006179618</v>
      </c>
      <c r="AJ19">
        <f>'Net zero Activity data'!BL10*'Net zero supporting data'!AJ14</f>
        <v>1420330.9281225528</v>
      </c>
      <c r="AK19">
        <f>'Net zero Activity data'!BM10*'Net zero supporting data'!AK14</f>
        <v>1454960.1815295466</v>
      </c>
      <c r="AL19">
        <f>'Net zero Activity data'!BN10*'Net zero supporting data'!AL14</f>
        <v>1487112.0745054202</v>
      </c>
      <c r="AM19">
        <f>'Net zero Activity data'!BO10*'Net zero supporting data'!AM14</f>
        <v>1520049.3707619892</v>
      </c>
      <c r="AN19">
        <f>'Net zero Activity data'!BP10*'Net zero supporting data'!AN14</f>
        <v>1552588.717193455</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598039.00741273258</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608615.99513645715</v>
      </c>
      <c r="J20" s="11">
        <f>'Net zero Activity data'!AL5-'Net zero supporting data'!J15</f>
        <v>591989.61539116956</v>
      </c>
      <c r="K20" s="11">
        <f>'Net zero Activity data'!AM5-'Net zero supporting data'!K15</f>
        <v>551580.12609358563</v>
      </c>
      <c r="L20" s="11">
        <f>'Net zero Activity data'!AN5-'Net zero supporting data'!L15</f>
        <v>508521.71093701961</v>
      </c>
      <c r="M20" s="11">
        <f>'Net zero Activity data'!AO5-'Net zero supporting data'!M15</f>
        <v>464052.76456876809</v>
      </c>
      <c r="N20" s="11">
        <f>'Net zero Activity data'!AP5-'Net zero supporting data'!N15</f>
        <v>418952.20484853687</v>
      </c>
      <c r="O20" s="11">
        <f>'Net zero Activity data'!AQ5-'Net zero supporting data'!O15</f>
        <v>372682.40508730733</v>
      </c>
      <c r="P20" s="11">
        <f>'Net zero Activity data'!AR5-'Net zero supporting data'!P15</f>
        <v>325196.88582657831</v>
      </c>
      <c r="Q20" s="11">
        <f>'Net zero Activity data'!AS5-'Net zero supporting data'!Q15</f>
        <v>277009.54379092628</v>
      </c>
      <c r="R20" s="11">
        <f>'Net zero Activity data'!AT5-'Net zero supporting data'!R15</f>
        <v>228184.91782387125</v>
      </c>
      <c r="S20" s="11">
        <f>'Net zero Activity data'!AU5-'Net zero supporting data'!S15</f>
        <v>179139.87411031278</v>
      </c>
      <c r="T20" s="11">
        <f>'Net zero Activity data'!AV5-'Net zero supporting data'!T15</f>
        <v>128982.02011718397</v>
      </c>
      <c r="U20" s="11">
        <f>'Net zero Activity data'!AW5-'Net zero supporting data'!U15</f>
        <v>117215.37093965523</v>
      </c>
      <c r="V20" s="11">
        <f>'Net zero Activity data'!AX5-'Net zero supporting data'!V15</f>
        <v>105242.92385509366</v>
      </c>
      <c r="W20" s="11">
        <f>'Net zero Activity data'!AY5-'Net zero supporting data'!W15</f>
        <v>93192.541713389684</v>
      </c>
      <c r="X20" s="11">
        <f>'Net zero Activity data'!AZ5-'Net zero supporting data'!X15</f>
        <v>80906.853837616509</v>
      </c>
      <c r="Y20" s="11">
        <f>'Net zero Activity data'!BA5-'Net zero supporting data'!Y15</f>
        <v>68082.439748639939</v>
      </c>
      <c r="Z20" s="11">
        <f>'Net zero Activity data'!BB5-'Net zero supporting data'!Z15</f>
        <v>54993.999255501432</v>
      </c>
      <c r="AA20" s="11">
        <f>'Net zero Activity data'!BC5-'Net zero supporting data'!AA15</f>
        <v>41684.146443991223</v>
      </c>
      <c r="AB20" s="11">
        <f>'Net zero Activity data'!BD5-'Net zero supporting data'!AB15</f>
        <v>28079.725326983142</v>
      </c>
      <c r="AC20" s="11">
        <f>'Net zero Activity data'!BE5-'Net zero supporting data'!AC15</f>
        <v>14200.499466122012</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495518.03471340693</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504281.82454163593</v>
      </c>
      <c r="J21" s="11">
        <f>'Net zero Activity data'!AL6-'Net zero supporting data'!J16</f>
        <v>490505.68132411194</v>
      </c>
      <c r="K21" s="11">
        <f>'Net zero Activity data'!AM6-'Net zero supporting data'!K16</f>
        <v>457023.53304897086</v>
      </c>
      <c r="L21" s="11">
        <f>'Net zero Activity data'!AN6-'Net zero supporting data'!L16</f>
        <v>421346.56049067335</v>
      </c>
      <c r="M21" s="11">
        <f>'Net zero Activity data'!AO6-'Net zero supporting data'!M16</f>
        <v>384500.862071265</v>
      </c>
      <c r="N21" s="11">
        <f>'Net zero Activity data'!AP6-'Net zero supporting data'!N16</f>
        <v>347131.826874502</v>
      </c>
      <c r="O21" s="11">
        <f>'Net zero Activity data'!AQ6-'Net zero supporting data'!O16</f>
        <v>308793.99278662604</v>
      </c>
      <c r="P21" s="11">
        <f>'Net zero Activity data'!AR6-'Net zero supporting data'!P16</f>
        <v>269448.84825630771</v>
      </c>
      <c r="Q21" s="11">
        <f>'Net zero Activity data'!AS6-'Net zero supporting data'!Q16</f>
        <v>229522.19342676748</v>
      </c>
      <c r="R21" s="11">
        <f>'Net zero Activity data'!AT6-'Net zero supporting data'!R16</f>
        <v>189067.50333977904</v>
      </c>
      <c r="S21" s="11">
        <f>'Net zero Activity data'!AU6-'Net zero supporting data'!S16</f>
        <v>148430.1814056877</v>
      </c>
      <c r="T21" s="11">
        <f>'Net zero Activity data'!AV6-'Net zero supporting data'!T16</f>
        <v>106870.81666852382</v>
      </c>
      <c r="U21" s="11">
        <f>'Net zero Activity data'!AW6-'Net zero supporting data'!U16</f>
        <v>97121.307350000017</v>
      </c>
      <c r="V21" s="11">
        <f>'Net zero Activity data'!AX6-'Net zero supporting data'!V16</f>
        <v>87201.279765649</v>
      </c>
      <c r="W21" s="11">
        <f>'Net zero Activity data'!AY6-'Net zero supporting data'!W16</f>
        <v>77216.677419665735</v>
      </c>
      <c r="X21" s="11">
        <f>'Net zero Activity data'!AZ6-'Net zero supporting data'!X16</f>
        <v>67037.107465453679</v>
      </c>
      <c r="Y21" s="11">
        <f>'Net zero Activity data'!BA6-'Net zero supporting data'!Y16</f>
        <v>56411.16436315875</v>
      </c>
      <c r="Z21" s="11">
        <f>'Net zero Activity data'!BB6-'Net zero supporting data'!Z16</f>
        <v>45566.456525986898</v>
      </c>
      <c r="AA21" s="11">
        <f>'Net zero Activity data'!BC6-'Net zero supporting data'!AA16</f>
        <v>34538.292767878505</v>
      </c>
      <c r="AB21" s="11">
        <f>'Net zero Activity data'!BD6-'Net zero supporting data'!AB16</f>
        <v>23266.058128071716</v>
      </c>
      <c r="AC21" s="11">
        <f>'Net zero Activity data'!BE6-'Net zero supporting data'!AC16</f>
        <v>11766.128129072487</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615125.83619595354</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626005.02356892754</v>
      </c>
      <c r="J22" s="11">
        <f>'Net zero Activity data'!AL7-'Net zero supporting data'!J17</f>
        <v>608903.60440234595</v>
      </c>
      <c r="K22" s="11">
        <f>'Net zero Activity data'!AM7-'Net zero supporting data'!K17</f>
        <v>567339.55826768815</v>
      </c>
      <c r="L22" s="11">
        <f>'Net zero Activity data'!AN7-'Net zero supporting data'!L17</f>
        <v>523050.90267807734</v>
      </c>
      <c r="M22" s="11">
        <f>'Net zero Activity data'!AO7-'Net zero supporting data'!M17</f>
        <v>477311.41498501867</v>
      </c>
      <c r="N22" s="11">
        <f>'Net zero Activity data'!AP7-'Net zero supporting data'!N17</f>
        <v>430922.26784420945</v>
      </c>
      <c r="O22" s="11">
        <f>'Net zero Activity data'!AQ7-'Net zero supporting data'!O17</f>
        <v>383330.47380408761</v>
      </c>
      <c r="P22" s="11">
        <f>'Net zero Activity data'!AR7-'Net zero supporting data'!P17</f>
        <v>334488.22542162344</v>
      </c>
      <c r="Q22" s="11">
        <f>'Net zero Activity data'!AS7-'Net zero supporting data'!Q17</f>
        <v>284924.10218495276</v>
      </c>
      <c r="R22" s="11">
        <f>'Net zero Activity data'!AT7-'Net zero supporting data'!R17</f>
        <v>234704.48690455331</v>
      </c>
      <c r="S22" s="11">
        <f>'Net zero Activity data'!AU7-'Net zero supporting data'!S17</f>
        <v>184258.1562277503</v>
      </c>
      <c r="T22" s="11">
        <f>'Net zero Activity data'!AV7-'Net zero supporting data'!T17</f>
        <v>132667.22069196065</v>
      </c>
      <c r="U22" s="11">
        <f>'Net zero Activity data'!AW7-'Net zero supporting data'!U17</f>
        <v>120564.38153793104</v>
      </c>
      <c r="V22" s="11">
        <f>'Net zero Activity data'!AX7-'Net zero supporting data'!V17</f>
        <v>108249.86453666771</v>
      </c>
      <c r="W22" s="11">
        <f>'Net zero Activity data'!AY7-'Net zero supporting data'!W17</f>
        <v>95855.185762343695</v>
      </c>
      <c r="X22" s="11">
        <f>'Net zero Activity data'!AZ7-'Net zero supporting data'!X17</f>
        <v>83218.478232976981</v>
      </c>
      <c r="Y22" s="11">
        <f>'Net zero Activity data'!BA7-'Net zero supporting data'!Y17</f>
        <v>70027.652312886785</v>
      </c>
      <c r="Z22" s="11">
        <f>'Net zero Activity data'!BB7-'Net zero supporting data'!Z17</f>
        <v>56565.256377087208</v>
      </c>
      <c r="AA22" s="11">
        <f>'Net zero Activity data'!BC7-'Net zero supporting data'!AA17</f>
        <v>42875.122056676773</v>
      </c>
      <c r="AB22" s="11">
        <f>'Net zero Activity data'!BD7-'Net zero supporting data'!AB17</f>
        <v>28882.003193468438</v>
      </c>
      <c r="AC22" s="11">
        <f>'Net zero Activity data'!BE7-'Net zero supporting data'!AC17</f>
        <v>14606.228022296913</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5954880.1627134709</v>
      </c>
      <c r="C23" s="11">
        <f>'Net zero Activity data'!AE8-'Net zero supporting data'!C18</f>
        <v>5903235.3888004757</v>
      </c>
      <c r="D23" s="11">
        <f>'Net zero Activity data'!AF8-'Net zero supporting data'!D18</f>
        <v>5883575.7867908701</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4720653.2492311569</v>
      </c>
      <c r="K23" s="11">
        <f>'Net zero Activity data'!AM8-'Net zero supporting data'!K18</f>
        <v>4572289.8575402219</v>
      </c>
      <c r="L23" s="11">
        <f>'Net zero Activity data'!AN8-'Net zero supporting data'!L18</f>
        <v>4376215.9931315882</v>
      </c>
      <c r="M23" s="11">
        <f>'Net zero Activity data'!AO8-'Net zero supporting data'!M18</f>
        <v>4163098.2744142334</v>
      </c>
      <c r="N23" s="11">
        <f>'Net zero Activity data'!AP8-'Net zero supporting data'!N18</f>
        <v>3953417.3984435587</v>
      </c>
      <c r="O23" s="11">
        <f>'Net zero Activity data'!AQ8-'Net zero supporting data'!O18</f>
        <v>3731941.4749032343</v>
      </c>
      <c r="P23" s="11">
        <f>'Net zero Activity data'!AR8-'Net zero supporting data'!P18</f>
        <v>3493078.2162197204</v>
      </c>
      <c r="Q23" s="11">
        <f>'Net zero Activity data'!AS8-'Net zero supporting data'!Q18</f>
        <v>3251403.1812346512</v>
      </c>
      <c r="R23" s="11">
        <f>'Net zero Activity data'!AT8-'Net zero supporting data'!R18</f>
        <v>3009279.5922647878</v>
      </c>
      <c r="S23" s="11">
        <f>'Net zero Activity data'!AU8-'Net zero supporting data'!S18</f>
        <v>2785689.6801184728</v>
      </c>
      <c r="T23" s="11">
        <f>'Net zero Activity data'!AV8-'Net zero supporting data'!T18</f>
        <v>2547353.8733685808</v>
      </c>
      <c r="U23" s="11">
        <f>'Net zero Activity data'!AW8-'Net zero supporting data'!U18</f>
        <v>2399259.0720819659</v>
      </c>
      <c r="V23" s="11">
        <f>'Net zero Activity data'!AX8-'Net zero supporting data'!V18</f>
        <v>2251514.1526201852</v>
      </c>
      <c r="W23" s="11">
        <f>'Net zero Activity data'!AY8-'Net zero supporting data'!W18</f>
        <v>2112477.7676318581</v>
      </c>
      <c r="X23" s="11">
        <f>'Net zero Activity data'!AZ8-'Net zero supporting data'!X18</f>
        <v>1974453.4656305136</v>
      </c>
      <c r="Y23" s="11">
        <f>'Net zero Activity data'!BA8-'Net zero supporting data'!Y18</f>
        <v>1818442.75595203</v>
      </c>
      <c r="Z23" s="11">
        <f>'Net zero Activity data'!BB8-'Net zero supporting data'!Z18</f>
        <v>1661232.0452035223</v>
      </c>
      <c r="AA23" s="11">
        <f>'Net zero Activity data'!BC8-'Net zero supporting data'!AA18</f>
        <v>1507012.7681396548</v>
      </c>
      <c r="AB23" s="11">
        <f>'Net zero Activity data'!BD8-'Net zero supporting data'!AB18</f>
        <v>1351103.2169384542</v>
      </c>
      <c r="AC23" s="11">
        <f>'Net zero Activity data'!BE8-'Net zero supporting data'!AC18</f>
        <v>1197378.2594765476</v>
      </c>
      <c r="AD23" s="11">
        <f>'Net zero Activity data'!BF8-'Net zero supporting data'!AD18</f>
        <v>1041281.822041146</v>
      </c>
      <c r="AE23" s="11">
        <f>'Net zero Activity data'!BG8-'Net zero supporting data'!AE18</f>
        <v>944987.62249339093</v>
      </c>
      <c r="AF23" s="11">
        <f>'Net zero Activity data'!BH8-'Net zero supporting data'!AF18</f>
        <v>846499.02999869734</v>
      </c>
      <c r="AG23" s="11">
        <f>'Net zero Activity data'!BI8-'Net zero supporting data'!AG18</f>
        <v>746325.65313803684</v>
      </c>
      <c r="AH23" s="11">
        <f>'Net zero Activity data'!BJ8-'Net zero supporting data'!AH18</f>
        <v>644563.19296602067</v>
      </c>
      <c r="AI23" s="11">
        <f>'Net zero Activity data'!BK8-'Net zero supporting data'!AI18</f>
        <v>541323.93530750182</v>
      </c>
      <c r="AJ23" s="11">
        <f>'Net zero Activity data'!BL8-'Net zero supporting data'!AJ18</f>
        <v>437086.36782562267</v>
      </c>
      <c r="AK23" s="11">
        <f>'Net zero Activity data'!BM8-'Net zero supporting data'!AK18</f>
        <v>326345.4832853619</v>
      </c>
      <c r="AL23" s="11">
        <f>'Net zero Activity data'!BN8-'Net zero supporting data'!AL18</f>
        <v>216068.9473440703</v>
      </c>
      <c r="AM23" s="11">
        <f>'Net zero Activity data'!BO8-'Net zero supporting data'!AM18</f>
        <v>107277.80913147423</v>
      </c>
      <c r="AN23" s="11">
        <f>'Net zero Activity data'!BP8-'Net zero supporting data'!AN18</f>
        <v>0</v>
      </c>
    </row>
    <row r="24" spans="1:48" x14ac:dyDescent="0.3">
      <c r="A24" t="s">
        <v>1031</v>
      </c>
      <c r="B24" s="11">
        <f>'Net zero Activity data'!AD10-'Net zero supporting data'!B19</f>
        <v>541460.03376820474</v>
      </c>
      <c r="C24" s="11">
        <f>'Net zero Activity data'!AE10-'Net zero supporting data'!C19</f>
        <v>559717.10307730944</v>
      </c>
      <c r="D24" s="11">
        <f>'Net zero Activity data'!AF10-'Net zero supporting data'!D19</f>
        <v>581386.33409904351</v>
      </c>
      <c r="E24" s="11">
        <f>'Net zero Activity data'!AG10-'Net zero supporting data'!E19</f>
        <v>597546.77075746458</v>
      </c>
      <c r="F24" s="11">
        <f>'Net zero Activity data'!AH10-'Net zero supporting data'!F19</f>
        <v>610009.49754182226</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593493.21095298638</v>
      </c>
      <c r="K24" s="11">
        <f>'Net zero Activity data'!AM10-'Net zero supporting data'!K19</f>
        <v>570099.81310743012</v>
      </c>
      <c r="L24" s="11">
        <f>'Net zero Activity data'!AN10-'Net zero supporting data'!L19</f>
        <v>538378.10738206061</v>
      </c>
      <c r="M24" s="11">
        <f>'Net zero Activity data'!AO10-'Net zero supporting data'!M19</f>
        <v>502150.62204868102</v>
      </c>
      <c r="N24" s="11">
        <f>'Net zero Activity data'!AP10-'Net zero supporting data'!N19</f>
        <v>463839.66896764614</v>
      </c>
      <c r="O24" s="11">
        <f>'Net zero Activity data'!AQ10-'Net zero supporting data'!O19</f>
        <v>421548.35680851043</v>
      </c>
      <c r="P24" s="11">
        <f>'Net zero Activity data'!AR10-'Net zero supporting data'!P19</f>
        <v>374700.37086891104</v>
      </c>
      <c r="Q24" s="11">
        <f>'Net zero Activity data'!AS10-'Net zero supporting data'!Q19</f>
        <v>324966.31052701618</v>
      </c>
      <c r="R24" s="11">
        <f>'Net zero Activity data'!AT10-'Net zero supporting data'!R19</f>
        <v>272531.6053994926</v>
      </c>
      <c r="S24" s="11">
        <f>'Net zero Activity data'!AU10-'Net zero supporting data'!S19</f>
        <v>218791.31862143788</v>
      </c>
      <c r="T24" s="11">
        <f>'Net zero Activity data'!AV10-'Net zero supporting data'!T19</f>
        <v>160649.92488354258</v>
      </c>
      <c r="U24" s="11">
        <f>'Net zero Activity data'!AW10-'Net zero supporting data'!U19</f>
        <v>149675.86279326258</v>
      </c>
      <c r="V24" s="11">
        <f>'Net zero Activity data'!AX10-'Net zero supporting data'!V19</f>
        <v>137796.25368628267</v>
      </c>
      <c r="W24" s="11">
        <f>'Net zero Activity data'!AY10-'Net zero supporting data'!W19</f>
        <v>125447.74580815563</v>
      </c>
      <c r="X24" s="11">
        <f>'Net zero Activity data'!AZ10-'Net zero supporting data'!X19</f>
        <v>112058.98762633163</v>
      </c>
      <c r="Y24" s="11">
        <f>'Net zero Activity data'!BA10-'Net zero supporting data'!Y19</f>
        <v>96507.839665954001</v>
      </c>
      <c r="Z24" s="11">
        <f>'Net zero Activity data'!BB10-'Net zero supporting data'!Z19</f>
        <v>79742.927343006013</v>
      </c>
      <c r="AA24" s="11">
        <f>'Net zero Activity data'!BC10-'Net zero supporting data'!AA19</f>
        <v>61894.731997568859</v>
      </c>
      <c r="AB24" s="11">
        <f>'Net zero Activity data'!BD10-'Net zero supporting data'!AB19</f>
        <v>42667.76922288863</v>
      </c>
      <c r="AC24" s="11">
        <f>'Net zero Activity data'!BE10-'Net zero supporting data'!AC19</f>
        <v>22104.879806526238</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41968.053072338029</v>
      </c>
      <c r="L38">
        <f>'Net zero Activity data'!AN5*'Net zero supporting data'!L36</f>
        <v>84753.618489503264</v>
      </c>
      <c r="M38">
        <f>'Net zero Activity data'!AO5*'Net zero supporting data'!M36</f>
        <v>128225.10599926484</v>
      </c>
      <c r="N38">
        <f>'Net zero Activity data'!AP5*'Net zero supporting data'!N36</f>
        <v>172509.73140822104</v>
      </c>
      <c r="O38">
        <f>'Net zero Activity data'!AQ5*'Net zero supporting data'!O36</f>
        <v>217398.06963426259</v>
      </c>
      <c r="P38">
        <f>'Net zero Activity data'!AR5*'Net zero supporting data'!P36</f>
        <v>262659.02316762094</v>
      </c>
      <c r="Q38">
        <f>'Net zero Activity data'!AS5*'Net zero supporting data'!Q36</f>
        <v>308487.90103989519</v>
      </c>
      <c r="R38">
        <f>'Net zero Activity data'!AT5*'Net zero supporting data'!R36</f>
        <v>354954.31661491079</v>
      </c>
      <c r="S38">
        <f>'Net zero Activity data'!AU5*'Net zero supporting data'!S36</f>
        <v>403064.71674820362</v>
      </c>
      <c r="T38">
        <f>'Net zero Activity data'!AV5*'Net zero supporting data'!T36</f>
        <v>451437.07041014393</v>
      </c>
      <c r="U38">
        <f>'Net zero Activity data'!AW5*'Net zero supporting data'!U36</f>
        <v>475373.44881082396</v>
      </c>
      <c r="V38">
        <f>'Net zero Activity data'!AX5*'Net zero supporting data'!V36</f>
        <v>499903.88831169507</v>
      </c>
      <c r="W38">
        <f>'Net zero Activity data'!AY5*'Net zero supporting data'!W36</f>
        <v>525872.19966841338</v>
      </c>
      <c r="X38">
        <f>'Net zero Activity data'!AZ5*'Net zero supporting data'!X36</f>
        <v>552863.50122371328</v>
      </c>
      <c r="Y38">
        <f>'Net zero Activity data'!BA5*'Net zero supporting data'!Y36</f>
        <v>578700.73786343983</v>
      </c>
      <c r="Z38">
        <f>'Net zero Activity data'!BB5*'Net zero supporting data'!Z36</f>
        <v>604933.99181051715</v>
      </c>
      <c r="AA38">
        <f>'Net zero Activity data'!BC5*'Net zero supporting data'!AA36</f>
        <v>632209.55440053612</v>
      </c>
      <c r="AB38">
        <f>'Net zero Activity data'!BD5*'Net zero supporting data'!AB36</f>
        <v>659873.54518410773</v>
      </c>
      <c r="AC38">
        <f>'Net zero Activity data'!BE5*'Net zero supporting data'!AC36</f>
        <v>688724.22410692356</v>
      </c>
      <c r="AD38">
        <f>'Net zero Activity data'!BF5*'Net zero supporting data'!AD36</f>
        <v>717812.8976893106</v>
      </c>
      <c r="AE38">
        <f>'Net zero Activity data'!BG5*'Net zero supporting data'!AE36</f>
        <v>726856.19234980212</v>
      </c>
      <c r="AF38">
        <f>'Net zero Activity data'!BH5*'Net zero supporting data'!AF36</f>
        <v>735995.19276250992</v>
      </c>
      <c r="AG38">
        <f>'Net zero Activity data'!BI5*'Net zero supporting data'!AG36</f>
        <v>745381.38963041524</v>
      </c>
      <c r="AH38">
        <f>'Net zero Activity data'!BJ5*'Net zero supporting data'!AH36</f>
        <v>755063.80127875379</v>
      </c>
      <c r="AI38">
        <f>'Net zero Activity data'!BK5*'Net zero supporting data'!AI36</f>
        <v>765136.85816848744</v>
      </c>
      <c r="AJ38">
        <f>'Net zero Activity data'!BL5*'Net zero supporting data'!AJ36</f>
        <v>776085.91095392068</v>
      </c>
      <c r="AK38">
        <f>'Net zero Activity data'!BM5*'Net zero supporting data'!AK36</f>
        <v>782359.21126620763</v>
      </c>
      <c r="AL38">
        <f>'Net zero Activity data'!BN5*'Net zero supporting data'!AL36</f>
        <v>787901.46426171693</v>
      </c>
      <c r="AM38">
        <f>'Net zero Activity data'!BO5*'Net zero supporting data'!AM36</f>
        <v>793535.38382327883</v>
      </c>
      <c r="AN38">
        <f>'Net zero Activity data'!BP5*'Net zero supporting data'!AN36</f>
        <v>798965.55973269779</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43377.159692956637</v>
      </c>
      <c r="L39">
        <f>'Net zero Activity data'!AN10*'Net zero supporting data'!L37</f>
        <v>89729.684563676768</v>
      </c>
      <c r="M39">
        <f>'Net zero Activity data'!AO10*'Net zero supporting data'!M37</f>
        <v>138752.14556608288</v>
      </c>
      <c r="N39">
        <f>'Net zero Activity data'!AP10*'Net zero supporting data'!N37</f>
        <v>190992.80486903075</v>
      </c>
      <c r="O39">
        <f>'Net zero Activity data'!AQ10*'Net zero supporting data'!O37</f>
        <v>245903.20813829775</v>
      </c>
      <c r="P39">
        <f>'Net zero Activity data'!AR10*'Net zero supporting data'!P37</f>
        <v>302642.60724027432</v>
      </c>
      <c r="Q39">
        <f>'Net zero Activity data'!AS10*'Net zero supporting data'!Q37</f>
        <v>361894.30035963171</v>
      </c>
      <c r="R39">
        <f>'Net zero Activity data'!AT10*'Net zero supporting data'!R37</f>
        <v>423938.05284365511</v>
      </c>
      <c r="S39">
        <f>'Net zero Activity data'!AU10*'Net zero supporting data'!S37</f>
        <v>492280.46689823497</v>
      </c>
      <c r="T39">
        <f>'Net zero Activity data'!AV10*'Net zero supporting data'!T37</f>
        <v>562274.73709239927</v>
      </c>
      <c r="U39">
        <f>'Net zero Activity data'!AW10*'Net zero supporting data'!U37</f>
        <v>607018.77688378724</v>
      </c>
      <c r="V39">
        <f>'Net zero Activity data'!AX10*'Net zero supporting data'!V37</f>
        <v>654532.20500984311</v>
      </c>
      <c r="W39">
        <f>'Net zero Activity data'!AY10*'Net zero supporting data'!W37</f>
        <v>707883.70848887879</v>
      </c>
      <c r="X39">
        <f>'Net zero Activity data'!AZ10*'Net zero supporting data'!X37</f>
        <v>765736.41544660053</v>
      </c>
      <c r="Y39">
        <f>'Net zero Activity data'!BA10*'Net zero supporting data'!Y37</f>
        <v>820316.63716061029</v>
      </c>
      <c r="Z39">
        <f>'Net zero Activity data'!BB10*'Net zero supporting data'!Z37</f>
        <v>877172.20077306801</v>
      </c>
      <c r="AA39">
        <f>'Net zero Activity data'!BC10*'Net zero supporting data'!AA37</f>
        <v>938736.76862979715</v>
      </c>
      <c r="AB39">
        <f>'Net zero Activity data'!BD10*'Net zero supporting data'!AB37</f>
        <v>1002692.5767378876</v>
      </c>
      <c r="AC39">
        <f>'Net zero Activity data'!BE10*'Net zero supporting data'!AC37</f>
        <v>1072086.670616532</v>
      </c>
      <c r="AD39">
        <f>'Net zero Activity data'!BF10*'Net zero supporting data'!AD37</f>
        <v>1143458.8065078873</v>
      </c>
      <c r="AE39">
        <f>'Net zero Activity data'!BG10*'Net zero supporting data'!AE37</f>
        <v>1185550.0196735458</v>
      </c>
      <c r="AF39">
        <f>'Net zero Activity data'!BH10*'Net zero supporting data'!AF37</f>
        <v>1228564.549778268</v>
      </c>
      <c r="AG39">
        <f>'Net zero Activity data'!BI10*'Net zero supporting data'!AG37</f>
        <v>1273103.2712197469</v>
      </c>
      <c r="AH39">
        <f>'Net zero Activity data'!BJ10*'Net zero supporting data'!AH37</f>
        <v>1319384.3346781954</v>
      </c>
      <c r="AI39">
        <f>'Net zero Activity data'!BK10*'Net zero supporting data'!AI37</f>
        <v>1367809.006179618</v>
      </c>
      <c r="AJ39">
        <f>'Net zero Activity data'!BL10*'Net zero supporting data'!AJ37</f>
        <v>1420330.9281225528</v>
      </c>
      <c r="AK39">
        <f>'Net zero Activity data'!BM10*'Net zero supporting data'!AK37</f>
        <v>1454960.1815295466</v>
      </c>
      <c r="AL39">
        <f>'Net zero Activity data'!BN10*'Net zero supporting data'!AL37</f>
        <v>1487112.0745054202</v>
      </c>
      <c r="AM39">
        <f>'Net zero Activity data'!BO10*'Net zero supporting data'!AM37</f>
        <v>1520049.3707619892</v>
      </c>
      <c r="AN39">
        <f>'Net zero Activity data'!BP10*'Net zero supporting data'!AN37</f>
        <v>1552588.717193455</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598039.00741273258</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608615.99513645715</v>
      </c>
      <c r="J40" s="11">
        <f>'Net zero Activity data'!AL5-'Net zero supporting data'!J38</f>
        <v>591989.61539116956</v>
      </c>
      <c r="K40" s="11">
        <f>'Net zero Activity data'!AM5-'Net zero supporting data'!K38</f>
        <v>557575.56224677677</v>
      </c>
      <c r="L40" s="11">
        <f>'Net zero Activity data'!AN5-'Net zero supporting data'!L38</f>
        <v>520629.37072123436</v>
      </c>
      <c r="M40" s="11">
        <f>'Net zero Activity data'!AO5-'Net zero supporting data'!M38</f>
        <v>482370.63685437734</v>
      </c>
      <c r="N40" s="11">
        <f>'Net zero Activity data'!AP5-'Net zero supporting data'!N38</f>
        <v>443596.45219256845</v>
      </c>
      <c r="O40" s="11">
        <f>'Net zero Activity data'!AQ5-'Net zero supporting data'!O38</f>
        <v>403739.27217791625</v>
      </c>
      <c r="P40" s="11">
        <f>'Net zero Activity data'!AR5-'Net zero supporting data'!P38</f>
        <v>362719.60342195275</v>
      </c>
      <c r="Q40" s="11">
        <f>'Net zero Activity data'!AS5-'Net zero supporting data'!Q38</f>
        <v>321079.24393948278</v>
      </c>
      <c r="R40" s="11">
        <f>'Net zero Activity data'!AT5-'Net zero supporting data'!R38</f>
        <v>278892.67734028707</v>
      </c>
      <c r="S40" s="11">
        <f>'Net zero Activity data'!AU5-'Net zero supporting data'!S38</f>
        <v>236720.54793148476</v>
      </c>
      <c r="T40" s="11">
        <f>'Net zero Activity data'!AV5-'Net zero supporting data'!T38</f>
        <v>193473.03017577599</v>
      </c>
      <c r="U40" s="11">
        <f>'Net zero Activity data'!AW5-'Net zero supporting data'!U38</f>
        <v>175823.05640948284</v>
      </c>
      <c r="V40" s="11">
        <f>'Net zero Activity data'!AX5-'Net zero supporting data'!V38</f>
        <v>157864.38578264054</v>
      </c>
      <c r="W40" s="11">
        <f>'Net zero Activity data'!AY5-'Net zero supporting data'!W38</f>
        <v>139788.81257008458</v>
      </c>
      <c r="X40" s="11">
        <f>'Net zero Activity data'!AZ5-'Net zero supporting data'!X38</f>
        <v>121360.28075642488</v>
      </c>
      <c r="Y40" s="11">
        <f>'Net zero Activity data'!BA5-'Net zero supporting data'!Y38</f>
        <v>102123.65962295991</v>
      </c>
      <c r="Z40" s="11">
        <f>'Net zero Activity data'!BB5-'Net zero supporting data'!Z38</f>
        <v>82490.998883252265</v>
      </c>
      <c r="AA40" s="11">
        <f>'Net zero Activity data'!BC5-'Net zero supporting data'!AA38</f>
        <v>62526.219665986951</v>
      </c>
      <c r="AB40" s="11">
        <f>'Net zero Activity data'!BD5-'Net zero supporting data'!AB38</f>
        <v>42119.587990474887</v>
      </c>
      <c r="AC40" s="11">
        <f>'Net zero Activity data'!BE5-'Net zero supporting data'!AC38</f>
        <v>21300.749199183076</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541460.03376820474</v>
      </c>
      <c r="C41" s="11">
        <f>'Net zero Activity data'!AE10-'Net zero supporting data'!C39</f>
        <v>559717.10307730944</v>
      </c>
      <c r="D41" s="11">
        <f>'Net zero Activity data'!AF10-'Net zero supporting data'!D39</f>
        <v>581386.33409904351</v>
      </c>
      <c r="E41" s="11">
        <f>'Net zero Activity data'!AG10-'Net zero supporting data'!E39</f>
        <v>597546.77075746458</v>
      </c>
      <c r="F41" s="11">
        <f>'Net zero Activity data'!AH10-'Net zero supporting data'!F39</f>
        <v>610009.49754182226</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593493.21095298638</v>
      </c>
      <c r="K41" s="11">
        <f>'Net zero Activity data'!AM10-'Net zero supporting data'!K39</f>
        <v>576296.55020642397</v>
      </c>
      <c r="L41" s="11">
        <f>'Net zero Activity data'!AN10-'Net zero supporting data'!L39</f>
        <v>551196.63374830014</v>
      </c>
      <c r="M41" s="11">
        <f>'Net zero Activity data'!AO10-'Net zero supporting data'!M39</f>
        <v>521972.35712954996</v>
      </c>
      <c r="N41" s="11">
        <f>'Net zero Activity data'!AP10-'Net zero supporting data'!N39</f>
        <v>491124.35537750775</v>
      </c>
      <c r="O41" s="11">
        <f>'Net zero Activity data'!AQ10-'Net zero supporting data'!O39</f>
        <v>456677.38654255297</v>
      </c>
      <c r="P41" s="11">
        <f>'Net zero Activity data'!AR10-'Net zero supporting data'!P39</f>
        <v>417935.02904609311</v>
      </c>
      <c r="Q41" s="11">
        <f>'Net zero Activity data'!AS10-'Net zero supporting data'!Q39</f>
        <v>376665.49629267788</v>
      </c>
      <c r="R41" s="11">
        <f>'Net zero Activity data'!AT10-'Net zero supporting data'!R39</f>
        <v>333094.18437715771</v>
      </c>
      <c r="S41" s="11">
        <f>'Net zero Activity data'!AU10-'Net zero supporting data'!S39</f>
        <v>289117.09960690007</v>
      </c>
      <c r="T41" s="11">
        <f>'Net zero Activity data'!AV10-'Net zero supporting data'!T39</f>
        <v>240974.88732531411</v>
      </c>
      <c r="U41" s="11">
        <f>'Net zero Activity data'!AW10-'Net zero supporting data'!U39</f>
        <v>224513.79418989387</v>
      </c>
      <c r="V41" s="11">
        <f>'Net zero Activity data'!AX10-'Net zero supporting data'!V39</f>
        <v>206694.38052942406</v>
      </c>
      <c r="W41" s="11">
        <f>'Net zero Activity data'!AY10-'Net zero supporting data'!W39</f>
        <v>188171.61871223361</v>
      </c>
      <c r="X41" s="11">
        <f>'Net zero Activity data'!AZ10-'Net zero supporting data'!X39</f>
        <v>168088.48143949755</v>
      </c>
      <c r="Y41" s="11">
        <f>'Net zero Activity data'!BA10-'Net zero supporting data'!Y39</f>
        <v>144761.75949893112</v>
      </c>
      <c r="Z41" s="11">
        <f>'Net zero Activity data'!BB10-'Net zero supporting data'!Z39</f>
        <v>119614.39101450914</v>
      </c>
      <c r="AA41" s="11">
        <f>'Net zero Activity data'!BC10-'Net zero supporting data'!AA39</f>
        <v>92842.097996353405</v>
      </c>
      <c r="AB41" s="11">
        <f>'Net zero Activity data'!BD10-'Net zero supporting data'!AB39</f>
        <v>64001.653834333061</v>
      </c>
      <c r="AC41" s="11">
        <f>'Net zero Activity data'!BE10-'Net zero supporting data'!AC39</f>
        <v>33157.319709789474</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23981.744612764593</v>
      </c>
      <c r="L71">
        <f>'Net zero Activity data'!AN5*'Net zero supporting data'!L66</f>
        <v>48430.639136859012</v>
      </c>
      <c r="M71">
        <f>'Net zero Activity data'!AO5*'Net zero supporting data'!M66</f>
        <v>73271.489142437058</v>
      </c>
      <c r="N71">
        <f>'Net zero Activity data'!AP5*'Net zero supporting data'!N66</f>
        <v>98576.989376126323</v>
      </c>
      <c r="O71">
        <f>'Net zero Activity data'!AQ5*'Net zero supporting data'!O66</f>
        <v>124227.46836243577</v>
      </c>
      <c r="P71">
        <f>'Net zero Activity data'!AR5*'Net zero supporting data'!P66</f>
        <v>150090.87038149769</v>
      </c>
      <c r="Q71">
        <f>'Net zero Activity data'!AS5*'Net zero supporting data'!Q66</f>
        <v>176278.80059422585</v>
      </c>
      <c r="R71">
        <f>'Net zero Activity data'!AT5*'Net zero supporting data'!R66</f>
        <v>202831.03806566331</v>
      </c>
      <c r="S71">
        <f>'Net zero Activity data'!AU5*'Net zero supporting data'!S66</f>
        <v>230322.6952846878</v>
      </c>
      <c r="T71">
        <f>'Net zero Activity data'!AV5*'Net zero supporting data'!T66</f>
        <v>257964.04023436797</v>
      </c>
      <c r="U71">
        <f>'Net zero Activity data'!AW5*'Net zero supporting data'!U66</f>
        <v>273502.53219252889</v>
      </c>
      <c r="V71">
        <f>'Net zero Activity data'!AX5*'Net zero supporting data'!V66</f>
        <v>289418.0406015077</v>
      </c>
      <c r="W71">
        <f>'Net zero Activity data'!AY5*'Net zero supporting data'!W66</f>
        <v>306204.0656297091</v>
      </c>
      <c r="X71">
        <f>'Net zero Activity data'!AZ5*'Net zero supporting data'!X66</f>
        <v>323627.41535046638</v>
      </c>
      <c r="Y71">
        <f>'Net zero Activity data'!BA5*'Net zero supporting data'!Y66</f>
        <v>340412.19874319993</v>
      </c>
      <c r="Z71">
        <f>'Net zero Activity data'!BB5*'Net zero supporting data'!Z66</f>
        <v>357460.99516076018</v>
      </c>
      <c r="AA71">
        <f>'Net zero Activity data'!BC5*'Net zero supporting data'!AA66</f>
        <v>375157.31799592258</v>
      </c>
      <c r="AB71">
        <f>'Net zero Activity data'!BD5*'Net zero supporting data'!AB66</f>
        <v>393116.15457776637</v>
      </c>
      <c r="AC71">
        <f>'Net zero Activity data'!BE5*'Net zero supporting data'!AC66</f>
        <v>411814.48451754201</v>
      </c>
      <c r="AD71">
        <f>'Net zero Activity data'!BF5*'Net zero supporting data'!AD66</f>
        <v>430687.73861358635</v>
      </c>
      <c r="AE71">
        <f>'Net zero Activity data'!BG5*'Net zero supporting data'!AE66</f>
        <v>450650.83925687731</v>
      </c>
      <c r="AF71">
        <f>'Net zero Activity data'!BH5*'Net zero supporting data'!AF66</f>
        <v>471036.92336800636</v>
      </c>
      <c r="AG71">
        <f>'Net zero Activity data'!BI5*'Net zero supporting data'!AG66</f>
        <v>491951.71715607407</v>
      </c>
      <c r="AH71">
        <f>'Net zero Activity data'!BJ5*'Net zero supporting data'!AH66</f>
        <v>513443.38486955262</v>
      </c>
      <c r="AI71">
        <f>'Net zero Activity data'!BK5*'Net zero supporting data'!AI66</f>
        <v>535595.80071794125</v>
      </c>
      <c r="AJ71">
        <f>'Net zero Activity data'!BL5*'Net zero supporting data'!AJ66</f>
        <v>558781.85588682292</v>
      </c>
      <c r="AK71">
        <f>'Net zero Activity data'!BM5*'Net zero supporting data'!AK66</f>
        <v>578945.81633699371</v>
      </c>
      <c r="AL71">
        <f>'Net zero Activity data'!BN5*'Net zero supporting data'!AL66</f>
        <v>598805.11283890496</v>
      </c>
      <c r="AM71">
        <f>'Net zero Activity data'!BO5*'Net zero supporting data'!AM66</f>
        <v>618957.59938215755</v>
      </c>
      <c r="AN71">
        <f>'Net zero Activity data'!BP5*'Net zero supporting data'!AN66</f>
        <v>639172.4477861583</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19870.588393433514</v>
      </c>
      <c r="L72">
        <f>'Net zero Activity data'!AN6*'Net zero supporting data'!L67</f>
        <v>40128.243856254609</v>
      </c>
      <c r="M72">
        <f>'Net zero Activity data'!AO6*'Net zero supporting data'!M67</f>
        <v>60710.662432304998</v>
      </c>
      <c r="N72">
        <f>'Net zero Activity data'!AP6*'Net zero supporting data'!N67</f>
        <v>81678.076911647542</v>
      </c>
      <c r="O72">
        <f>'Net zero Activity data'!AQ6*'Net zero supporting data'!O67</f>
        <v>102931.33092887537</v>
      </c>
      <c r="P72">
        <f>'Net zero Activity data'!AR6*'Net zero supporting data'!P67</f>
        <v>124361.00688752666</v>
      </c>
      <c r="Q72">
        <f>'Net zero Activity data'!AS6*'Net zero supporting data'!Q67</f>
        <v>146059.57763521571</v>
      </c>
      <c r="R72">
        <f>'Net zero Activity data'!AT6*'Net zero supporting data'!R67</f>
        <v>168060.00296869248</v>
      </c>
      <c r="S72">
        <f>'Net zero Activity data'!AU6*'Net zero supporting data'!S67</f>
        <v>190838.80466445565</v>
      </c>
      <c r="T72">
        <f>'Net zero Activity data'!AV6*'Net zero supporting data'!T67</f>
        <v>213741.63333704777</v>
      </c>
      <c r="U72">
        <f>'Net zero Activity data'!AW6*'Net zero supporting data'!U67</f>
        <v>226616.38381666681</v>
      </c>
      <c r="V72">
        <f>'Net zero Activity data'!AX6*'Net zero supporting data'!V67</f>
        <v>239803.51935553495</v>
      </c>
      <c r="W72">
        <f>'Net zero Activity data'!AY6*'Net zero supporting data'!W67</f>
        <v>253711.94009318756</v>
      </c>
      <c r="X72">
        <f>'Net zero Activity data'!AZ6*'Net zero supporting data'!X67</f>
        <v>268148.42986181501</v>
      </c>
      <c r="Y72">
        <f>'Net zero Activity data'!BA6*'Net zero supporting data'!Y67</f>
        <v>282055.82181579428</v>
      </c>
      <c r="Z72">
        <f>'Net zero Activity data'!BB6*'Net zero supporting data'!Z67</f>
        <v>296181.96741891559</v>
      </c>
      <c r="AA72">
        <f>'Net zero Activity data'!BC6*'Net zero supporting data'!AA67</f>
        <v>310844.63491090725</v>
      </c>
      <c r="AB72">
        <f>'Net zero Activity data'!BD6*'Net zero supporting data'!AB67</f>
        <v>325724.81379300641</v>
      </c>
      <c r="AC72">
        <f>'Net zero Activity data'!BE6*'Net zero supporting data'!AC67</f>
        <v>341217.71574310621</v>
      </c>
      <c r="AD72">
        <f>'Net zero Activity data'!BF6*'Net zero supporting data'!AD67</f>
        <v>356855.5548512573</v>
      </c>
      <c r="AE72">
        <f>'Net zero Activity data'!BG6*'Net zero supporting data'!AE67</f>
        <v>373396.40966998407</v>
      </c>
      <c r="AF72">
        <f>'Net zero Activity data'!BH6*'Net zero supporting data'!AF67</f>
        <v>390287.73650491954</v>
      </c>
      <c r="AG72">
        <f>'Net zero Activity data'!BI6*'Net zero supporting data'!AG67</f>
        <v>407617.13707217568</v>
      </c>
      <c r="AH72">
        <f>'Net zero Activity data'!BJ6*'Net zero supporting data'!AH67</f>
        <v>425424.5188919151</v>
      </c>
      <c r="AI72">
        <f>'Net zero Activity data'!BK6*'Net zero supporting data'!AI67</f>
        <v>443779.37773772277</v>
      </c>
      <c r="AJ72">
        <f>'Net zero Activity data'!BL6*'Net zero supporting data'!AJ67</f>
        <v>462990.68059193902</v>
      </c>
      <c r="AK72">
        <f>'Net zero Activity data'!BM6*'Net zero supporting data'!AK67</f>
        <v>479697.96210779482</v>
      </c>
      <c r="AL72">
        <f>'Net zero Activity data'!BN6*'Net zero supporting data'!AL67</f>
        <v>496152.80778080691</v>
      </c>
      <c r="AM72">
        <f>'Net zero Activity data'!BO6*'Net zero supporting data'!AM67</f>
        <v>512850.5823452163</v>
      </c>
      <c r="AN72">
        <f>'Net zero Activity data'!BP6*'Net zero supporting data'!AN67</f>
        <v>529600.02816567395</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24666.937315986441</v>
      </c>
      <c r="L73">
        <f>'Net zero Activity data'!AN7*'Net zero supporting data'!L68</f>
        <v>49814.371683626421</v>
      </c>
      <c r="M73">
        <f>'Net zero Activity data'!AO7*'Net zero supporting data'!M68</f>
        <v>75364.960260792417</v>
      </c>
      <c r="N73">
        <f>'Net zero Activity data'!AP7*'Net zero supporting data'!N68</f>
        <v>101393.47478687282</v>
      </c>
      <c r="O73">
        <f>'Net zero Activity data'!AQ7*'Net zero supporting data'!O68</f>
        <v>127776.82460136253</v>
      </c>
      <c r="P73">
        <f>'Net zero Activity data'!AR7*'Net zero supporting data'!P68</f>
        <v>154379.18096382625</v>
      </c>
      <c r="Q73">
        <f>'Net zero Activity data'!AS7*'Net zero supporting data'!Q68</f>
        <v>181315.33775406089</v>
      </c>
      <c r="R73">
        <f>'Net zero Activity data'!AT7*'Net zero supporting data'!R68</f>
        <v>208626.2105818252</v>
      </c>
      <c r="S73">
        <f>'Net zero Activity data'!AU7*'Net zero supporting data'!S68</f>
        <v>236903.34372139323</v>
      </c>
      <c r="T73">
        <f>'Net zero Activity data'!AV7*'Net zero supporting data'!T68</f>
        <v>265334.44138392137</v>
      </c>
      <c r="U73">
        <f>'Net zero Activity data'!AW7*'Net zero supporting data'!U68</f>
        <v>281316.89025517268</v>
      </c>
      <c r="V73">
        <f>'Net zero Activity data'!AX7*'Net zero supporting data'!V68</f>
        <v>297687.12747583655</v>
      </c>
      <c r="W73">
        <f>'Net zero Activity data'!AY7*'Net zero supporting data'!W68</f>
        <v>314952.75321912946</v>
      </c>
      <c r="X73">
        <f>'Net zero Activity data'!AZ7*'Net zero supporting data'!X68</f>
        <v>332873.91293190833</v>
      </c>
      <c r="Y73">
        <f>'Net zero Activity data'!BA7*'Net zero supporting data'!Y68</f>
        <v>350138.26156443427</v>
      </c>
      <c r="Z73">
        <f>'Net zero Activity data'!BB7*'Net zero supporting data'!Z68</f>
        <v>367674.16645106766</v>
      </c>
      <c r="AA73">
        <f>'Net zero Activity data'!BC7*'Net zero supporting data'!AA68</f>
        <v>385876.09851009183</v>
      </c>
      <c r="AB73">
        <f>'Net zero Activity data'!BD7*'Net zero supporting data'!AB68</f>
        <v>404348.04470855981</v>
      </c>
      <c r="AC73">
        <f>'Net zero Activity data'!BE7*'Net zero supporting data'!AC68</f>
        <v>423580.61264661473</v>
      </c>
      <c r="AD73">
        <f>'Net zero Activity data'!BF7*'Net zero supporting data'!AD68</f>
        <v>442993.10257397464</v>
      </c>
      <c r="AE73">
        <f>'Net zero Activity data'!BG7*'Net zero supporting data'!AE68</f>
        <v>463526.57752135961</v>
      </c>
      <c r="AF73">
        <f>'Net zero Activity data'!BH7*'Net zero supporting data'!AF68</f>
        <v>484495.1211785209</v>
      </c>
      <c r="AG73">
        <f>'Net zero Activity data'!BI7*'Net zero supporting data'!AG68</f>
        <v>506007.4805033906</v>
      </c>
      <c r="AH73">
        <f>'Net zero Activity data'!BJ7*'Net zero supporting data'!AH68</f>
        <v>528113.19586582563</v>
      </c>
      <c r="AI73">
        <f>'Net zero Activity data'!BK7*'Net zero supporting data'!AI68</f>
        <v>550898.53788131115</v>
      </c>
      <c r="AJ73">
        <f>'Net zero Activity data'!BL7*'Net zero supporting data'!AJ68</f>
        <v>574747.05176930374</v>
      </c>
      <c r="AK73">
        <f>'Net zero Activity data'!BM7*'Net zero supporting data'!AK68</f>
        <v>595487.12537519366</v>
      </c>
      <c r="AL73">
        <f>'Net zero Activity data'!BN7*'Net zero supporting data'!AL68</f>
        <v>615913.83034858806</v>
      </c>
      <c r="AM73">
        <f>'Net zero Activity data'!BO7*'Net zero supporting data'!AM68</f>
        <v>636642.10222164798</v>
      </c>
      <c r="AN73">
        <f>'Net zero Activity data'!BP7*'Net zero supporting data'!AN68</f>
        <v>657434.51772290573</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192517.46768590409</v>
      </c>
      <c r="L74">
        <f>'Net zero Activity data'!AN8*'Net zero supporting data'!L69</f>
        <v>388996.97716725233</v>
      </c>
      <c r="M74">
        <f>'Net zero Activity data'!AO8*'Net zero supporting data'!M69</f>
        <v>587731.52109377412</v>
      </c>
      <c r="N74">
        <f>'Net zero Activity data'!AP8*'Net zero supporting data'!N69</f>
        <v>790683.47968871181</v>
      </c>
      <c r="O74">
        <f>'Net zero Activity data'!AQ8*'Net zero supporting data'!O69</f>
        <v>995184.39330752927</v>
      </c>
      <c r="P74">
        <f>'Net zero Activity data'!AR8*'Net zero supporting data'!P69</f>
        <v>1197626.8169896186</v>
      </c>
      <c r="Q74">
        <f>'Net zero Activity data'!AS8*'Net zero supporting data'!Q69</f>
        <v>1400604.4473010807</v>
      </c>
      <c r="R74">
        <f>'Net zero Activity data'!AT8*'Net zero supporting data'!R69</f>
        <v>1604949.1158745533</v>
      </c>
      <c r="S74">
        <f>'Net zero Activity data'!AU8*'Net zero supporting data'!S69</f>
        <v>1823360.5178957274</v>
      </c>
      <c r="T74">
        <f>'Net zero Activity data'!AV8*'Net zero supporting data'!T69</f>
        <v>2037883.0986948647</v>
      </c>
      <c r="U74">
        <f>'Net zero Activity data'!AW8*'Net zero supporting data'!U69</f>
        <v>2144018.7452647355</v>
      </c>
      <c r="V74">
        <f>'Net zero Activity data'!AX8*'Net zero supporting data'!V69</f>
        <v>2251514.1526201856</v>
      </c>
      <c r="W74">
        <f>'Net zero Activity data'!AY8*'Net zero supporting data'!W69</f>
        <v>2370097.0075869635</v>
      </c>
      <c r="X74">
        <f>'Net zero Activity data'!AZ8*'Net zero supporting data'!X69</f>
        <v>2494046.4829017026</v>
      </c>
      <c r="Y74">
        <f>'Net zero Activity data'!BA8*'Net zero supporting data'!Y69</f>
        <v>2597775.3656457588</v>
      </c>
      <c r="Z74">
        <f>'Net zero Activity data'!BB8*'Net zero supporting data'!Z69</f>
        <v>2699502.0734557258</v>
      </c>
      <c r="AA74">
        <f>'Net zero Activity data'!BC8*'Net zero supporting data'!AA69</f>
        <v>2806161.7061910834</v>
      </c>
      <c r="AB74">
        <f>'Net zero Activity data'!BD8*'Net zero supporting data'!AB69</f>
        <v>2910068.467252058</v>
      </c>
      <c r="AC74">
        <f>'Net zero Activity data'!BE8*'Net zero supporting data'!AC69</f>
        <v>3019475.6108539072</v>
      </c>
      <c r="AD74">
        <f>'Net zero Activity data'!BF8*'Net zero supporting data'!AD69</f>
        <v>3123845.466123438</v>
      </c>
      <c r="AE74">
        <f>'Net zero Activity data'!BG8*'Net zero supporting data'!AE69</f>
        <v>3254957.366366127</v>
      </c>
      <c r="AF74">
        <f>'Net zero Activity data'!BH8*'Net zero supporting data'!AF69</f>
        <v>3385996.1199947917</v>
      </c>
      <c r="AG74">
        <f>'Net zero Activity data'!BI8*'Net zero supporting data'!AG69</f>
        <v>3518392.364793607</v>
      </c>
      <c r="AH74">
        <f>'Net zero Activity data'!BJ8*'Net zero supporting data'!AH69</f>
        <v>3652524.7601407869</v>
      </c>
      <c r="AI74">
        <f>'Net zero Activity data'!BK8*'Net zero supporting data'!AI69</f>
        <v>3789267.547152515</v>
      </c>
      <c r="AJ74">
        <f>'Net zero Activity data'!BL8*'Net zero supporting data'!AJ69</f>
        <v>3933777.3104306087</v>
      </c>
      <c r="AK74">
        <f>'Net zero Activity data'!BM8*'Net zero supporting data'!AK69</f>
        <v>4024927.6271861414</v>
      </c>
      <c r="AL74">
        <f>'Net zero Activity data'!BN8*'Net zero supporting data'!AL69</f>
        <v>4105309.9995373483</v>
      </c>
      <c r="AM74">
        <f>'Net zero Activity data'!BO8*'Net zero supporting data'!AM69</f>
        <v>4183834.5561275324</v>
      </c>
      <c r="AN74">
        <f>'Net zero Activity data'!BP8*'Net zero supporting data'!AN69</f>
        <v>4257124.6907490343</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24786.948395975225</v>
      </c>
      <c r="L75">
        <f>'Net zero Activity data'!AN10*'Net zero supporting data'!L70</f>
        <v>51274.105464958157</v>
      </c>
      <c r="M75">
        <f>'Net zero Activity data'!AO10*'Net zero supporting data'!M70</f>
        <v>79286.940323475937</v>
      </c>
      <c r="N75">
        <f>'Net zero Activity data'!AP10*'Net zero supporting data'!N70</f>
        <v>109138.74563944616</v>
      </c>
      <c r="O75">
        <f>'Net zero Activity data'!AQ10*'Net zero supporting data'!O70</f>
        <v>140516.11893617015</v>
      </c>
      <c r="P75">
        <f>'Net zero Activity data'!AR10*'Net zero supporting data'!P70</f>
        <v>172938.6327087282</v>
      </c>
      <c r="Q75">
        <f>'Net zero Activity data'!AS10*'Net zero supporting data'!Q70</f>
        <v>206796.74306264671</v>
      </c>
      <c r="R75">
        <f>'Net zero Activity data'!AT10*'Net zero supporting data'!R70</f>
        <v>242250.31591066011</v>
      </c>
      <c r="S75">
        <f>'Net zero Activity data'!AU10*'Net zero supporting data'!S70</f>
        <v>281303.12394184858</v>
      </c>
      <c r="T75">
        <f>'Net zero Activity data'!AV10*'Net zero supporting data'!T70</f>
        <v>321299.8497670854</v>
      </c>
      <c r="U75">
        <f>'Net zero Activity data'!AW10*'Net zero supporting data'!U70</f>
        <v>349243.67985094612</v>
      </c>
      <c r="V75">
        <f>'Net zero Activity data'!AX10*'Net zero supporting data'!V70</f>
        <v>378939.6976372776</v>
      </c>
      <c r="W75">
        <f>'Net zero Activity data'!AY10*'Net zero supporting data'!W70</f>
        <v>412185.45051251177</v>
      </c>
      <c r="X75">
        <f>'Net zero Activity data'!AZ10*'Net zero supporting data'!X70</f>
        <v>448235.95050532714</v>
      </c>
      <c r="Y75">
        <f>'Net zero Activity data'!BA10*'Net zero supporting data'!Y70</f>
        <v>482539.19832977082</v>
      </c>
      <c r="Z75">
        <f>'Net zero Activity data'!BB10*'Net zero supporting data'!Z70</f>
        <v>518329.02772954025</v>
      </c>
      <c r="AA75">
        <f>'Net zero Activity data'!BC10*'Net zero supporting data'!AA70</f>
        <v>557052.58797812148</v>
      </c>
      <c r="AB75">
        <f>'Net zero Activity data'!BD10*'Net zero supporting data'!AB70</f>
        <v>597348.76912044373</v>
      </c>
      <c r="AC75">
        <f>'Net zero Activity data'!BE10*'Net zero supporting data'!AC70</f>
        <v>641041.51438926661</v>
      </c>
      <c r="AD75">
        <f>'Net zero Activity data'!BF10*'Net zero supporting data'!AD70</f>
        <v>686075.28390473232</v>
      </c>
      <c r="AE75">
        <f>'Net zero Activity data'!BG10*'Net zero supporting data'!AE70</f>
        <v>735041.01219759847</v>
      </c>
      <c r="AF75">
        <f>'Net zero Activity data'!BH10*'Net zero supporting data'!AF70</f>
        <v>786281.3118580915</v>
      </c>
      <c r="AG75">
        <f>'Net zero Activity data'!BI10*'Net zero supporting data'!AG70</f>
        <v>840248.15900503297</v>
      </c>
      <c r="AH75">
        <f>'Net zero Activity data'!BJ10*'Net zero supporting data'!AH70</f>
        <v>897181.34758117294</v>
      </c>
      <c r="AI75">
        <f>'Net zero Activity data'!BK10*'Net zero supporting data'!AI70</f>
        <v>957466.30432573264</v>
      </c>
      <c r="AJ75">
        <f>'Net zero Activity data'!BL10*'Net zero supporting data'!AJ70</f>
        <v>1022638.2682482381</v>
      </c>
      <c r="AK75">
        <f>'Net zero Activity data'!BM10*'Net zero supporting data'!AK70</f>
        <v>1076670.5343318647</v>
      </c>
      <c r="AL75">
        <f>'Net zero Activity data'!BN10*'Net zero supporting data'!AL70</f>
        <v>1130205.1766241195</v>
      </c>
      <c r="AM75">
        <f>'Net zero Activity data'!BO10*'Net zero supporting data'!AM70</f>
        <v>1185638.5091943517</v>
      </c>
      <c r="AN75">
        <f>'Net zero Activity data'!BP10*'Net zero supporting data'!AN70</f>
        <v>1242070.9737547641</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598039.00741273258</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608615.99513645715</v>
      </c>
      <c r="J76" s="11">
        <f>'Net zero Activity data'!AL5-'Net zero supporting data'!J71</f>
        <v>591989.61539116956</v>
      </c>
      <c r="K76" s="11">
        <f>'Net zero Activity data'!AM5-'Net zero supporting data'!K71</f>
        <v>575561.87070635019</v>
      </c>
      <c r="L76" s="11">
        <f>'Net zero Activity data'!AN5-'Net zero supporting data'!L71</f>
        <v>556952.35007387865</v>
      </c>
      <c r="M76" s="11">
        <f>'Net zero Activity data'!AO5-'Net zero supporting data'!M71</f>
        <v>537324.25371120521</v>
      </c>
      <c r="N76" s="11">
        <f>'Net zero Activity data'!AP5-'Net zero supporting data'!N71</f>
        <v>517529.1942246632</v>
      </c>
      <c r="O76" s="11">
        <f>'Net zero Activity data'!AQ5-'Net zero supporting data'!O71</f>
        <v>496909.87344974309</v>
      </c>
      <c r="P76" s="11">
        <f>'Net zero Activity data'!AR5-'Net zero supporting data'!P71</f>
        <v>475287.75620807603</v>
      </c>
      <c r="Q76" s="11">
        <f>'Net zero Activity data'!AS5-'Net zero supporting data'!Q71</f>
        <v>453288.3443851521</v>
      </c>
      <c r="R76" s="11">
        <f>'Net zero Activity data'!AT5-'Net zero supporting data'!R71</f>
        <v>431015.95588953455</v>
      </c>
      <c r="S76" s="11">
        <f>'Net zero Activity data'!AU5-'Net zero supporting data'!S71</f>
        <v>409462.56939500058</v>
      </c>
      <c r="T76" s="11">
        <f>'Net zero Activity data'!AV5-'Net zero supporting data'!T71</f>
        <v>386946.06035155198</v>
      </c>
      <c r="U76" s="11">
        <f>'Net zero Activity data'!AW5-'Net zero supporting data'!U71</f>
        <v>377693.97302777792</v>
      </c>
      <c r="V76" s="11">
        <f>'Net zero Activity data'!AX5-'Net zero supporting data'!V71</f>
        <v>368350.23349282792</v>
      </c>
      <c r="W76" s="11">
        <f>'Net zero Activity data'!AY5-'Net zero supporting data'!W71</f>
        <v>359456.94660878886</v>
      </c>
      <c r="X76" s="11">
        <f>'Net zero Activity data'!AZ5-'Net zero supporting data'!X71</f>
        <v>350596.36662967177</v>
      </c>
      <c r="Y76" s="11">
        <f>'Net zero Activity data'!BA5-'Net zero supporting data'!Y71</f>
        <v>340412.19874319981</v>
      </c>
      <c r="Z76" s="11">
        <f>'Net zero Activity data'!BB5-'Net zero supporting data'!Z71</f>
        <v>329963.99553300923</v>
      </c>
      <c r="AA76" s="11">
        <f>'Net zero Activity data'!BC5-'Net zero supporting data'!AA71</f>
        <v>319578.45607060048</v>
      </c>
      <c r="AB76" s="11">
        <f>'Net zero Activity data'!BD5-'Net zero supporting data'!AB71</f>
        <v>308876.97859681625</v>
      </c>
      <c r="AC76" s="11">
        <f>'Net zero Activity data'!BE5-'Net zero supporting data'!AC71</f>
        <v>298210.48878856463</v>
      </c>
      <c r="AD76" s="11">
        <f>'Net zero Activity data'!BF5-'Net zero supporting data'!AD71</f>
        <v>287125.15907572425</v>
      </c>
      <c r="AE76" s="11">
        <f>'Net zero Activity data'!BG5-'Net zero supporting data'!AE71</f>
        <v>276205.35309292481</v>
      </c>
      <c r="AF76" s="11">
        <f>'Net zero Activity data'!BH5-'Net zero supporting data'!AF71</f>
        <v>264958.26939450356</v>
      </c>
      <c r="AG76" s="11">
        <f>'Net zero Activity data'!BI5-'Net zero supporting data'!AG71</f>
        <v>253429.67247434118</v>
      </c>
      <c r="AH76" s="11">
        <f>'Net zero Activity data'!BJ5-'Net zero supporting data'!AH71</f>
        <v>241620.41640920116</v>
      </c>
      <c r="AI76" s="11">
        <f>'Net zero Activity data'!BK5-'Net zero supporting data'!AI71</f>
        <v>229541.05745054618</v>
      </c>
      <c r="AJ76" s="11">
        <f>'Net zero Activity data'!BL5-'Net zero supporting data'!AJ71</f>
        <v>217304.05506709777</v>
      </c>
      <c r="AK76" s="11">
        <f>'Net zero Activity data'!BM5-'Net zero supporting data'!AK71</f>
        <v>203413.39492921392</v>
      </c>
      <c r="AL76" s="11">
        <f>'Net zero Activity data'!BN5-'Net zero supporting data'!AL71</f>
        <v>189096.35142281197</v>
      </c>
      <c r="AM76" s="11">
        <f>'Net zero Activity data'!BO5-'Net zero supporting data'!AM71</f>
        <v>174577.78444112127</v>
      </c>
      <c r="AN76" s="11">
        <f>'Net zero Activity data'!BP5-'Net zero supporting data'!AN71</f>
        <v>159793.11194653949</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495518.03471340693</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504281.82454163593</v>
      </c>
      <c r="J77" s="11">
        <f>'Net zero Activity data'!AL6-'Net zero supporting data'!J72</f>
        <v>490505.68132411194</v>
      </c>
      <c r="K77" s="11">
        <f>'Net zero Activity data'!AM6-'Net zero supporting data'!K72</f>
        <v>476894.12144240434</v>
      </c>
      <c r="L77" s="11">
        <f>'Net zero Activity data'!AN6-'Net zero supporting data'!L72</f>
        <v>461474.80434692797</v>
      </c>
      <c r="M77" s="11">
        <f>'Net zero Activity data'!AO6-'Net zero supporting data'!M72</f>
        <v>445211.52450356999</v>
      </c>
      <c r="N77" s="11">
        <f>'Net zero Activity data'!AP6-'Net zero supporting data'!N72</f>
        <v>428809.90378614957</v>
      </c>
      <c r="O77" s="11">
        <f>'Net zero Activity data'!AQ6-'Net zero supporting data'!O72</f>
        <v>411725.32371550141</v>
      </c>
      <c r="P77" s="11">
        <f>'Net zero Activity data'!AR6-'Net zero supporting data'!P72</f>
        <v>393809.85514383437</v>
      </c>
      <c r="Q77" s="11">
        <f>'Net zero Activity data'!AS6-'Net zero supporting data'!Q72</f>
        <v>375581.77106198319</v>
      </c>
      <c r="R77" s="11">
        <f>'Net zero Activity data'!AT6-'Net zero supporting data'!R72</f>
        <v>357127.50630847155</v>
      </c>
      <c r="S77" s="11">
        <f>'Net zero Activity data'!AU6-'Net zero supporting data'!S72</f>
        <v>339268.98607014335</v>
      </c>
      <c r="T77" s="11">
        <f>'Net zero Activity data'!AV6-'Net zero supporting data'!T72</f>
        <v>320612.45000557159</v>
      </c>
      <c r="U77" s="11">
        <f>'Net zero Activity data'!AW6-'Net zero supporting data'!U72</f>
        <v>312946.43479444459</v>
      </c>
      <c r="V77" s="11">
        <f>'Net zero Activity data'!AX6-'Net zero supporting data'!V72</f>
        <v>305204.47917977173</v>
      </c>
      <c r="W77" s="11">
        <f>'Net zero Activity data'!AY6-'Net zero supporting data'!W72</f>
        <v>297835.75576156791</v>
      </c>
      <c r="X77" s="11">
        <f>'Net zero Activity data'!AZ6-'Net zero supporting data'!X72</f>
        <v>290494.13235029945</v>
      </c>
      <c r="Y77" s="11">
        <f>'Net zero Activity data'!BA6-'Net zero supporting data'!Y72</f>
        <v>282055.82181579416</v>
      </c>
      <c r="Z77" s="11">
        <f>'Net zero Activity data'!BB6-'Net zero supporting data'!Z72</f>
        <v>273398.73915592197</v>
      </c>
      <c r="AA77" s="11">
        <f>'Net zero Activity data'!BC6-'Net zero supporting data'!AA72</f>
        <v>264793.57788706897</v>
      </c>
      <c r="AB77" s="11">
        <f>'Net zero Activity data'!BD6-'Net zero supporting data'!AB72</f>
        <v>255926.63940879056</v>
      </c>
      <c r="AC77" s="11">
        <f>'Net zero Activity data'!BE6-'Net zero supporting data'!AC72</f>
        <v>247088.69071052503</v>
      </c>
      <c r="AD77" s="11">
        <f>'Net zero Activity data'!BF6-'Net zero supporting data'!AD72</f>
        <v>237903.70323417155</v>
      </c>
      <c r="AE77" s="11">
        <f>'Net zero Activity data'!BG6-'Net zero supporting data'!AE72</f>
        <v>228855.86399128061</v>
      </c>
      <c r="AF77" s="11">
        <f>'Net zero Activity data'!BH6-'Net zero supporting data'!AF72</f>
        <v>219536.85178401723</v>
      </c>
      <c r="AG77" s="11">
        <f>'Net zero Activity data'!BI6-'Net zero supporting data'!AG72</f>
        <v>209984.58576445415</v>
      </c>
      <c r="AH77" s="11">
        <f>'Net zero Activity data'!BJ6-'Net zero supporting data'!AH72</f>
        <v>200199.77359619527</v>
      </c>
      <c r="AI77" s="11">
        <f>'Net zero Activity data'!BK6-'Net zero supporting data'!AI72</f>
        <v>190191.16188759537</v>
      </c>
      <c r="AJ77" s="11">
        <f>'Net zero Activity data'!BL6-'Net zero supporting data'!AJ72</f>
        <v>180051.93134130957</v>
      </c>
      <c r="AK77" s="11">
        <f>'Net zero Activity data'!BM6-'Net zero supporting data'!AK72</f>
        <v>168542.52722706296</v>
      </c>
      <c r="AL77" s="11">
        <f>'Net zero Activity data'!BN6-'Net zero supporting data'!AL72</f>
        <v>156679.83403604419</v>
      </c>
      <c r="AM77" s="11">
        <f>'Net zero Activity data'!BO6-'Net zero supporting data'!AM72</f>
        <v>144650.16425121471</v>
      </c>
      <c r="AN77" s="11">
        <f>'Net zero Activity data'!BP6-'Net zero supporting data'!AN72</f>
        <v>132400.00704141846</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615125.83619595354</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626005.02356892754</v>
      </c>
      <c r="J78" s="11">
        <f>'Net zero Activity data'!AL7-'Net zero supporting data'!J73</f>
        <v>608903.60440234595</v>
      </c>
      <c r="K78" s="11">
        <f>'Net zero Activity data'!AM7-'Net zero supporting data'!K73</f>
        <v>592006.49558367452</v>
      </c>
      <c r="L78" s="11">
        <f>'Net zero Activity data'!AN7-'Net zero supporting data'!L73</f>
        <v>572865.27436170378</v>
      </c>
      <c r="M78" s="11">
        <f>'Net zero Activity data'!AO7-'Net zero supporting data'!M73</f>
        <v>552676.37524581107</v>
      </c>
      <c r="N78" s="11">
        <f>'Net zero Activity data'!AP7-'Net zero supporting data'!N73</f>
        <v>532315.74263108219</v>
      </c>
      <c r="O78" s="11">
        <f>'Net zero Activity data'!AQ7-'Net zero supporting data'!O73</f>
        <v>511107.29840545013</v>
      </c>
      <c r="P78" s="11">
        <f>'Net zero Activity data'!AR7-'Net zero supporting data'!P73</f>
        <v>488867.40638544969</v>
      </c>
      <c r="Q78" s="11">
        <f>'Net zero Activity data'!AS7-'Net zero supporting data'!Q73</f>
        <v>466239.43993901368</v>
      </c>
      <c r="R78" s="11">
        <f>'Net zero Activity data'!AT7-'Net zero supporting data'!R73</f>
        <v>443330.69748637849</v>
      </c>
      <c r="S78" s="11">
        <f>'Net zero Activity data'!AU7-'Net zero supporting data'!S73</f>
        <v>421161.4999491435</v>
      </c>
      <c r="T78" s="11">
        <f>'Net zero Activity data'!AV7-'Net zero supporting data'!T73</f>
        <v>398001.66207588202</v>
      </c>
      <c r="U78" s="11">
        <f>'Net zero Activity data'!AW7-'Net zero supporting data'!U73</f>
        <v>388485.22940000024</v>
      </c>
      <c r="V78" s="11">
        <f>'Net zero Activity data'!AX7-'Net zero supporting data'!V73</f>
        <v>378874.52587833733</v>
      </c>
      <c r="W78" s="11">
        <f>'Net zero Activity data'!AY7-'Net zero supporting data'!W73</f>
        <v>369727.14508332574</v>
      </c>
      <c r="X78" s="11">
        <f>'Net zero Activity data'!AZ7-'Net zero supporting data'!X73</f>
        <v>360613.40567623387</v>
      </c>
      <c r="Y78" s="11">
        <f>'Net zero Activity data'!BA7-'Net zero supporting data'!Y73</f>
        <v>350138.26156443416</v>
      </c>
      <c r="Z78" s="11">
        <f>'Net zero Activity data'!BB7-'Net zero supporting data'!Z73</f>
        <v>339391.53826252383</v>
      </c>
      <c r="AA78" s="11">
        <f>'Net zero Activity data'!BC7-'Net zero supporting data'!AA73</f>
        <v>328709.26910118916</v>
      </c>
      <c r="AB78" s="11">
        <f>'Net zero Activity data'!BD7-'Net zero supporting data'!AB73</f>
        <v>317702.03512815392</v>
      </c>
      <c r="AC78" s="11">
        <f>'Net zero Activity data'!BE7-'Net zero supporting data'!AC73</f>
        <v>306730.78846823802</v>
      </c>
      <c r="AD78" s="11">
        <f>'Net zero Activity data'!BF7-'Net zero supporting data'!AD73</f>
        <v>295328.73504931643</v>
      </c>
      <c r="AE78" s="11">
        <f>'Net zero Activity data'!BG7-'Net zero supporting data'!AE73</f>
        <v>284096.9346098656</v>
      </c>
      <c r="AF78" s="11">
        <f>'Net zero Activity data'!BH7-'Net zero supporting data'!AF73</f>
        <v>272528.50566291803</v>
      </c>
      <c r="AG78" s="11">
        <f>'Net zero Activity data'!BI7-'Net zero supporting data'!AG73</f>
        <v>260670.52025932242</v>
      </c>
      <c r="AH78" s="11">
        <f>'Net zero Activity data'!BJ7-'Net zero supporting data'!AH73</f>
        <v>248523.85687803559</v>
      </c>
      <c r="AI78" s="11">
        <f>'Net zero Activity data'!BK7-'Net zero supporting data'!AI73</f>
        <v>236099.37337770464</v>
      </c>
      <c r="AJ78" s="11">
        <f>'Net zero Activity data'!BL7-'Net zero supporting data'!AJ73</f>
        <v>223512.7423547291</v>
      </c>
      <c r="AK78" s="11">
        <f>'Net zero Activity data'!BM7-'Net zero supporting data'!AK73</f>
        <v>209225.2062129057</v>
      </c>
      <c r="AL78" s="11">
        <f>'Net zero Activity data'!BN7-'Net zero supporting data'!AL73</f>
        <v>194499.10432060657</v>
      </c>
      <c r="AM78" s="11">
        <f>'Net zero Activity data'!BO7-'Net zero supporting data'!AM73</f>
        <v>179565.72113943903</v>
      </c>
      <c r="AN78" s="11">
        <f>'Net zero Activity data'!BP7-'Net zero supporting data'!AN73</f>
        <v>164358.6294307264</v>
      </c>
    </row>
    <row r="79" spans="1:40" x14ac:dyDescent="0.3">
      <c r="A79" t="s">
        <v>1354</v>
      </c>
      <c r="B79" s="11">
        <f>'Net zero Activity data'!AD8-'Net zero supporting data'!B74</f>
        <v>5954880.1627134709</v>
      </c>
      <c r="C79" s="11">
        <f>'Net zero Activity data'!AE8-'Net zero supporting data'!C74</f>
        <v>5903235.3888004757</v>
      </c>
      <c r="D79" s="11">
        <f>'Net zero Activity data'!AF8-'Net zero supporting data'!D74</f>
        <v>5883575.7867908701</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4720653.2492311569</v>
      </c>
      <c r="K79" s="11">
        <f>'Net zero Activity data'!AM8-'Net zero supporting data'!K74</f>
        <v>4620419.224461698</v>
      </c>
      <c r="L79" s="11">
        <f>'Net zero Activity data'!AN8-'Net zero supporting data'!L74</f>
        <v>4473465.2374234013</v>
      </c>
      <c r="M79" s="11">
        <f>'Net zero Activity data'!AO8-'Net zero supporting data'!M74</f>
        <v>4310031.1546876766</v>
      </c>
      <c r="N79" s="11">
        <f>'Net zero Activity data'!AP8-'Net zero supporting data'!N74</f>
        <v>4151088.2683657366</v>
      </c>
      <c r="O79" s="11">
        <f>'Net zero Activity data'!AQ8-'Net zero supporting data'!O74</f>
        <v>3980737.5732301166</v>
      </c>
      <c r="P79" s="11">
        <f>'Net zero Activity data'!AR8-'Net zero supporting data'!P74</f>
        <v>3792484.9204671253</v>
      </c>
      <c r="Q79" s="11">
        <f>'Net zero Activity data'!AS8-'Net zero supporting data'!Q74</f>
        <v>3601554.2930599218</v>
      </c>
      <c r="R79" s="11">
        <f>'Net zero Activity data'!AT8-'Net zero supporting data'!R74</f>
        <v>3410516.871233426</v>
      </c>
      <c r="S79" s="11">
        <f>'Net zero Activity data'!AU8-'Net zero supporting data'!S74</f>
        <v>3241529.8095924044</v>
      </c>
      <c r="T79" s="11">
        <f>'Net zero Activity data'!AV8-'Net zero supporting data'!T74</f>
        <v>3056824.648042297</v>
      </c>
      <c r="U79" s="11">
        <f>'Net zero Activity data'!AW8-'Net zero supporting data'!U74</f>
        <v>2960787.7910798728</v>
      </c>
      <c r="V79" s="11">
        <f>'Net zero Activity data'!AX8-'Net zero supporting data'!V74</f>
        <v>2865563.4669711445</v>
      </c>
      <c r="W79" s="11">
        <f>'Net zero Activity data'!AY8-'Net zero supporting data'!W74</f>
        <v>2782287.7915151305</v>
      </c>
      <c r="X79" s="11">
        <f>'Net zero Activity data'!AZ8-'Net zero supporting data'!X74</f>
        <v>2701883.6898101764</v>
      </c>
      <c r="Y79" s="11">
        <f>'Net zero Activity data'!BA8-'Net zero supporting data'!Y74</f>
        <v>2597775.3656457579</v>
      </c>
      <c r="Z79" s="11">
        <f>'Net zero Activity data'!BB8-'Net zero supporting data'!Z74</f>
        <v>2491848.0678052837</v>
      </c>
      <c r="AA79" s="11">
        <f>'Net zero Activity data'!BC8-'Net zero supporting data'!AA74</f>
        <v>2390434.0460146256</v>
      </c>
      <c r="AB79" s="11">
        <f>'Net zero Activity data'!BD8-'Net zero supporting data'!AB74</f>
        <v>2286482.3671266157</v>
      </c>
      <c r="AC79" s="11">
        <f>'Net zero Activity data'!BE8-'Net zero supporting data'!AC74</f>
        <v>2186516.8216528273</v>
      </c>
      <c r="AD79" s="11">
        <f>'Net zero Activity data'!BF8-'Net zero supporting data'!AD74</f>
        <v>2082563.6440822924</v>
      </c>
      <c r="AE79" s="11">
        <f>'Net zero Activity data'!BG8-'Net zero supporting data'!AE74</f>
        <v>1994973.8697082712</v>
      </c>
      <c r="AF79" s="11">
        <f>'Net zero Activity data'!BH8-'Net zero supporting data'!AF74</f>
        <v>1904622.8174970704</v>
      </c>
      <c r="AG79" s="11">
        <f>'Net zero Activity data'!BI8-'Net zero supporting data'!AG74</f>
        <v>1812505.1576209487</v>
      </c>
      <c r="AH79" s="11">
        <f>'Net zero Activity data'!BJ8-'Net zero supporting data'!AH74</f>
        <v>1718835.181242723</v>
      </c>
      <c r="AI79" s="11">
        <f>'Net zero Activity data'!BK8-'Net zero supporting data'!AI74</f>
        <v>1623971.8059225059</v>
      </c>
      <c r="AJ79" s="11">
        <f>'Net zero Activity data'!BL8-'Net zero supporting data'!AJ74</f>
        <v>1529802.2873896807</v>
      </c>
      <c r="AK79" s="11">
        <f>'Net zero Activity data'!BM8-'Net zero supporting data'!AK74</f>
        <v>1414163.7609032379</v>
      </c>
      <c r="AL79" s="11">
        <f>'Net zero Activity data'!BN8-'Net zero supporting data'!AL74</f>
        <v>1296413.6840644251</v>
      </c>
      <c r="AM79" s="11">
        <f>'Net zero Activity data'!BO8-'Net zero supporting data'!AM74</f>
        <v>1180055.9004462259</v>
      </c>
      <c r="AN79" s="11">
        <f>'Net zero Activity data'!BP8-'Net zero supporting data'!AN74</f>
        <v>1064281.1726872586</v>
      </c>
    </row>
    <row r="80" spans="1:40" x14ac:dyDescent="0.3">
      <c r="A80" t="s">
        <v>1031</v>
      </c>
      <c r="B80" s="11">
        <f>'Net zero Activity data'!AD10-'Net zero supporting data'!B75</f>
        <v>541460.03376820474</v>
      </c>
      <c r="C80" s="11">
        <f>'Net zero Activity data'!AE10-'Net zero supporting data'!C75</f>
        <v>559717.10307730944</v>
      </c>
      <c r="D80" s="11">
        <f>'Net zero Activity data'!AF10-'Net zero supporting data'!D75</f>
        <v>581386.33409904351</v>
      </c>
      <c r="E80" s="11">
        <f>'Net zero Activity data'!AG10-'Net zero supporting data'!E75</f>
        <v>597546.77075746458</v>
      </c>
      <c r="F80" s="11">
        <f>'Net zero Activity data'!AH10-'Net zero supporting data'!F75</f>
        <v>610009.49754182226</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593493.21095298638</v>
      </c>
      <c r="K80" s="11">
        <f>'Net zero Activity data'!AM10-'Net zero supporting data'!K75</f>
        <v>594886.7615034054</v>
      </c>
      <c r="L80" s="11">
        <f>'Net zero Activity data'!AN10-'Net zero supporting data'!L75</f>
        <v>589652.21284701885</v>
      </c>
      <c r="M80" s="11">
        <f>'Net zero Activity data'!AO10-'Net zero supporting data'!M75</f>
        <v>581437.56237215688</v>
      </c>
      <c r="N80" s="11">
        <f>'Net zero Activity data'!AP10-'Net zero supporting data'!N75</f>
        <v>572978.41460709227</v>
      </c>
      <c r="O80" s="11">
        <f>'Net zero Activity data'!AQ10-'Net zero supporting data'!O75</f>
        <v>562064.47574468062</v>
      </c>
      <c r="P80" s="11">
        <f>'Net zero Activity data'!AR10-'Net zero supporting data'!P75</f>
        <v>547639.00357763923</v>
      </c>
      <c r="Q80" s="11">
        <f>'Net zero Activity data'!AS10-'Net zero supporting data'!Q75</f>
        <v>531763.05358966289</v>
      </c>
      <c r="R80" s="11">
        <f>'Net zero Activity data'!AT10-'Net zero supporting data'!R75</f>
        <v>514781.92131015274</v>
      </c>
      <c r="S80" s="11">
        <f>'Net zero Activity data'!AU10-'Net zero supporting data'!S75</f>
        <v>500094.44256328646</v>
      </c>
      <c r="T80" s="11">
        <f>'Net zero Activity data'!AV10-'Net zero supporting data'!T75</f>
        <v>481949.77465062798</v>
      </c>
      <c r="U80" s="11">
        <f>'Net zero Activity data'!AW10-'Net zero supporting data'!U75</f>
        <v>482288.89122273499</v>
      </c>
      <c r="V80" s="11">
        <f>'Net zero Activity data'!AX10-'Net zero supporting data'!V75</f>
        <v>482286.88790198957</v>
      </c>
      <c r="W80" s="11">
        <f>'Net zero Activity data'!AY10-'Net zero supporting data'!W75</f>
        <v>483869.87668860063</v>
      </c>
      <c r="X80" s="11">
        <f>'Net zero Activity data'!AZ10-'Net zero supporting data'!X75</f>
        <v>485588.94638077094</v>
      </c>
      <c r="Y80" s="11">
        <f>'Net zero Activity data'!BA10-'Net zero supporting data'!Y75</f>
        <v>482539.19832977059</v>
      </c>
      <c r="Z80" s="11">
        <f>'Net zero Activity data'!BB10-'Net zero supporting data'!Z75</f>
        <v>478457.56405803689</v>
      </c>
      <c r="AA80" s="11">
        <f>'Net zero Activity data'!BC10-'Net zero supporting data'!AA75</f>
        <v>474526.27864802908</v>
      </c>
      <c r="AB80" s="11">
        <f>'Net zero Activity data'!BD10-'Net zero supporting data'!AB75</f>
        <v>469345.46145177691</v>
      </c>
      <c r="AC80" s="11">
        <f>'Net zero Activity data'!BE10-'Net zero supporting data'!AC75</f>
        <v>464202.47593705484</v>
      </c>
      <c r="AD80" s="11">
        <f>'Net zero Activity data'!BF10-'Net zero supporting data'!AD75</f>
        <v>457383.522603155</v>
      </c>
      <c r="AE80" s="11">
        <f>'Net zero Activity data'!BG10-'Net zero supporting data'!AE75</f>
        <v>450509.00747594738</v>
      </c>
      <c r="AF80" s="11">
        <f>'Net zero Activity data'!BH10-'Net zero supporting data'!AF75</f>
        <v>442283.23792017647</v>
      </c>
      <c r="AG80" s="11">
        <f>'Net zero Activity data'!BI10-'Net zero supporting data'!AG75</f>
        <v>432855.11221471394</v>
      </c>
      <c r="AH80" s="11">
        <f>'Net zero Activity data'!BJ10-'Net zero supporting data'!AH75</f>
        <v>422202.98709702247</v>
      </c>
      <c r="AI80" s="11">
        <f>'Net zero Activity data'!BK10-'Net zero supporting data'!AI75</f>
        <v>410342.70185388532</v>
      </c>
      <c r="AJ80" s="11">
        <f>'Net zero Activity data'!BL10-'Net zero supporting data'!AJ75</f>
        <v>397692.65987431468</v>
      </c>
      <c r="AK80" s="11">
        <f>'Net zero Activity data'!BM10-'Net zero supporting data'!AK75</f>
        <v>378289.64719768194</v>
      </c>
      <c r="AL80" s="11">
        <f>'Net zero Activity data'!BN10-'Net zero supporting data'!AL75</f>
        <v>356906.89788130065</v>
      </c>
      <c r="AM80" s="11">
        <f>'Net zero Activity data'!BO10-'Net zero supporting data'!AM75</f>
        <v>334410.86156763742</v>
      </c>
      <c r="AN80" s="11">
        <f>'Net zero Activity data'!BP10-'Net zero supporting data'!AN75</f>
        <v>310517.7434386909</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50961.207302124749</v>
      </c>
      <c r="L122">
        <f>'Net zero Activity data'!AN5*'Net zero supporting data'!L112</f>
        <v>102915.10816582538</v>
      </c>
      <c r="M122">
        <f>'Net zero Activity data'!AO5*'Net zero supporting data'!M112</f>
        <v>155701.91442767877</v>
      </c>
      <c r="N122">
        <f>'Net zero Activity data'!AP5*'Net zero supporting data'!N112</f>
        <v>209476.10242426841</v>
      </c>
      <c r="O122">
        <f>'Net zero Activity data'!AQ5*'Net zero supporting data'!O112</f>
        <v>263983.37027017598</v>
      </c>
      <c r="P122">
        <f>'Net zero Activity data'!AR5*'Net zero supporting data'!P112</f>
        <v>318943.09956068255</v>
      </c>
      <c r="Q122">
        <f>'Net zero Activity data'!AS5*'Net zero supporting data'!Q112</f>
        <v>374592.45126272982</v>
      </c>
      <c r="R122">
        <f>'Net zero Activity data'!AT5*'Net zero supporting data'!R112</f>
        <v>431015.95588953444</v>
      </c>
      <c r="S122">
        <f>'Net zero Activity data'!AU5*'Net zero supporting data'!S112</f>
        <v>489435.72747996147</v>
      </c>
      <c r="T122">
        <f>'Net zero Activity data'!AV5*'Net zero supporting data'!T112</f>
        <v>548173.58549803193</v>
      </c>
      <c r="U122">
        <f>'Net zero Activity data'!AW5*'Net zero supporting data'!U112</f>
        <v>553517.02943726082</v>
      </c>
      <c r="V122">
        <f>'Net zero Activity data'!AX5*'Net zero supporting data'!V112</f>
        <v>559103.03298018523</v>
      </c>
      <c r="W122">
        <f>'Net zero Activity data'!AY5*'Net zero supporting data'!W112</f>
        <v>565811.86040272331</v>
      </c>
      <c r="X122">
        <f>'Net zero Activity data'!AZ5*'Net zero supporting data'!X112</f>
        <v>573090.21468311746</v>
      </c>
      <c r="Y122">
        <f>'Net zero Activity data'!BA5*'Net zero supporting data'!Y112</f>
        <v>578700.73786343972</v>
      </c>
      <c r="Z122">
        <f>'Net zero Activity data'!BB5*'Net zero supporting data'!Z112</f>
        <v>584311.24208970403</v>
      </c>
      <c r="AA122">
        <f>'Net zero Activity data'!BC5*'Net zero supporting data'!AA112</f>
        <v>590525.40795654454</v>
      </c>
      <c r="AB122">
        <f>'Net zero Activity data'!BD5*'Net zero supporting data'!AB112</f>
        <v>596694.16319839517</v>
      </c>
      <c r="AC122">
        <f>'Net zero Activity data'!BE5*'Net zero supporting data'!AC112</f>
        <v>603521.22731019068</v>
      </c>
      <c r="AD122">
        <f>'Net zero Activity data'!BF5*'Net zero supporting data'!AD112</f>
        <v>610140.963035914</v>
      </c>
      <c r="AE122">
        <f>'Net zero Activity data'!BG5*'Net zero supporting data'!AE112</f>
        <v>617827.76349733176</v>
      </c>
      <c r="AF122">
        <f>'Net zero Activity data'!BH5*'Net zero supporting data'!AF112</f>
        <v>625595.91384813341</v>
      </c>
      <c r="AG122">
        <f>'Net zero Activity data'!BI5*'Net zero supporting data'!AG112</f>
        <v>633574.18118585297</v>
      </c>
      <c r="AH122">
        <f>'Net zero Activity data'!BJ5*'Net zero supporting data'!AH112</f>
        <v>641804.23108694074</v>
      </c>
      <c r="AI122">
        <f>'Net zero Activity data'!BK5*'Net zero supporting data'!AI112</f>
        <v>650366.32944321434</v>
      </c>
      <c r="AJ122">
        <f>'Net zero Activity data'!BL5*'Net zero supporting data'!AJ112</f>
        <v>659673.02431083261</v>
      </c>
      <c r="AK122">
        <f>'Net zero Activity data'!BM5*'Net zero supporting data'!AK112</f>
        <v>665005.32957627648</v>
      </c>
      <c r="AL122">
        <f>'Net zero Activity data'!BN5*'Net zero supporting data'!AL112</f>
        <v>669716.2446224594</v>
      </c>
      <c r="AM122">
        <f>'Net zero Activity data'!BO5*'Net zero supporting data'!AM112</f>
        <v>674505.076249787</v>
      </c>
      <c r="AN122">
        <f>'Net zero Activity data'!BP5*'Net zero supporting data'!AN112</f>
        <v>679120.72577279306</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42225.000336046214</v>
      </c>
      <c r="L123">
        <f>'Net zero Activity data'!AN6*'Net zero supporting data'!L113</f>
        <v>85272.51819454103</v>
      </c>
      <c r="M123">
        <f>'Net zero Activity data'!AO6*'Net zero supporting data'!M113</f>
        <v>129010.15766864813</v>
      </c>
      <c r="N123">
        <f>'Net zero Activity data'!AP6*'Net zero supporting data'!N113</f>
        <v>173565.913437251</v>
      </c>
      <c r="O123">
        <f>'Net zero Activity data'!AQ6*'Net zero supporting data'!O113</f>
        <v>218729.0782238601</v>
      </c>
      <c r="P123">
        <f>'Net zero Activity data'!AR6*'Net zero supporting data'!P113</f>
        <v>264267.1396359941</v>
      </c>
      <c r="Q123">
        <f>'Net zero Activity data'!AS6*'Net zero supporting data'!Q113</f>
        <v>310376.60247483326</v>
      </c>
      <c r="R123">
        <f>'Net zero Activity data'!AT6*'Net zero supporting data'!R113</f>
        <v>357127.50630847143</v>
      </c>
      <c r="S123">
        <f>'Net zero Activity data'!AU6*'Net zero supporting data'!S113</f>
        <v>405532.45991196809</v>
      </c>
      <c r="T123">
        <f>'Net zero Activity data'!AV6*'Net zero supporting data'!T113</f>
        <v>454200.97084122646</v>
      </c>
      <c r="U123">
        <f>'Net zero Activity data'!AW6*'Net zero supporting data'!U113</f>
        <v>458628.39581944467</v>
      </c>
      <c r="V123">
        <f>'Net zero Activity data'!AX6*'Net zero supporting data'!V113</f>
        <v>463256.79875501065</v>
      </c>
      <c r="W123">
        <f>'Net zero Activity data'!AY6*'Net zero supporting data'!W113</f>
        <v>468815.54147654213</v>
      </c>
      <c r="X123">
        <f>'Net zero Activity data'!AZ6*'Net zero supporting data'!X113</f>
        <v>474846.1778802973</v>
      </c>
      <c r="Y123">
        <f>'Net zero Activity data'!BA6*'Net zero supporting data'!Y113</f>
        <v>479494.89708685013</v>
      </c>
      <c r="Z123">
        <f>'Net zero Activity data'!BB6*'Net zero supporting data'!Z113</f>
        <v>484143.60058861191</v>
      </c>
      <c r="AA123">
        <f>'Net zero Activity data'!BC6*'Net zero supporting data'!AA113</f>
        <v>489292.48087827978</v>
      </c>
      <c r="AB123">
        <f>'Net zero Activity data'!BD6*'Net zero supporting data'!AB113</f>
        <v>494403.7352215274</v>
      </c>
      <c r="AC123">
        <f>'Net zero Activity data'!BE6*'Net zero supporting data'!AC113</f>
        <v>500060.44548558653</v>
      </c>
      <c r="AD123">
        <f>'Net zero Activity data'!BF6*'Net zero supporting data'!AD113</f>
        <v>505545.36937261448</v>
      </c>
      <c r="AE123">
        <f>'Net zero Activity data'!BG6*'Net zero supporting data'!AE113</f>
        <v>511914.43261207495</v>
      </c>
      <c r="AF123">
        <f>'Net zero Activity data'!BH6*'Net zero supporting data'!AF113</f>
        <v>518350.90004559624</v>
      </c>
      <c r="AG123">
        <f>'Net zero Activity data'!BI6*'Net zero supporting data'!AG113</f>
        <v>524961.4644111353</v>
      </c>
      <c r="AH123">
        <f>'Net zero Activity data'!BJ6*'Net zero supporting data'!AH113</f>
        <v>531780.64861489378</v>
      </c>
      <c r="AI123">
        <f>'Net zero Activity data'!BK6*'Net zero supporting data'!AI113</f>
        <v>538874.95868152042</v>
      </c>
      <c r="AJ123">
        <f>'Net zero Activity data'!BL6*'Net zero supporting data'!AJ113</f>
        <v>546586.22014326125</v>
      </c>
      <c r="AK123">
        <f>'Net zero Activity data'!BM6*'Net zero supporting data'!AK113</f>
        <v>551004.41593462916</v>
      </c>
      <c r="AL123">
        <f>'Net zero Activity data'!BN6*'Net zero supporting data'!AL113</f>
        <v>554907.74554432346</v>
      </c>
      <c r="AM123">
        <f>'Net zero Activity data'!BO6*'Net zero supporting data'!AM113</f>
        <v>558875.6346069664</v>
      </c>
      <c r="AN123">
        <f>'Net zero Activity data'!BP6*'Net zero supporting data'!AN113</f>
        <v>562700.02992602857</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37000.405973979658</v>
      </c>
      <c r="L124">
        <f>'Net zero Activity data'!AN7*'Net zero supporting data'!L114</f>
        <v>74721.557525439624</v>
      </c>
      <c r="M124">
        <f>'Net zero Activity data'!AO7*'Net zero supporting data'!M114</f>
        <v>113047.44039118862</v>
      </c>
      <c r="N124">
        <f>'Net zero Activity data'!AP7*'Net zero supporting data'!N114</f>
        <v>152090.2121803092</v>
      </c>
      <c r="O124">
        <f>'Net zero Activity data'!AQ7*'Net zero supporting data'!O114</f>
        <v>191665.23690204378</v>
      </c>
      <c r="P124">
        <f>'Net zero Activity data'!AR7*'Net zero supporting data'!P114</f>
        <v>231568.77144573934</v>
      </c>
      <c r="Q124">
        <f>'Net zero Activity data'!AS7*'Net zero supporting data'!Q114</f>
        <v>271973.0066310913</v>
      </c>
      <c r="R124">
        <f>'Net zero Activity data'!AT7*'Net zero supporting data'!R114</f>
        <v>312939.31587273779</v>
      </c>
      <c r="S124">
        <f>'Net zero Activity data'!AU7*'Net zero supporting data'!S114</f>
        <v>355355.01558208989</v>
      </c>
      <c r="T124">
        <f>'Net zero Activity data'!AV7*'Net zero supporting data'!T114</f>
        <v>398001.66207588202</v>
      </c>
      <c r="U124">
        <f>'Net zero Activity data'!AW7*'Net zero supporting data'!U114</f>
        <v>401881.27179310372</v>
      </c>
      <c r="V124">
        <f>'Net zero Activity data'!AX7*'Net zero supporting data'!V114</f>
        <v>405936.99201250431</v>
      </c>
      <c r="W124">
        <f>'Net zero Activity data'!AY7*'Net zero supporting data'!W114</f>
        <v>410807.9389814731</v>
      </c>
      <c r="X124">
        <f>'Net zero Activity data'!AZ7*'Net zero supporting data'!X114</f>
        <v>416092.39116488531</v>
      </c>
      <c r="Y124">
        <f>'Net zero Activity data'!BA7*'Net zero supporting data'!Y114</f>
        <v>420165.91387732106</v>
      </c>
      <c r="Z124">
        <f>'Net zero Activity data'!BB7*'Net zero supporting data'!Z114</f>
        <v>424239.42282815487</v>
      </c>
      <c r="AA124">
        <f>'Net zero Activity data'!BC7*'Net zero supporting data'!AA114</f>
        <v>428751.22056676861</v>
      </c>
      <c r="AB124">
        <f>'Net zero Activity data'!BD7*'Net zero supporting data'!AB114</f>
        <v>433230.04790202825</v>
      </c>
      <c r="AC124">
        <f>'Net zero Activity data'!BE7*'Net zero supporting data'!AC114</f>
        <v>438186.84066891164</v>
      </c>
      <c r="AD124">
        <f>'Net zero Activity data'!BF7*'Net zero supporting data'!AD114</f>
        <v>442993.10257397464</v>
      </c>
      <c r="AE124">
        <f>'Net zero Activity data'!BG7*'Net zero supporting data'!AE114</f>
        <v>448574.10727873509</v>
      </c>
      <c r="AF124">
        <f>'Net zero Activity data'!BH7*'Net zero supporting data'!AF114</f>
        <v>454214.17610486335</v>
      </c>
      <c r="AG124">
        <f>'Net zero Activity data'!BI7*'Net zero supporting data'!AG114</f>
        <v>460006.8004576278</v>
      </c>
      <c r="AH124">
        <f>'Net zero Activity data'!BJ7*'Net zero supporting data'!AH114</f>
        <v>465982.23164631671</v>
      </c>
      <c r="AI124">
        <f>'Net zero Activity data'!BK7*'Net zero supporting data'!AI114</f>
        <v>472198.74675540946</v>
      </c>
      <c r="AJ124">
        <f>'Net zero Activity data'!BL7*'Net zero supporting data'!AJ114</f>
        <v>478955.87647441967</v>
      </c>
      <c r="AK124">
        <f>'Net zero Activity data'!BM7*'Net zero supporting data'!AK114</f>
        <v>482827.39895285957</v>
      </c>
      <c r="AL124">
        <f>'Net zero Activity data'!BN7*'Net zero supporting data'!AL114</f>
        <v>486247.76080151676</v>
      </c>
      <c r="AM124">
        <f>'Net zero Activity data'!BO7*'Net zero supporting data'!AM114</f>
        <v>489724.69401665218</v>
      </c>
      <c r="AN124">
        <f>'Net zero Activity data'!BP7*'Net zero supporting data'!AN114</f>
        <v>493075.88829217927</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288776.20152885612</v>
      </c>
      <c r="L125">
        <f>'Net zero Activity data'!AN8*'Net zero supporting data'!L115</f>
        <v>583495.46575087844</v>
      </c>
      <c r="M125">
        <f>'Net zero Activity data'!AO8*'Net zero supporting data'!M115</f>
        <v>881597.28164066118</v>
      </c>
      <c r="N125">
        <f>'Net zero Activity data'!AP8*'Net zero supporting data'!N115</f>
        <v>1186025.2195330677</v>
      </c>
      <c r="O125">
        <f>'Net zero Activity data'!AQ8*'Net zero supporting data'!O115</f>
        <v>1492776.5899612939</v>
      </c>
      <c r="P125">
        <f>'Net zero Activity data'!AR8*'Net zero supporting data'!P115</f>
        <v>1796440.2254844275</v>
      </c>
      <c r="Q125">
        <f>'Net zero Activity data'!AS8*'Net zero supporting data'!Q115</f>
        <v>2100906.6709516207</v>
      </c>
      <c r="R125">
        <f>'Net zero Activity data'!AT8*'Net zero supporting data'!R115</f>
        <v>2407423.6738118301</v>
      </c>
      <c r="S125">
        <f>'Net zero Activity data'!AU8*'Net zero supporting data'!S115</f>
        <v>2735040.7768435916</v>
      </c>
      <c r="T125">
        <f>'Net zero Activity data'!AV8*'Net zero supporting data'!T115</f>
        <v>3056824.648042297</v>
      </c>
      <c r="U125">
        <f>'Net zero Activity data'!AW8*'Net zero supporting data'!U115</f>
        <v>3062883.9218067648</v>
      </c>
      <c r="V125">
        <f>'Net zero Activity data'!AX8*'Net zero supporting data'!V115</f>
        <v>3070246.5717547978</v>
      </c>
      <c r="W125">
        <f>'Net zero Activity data'!AY8*'Net zero supporting data'!W115</f>
        <v>3091430.8794612563</v>
      </c>
      <c r="X125">
        <f>'Net zero Activity data'!AZ8*'Net zero supporting data'!X115</f>
        <v>3117558.1036271271</v>
      </c>
      <c r="Y125">
        <f>'Net zero Activity data'!BA8*'Net zero supporting data'!Y115</f>
        <v>3117330.4387749098</v>
      </c>
      <c r="Z125">
        <f>'Net zero Activity data'!BB8*'Net zero supporting data'!Z115</f>
        <v>3114810.0847566058</v>
      </c>
      <c r="AA125">
        <f>'Net zero Activity data'!BC8*'Net zero supporting data'!AA115</f>
        <v>3117957.4513234254</v>
      </c>
      <c r="AB125">
        <f>'Net zero Activity data'!BD8*'Net zero supporting data'!AB115</f>
        <v>3117930.5006272043</v>
      </c>
      <c r="AC125">
        <f>'Net zero Activity data'!BE8*'Net zero supporting data'!AC115</f>
        <v>3123595.4595040404</v>
      </c>
      <c r="AD125">
        <f>'Net zero Activity data'!BF8*'Net zero supporting data'!AD115</f>
        <v>3123845.466123438</v>
      </c>
      <c r="AE125">
        <f>'Net zero Activity data'!BG8*'Net zero supporting data'!AE115</f>
        <v>3149958.7416446391</v>
      </c>
      <c r="AF125">
        <f>'Net zero Activity data'!BH8*'Net zero supporting data'!AF115</f>
        <v>3174371.3624951174</v>
      </c>
      <c r="AG125">
        <f>'Net zero Activity data'!BI8*'Net zero supporting data'!AG115</f>
        <v>3198538.5134487334</v>
      </c>
      <c r="AH125">
        <f>'Net zero Activity data'!BJ8*'Net zero supporting data'!AH115</f>
        <v>3222815.9648301057</v>
      </c>
      <c r="AI125">
        <f>'Net zero Activity data'!BK8*'Net zero supporting data'!AI115</f>
        <v>3247943.6118450123</v>
      </c>
      <c r="AJ125">
        <f>'Net zero Activity data'!BL8*'Net zero supporting data'!AJ115</f>
        <v>3278147.7586921738</v>
      </c>
      <c r="AK125">
        <f>'Net zero Activity data'!BM8*'Net zero supporting data'!AK115</f>
        <v>3263454.8328536274</v>
      </c>
      <c r="AL125">
        <f>'Net zero Activity data'!BN8*'Net zero supporting data'!AL115</f>
        <v>3241034.2101610638</v>
      </c>
      <c r="AM125">
        <f>'Net zero Activity data'!BO8*'Net zero supporting data'!AM115</f>
        <v>3218334.273944255</v>
      </c>
      <c r="AN125">
        <f>'Net zero Activity data'!BP8*'Net zero supporting data'!AN115</f>
        <v>3192843.5180617757</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256084.55607275924</v>
      </c>
      <c r="L126">
        <f>'Net zero Activity data'!AN9*'Net zero supporting data'!L116</f>
        <v>517439.37528851483</v>
      </c>
      <c r="M126">
        <f>'Net zero Activity data'!AO9*'Net zero supporting data'!M116</f>
        <v>781793.81579454837</v>
      </c>
      <c r="N126">
        <f>'Net zero Activity data'!AP9*'Net zero supporting data'!N116</f>
        <v>1051758.2135481918</v>
      </c>
      <c r="O126">
        <f>'Net zero Activity data'!AQ9*'Net zero supporting data'!O116</f>
        <v>1323783.0137392606</v>
      </c>
      <c r="P126">
        <f>'Net zero Activity data'!AR9*'Net zero supporting data'!P116</f>
        <v>1593069.6339201524</v>
      </c>
      <c r="Q126">
        <f>'Net zero Activity data'!AS9*'Net zero supporting data'!Q116</f>
        <v>1863068.1799004937</v>
      </c>
      <c r="R126">
        <f>'Net zero Activity data'!AT9*'Net zero supporting data'!R116</f>
        <v>2134885.1447010566</v>
      </c>
      <c r="S126">
        <f>'Net zero Activity data'!AU9*'Net zero supporting data'!S116</f>
        <v>2425413.5190877127</v>
      </c>
      <c r="T126">
        <f>'Net zero Activity data'!AV9*'Net zero supporting data'!T116</f>
        <v>2710769.0275092064</v>
      </c>
      <c r="U126">
        <f>'Net zero Activity data'!AW9*'Net zero supporting data'!U116</f>
        <v>2716142.3457531687</v>
      </c>
      <c r="V126">
        <f>'Net zero Activity data'!AX9*'Net zero supporting data'!V116</f>
        <v>2722671.4881599145</v>
      </c>
      <c r="W126">
        <f>'Net zero Activity data'!AY9*'Net zero supporting data'!W116</f>
        <v>2741457.572352434</v>
      </c>
      <c r="X126">
        <f>'Net zero Activity data'!AZ9*'Net zero supporting data'!X116</f>
        <v>2764626.9975561318</v>
      </c>
      <c r="Y126">
        <f>'Net zero Activity data'!BA9*'Net zero supporting data'!Y116</f>
        <v>2764425.1060834099</v>
      </c>
      <c r="Z126">
        <f>'Net zero Activity data'!BB9*'Net zero supporting data'!Z116</f>
        <v>2762190.0751615181</v>
      </c>
      <c r="AA126">
        <f>'Net zero Activity data'!BC9*'Net zero supporting data'!AA116</f>
        <v>2764981.1360792634</v>
      </c>
      <c r="AB126">
        <f>'Net zero Activity data'!BD9*'Net zero supporting data'!AB116</f>
        <v>2764957.2364052557</v>
      </c>
      <c r="AC126">
        <f>'Net zero Activity data'!BE9*'Net zero supporting data'!AC116</f>
        <v>2769980.8791828286</v>
      </c>
      <c r="AD126">
        <f>'Net zero Activity data'!BF9*'Net zero supporting data'!AD116</f>
        <v>2770202.5831660675</v>
      </c>
      <c r="AE126">
        <f>'Net zero Activity data'!BG9*'Net zero supporting data'!AE116</f>
        <v>2793359.6388169429</v>
      </c>
      <c r="AF126">
        <f>'Net zero Activity data'!BH9*'Net zero supporting data'!AF116</f>
        <v>2815008.5667409524</v>
      </c>
      <c r="AG126">
        <f>'Net zero Activity data'!BI9*'Net zero supporting data'!AG116</f>
        <v>2836439.8138130275</v>
      </c>
      <c r="AH126">
        <f>'Net zero Activity data'!BJ9*'Net zero supporting data'!AH116</f>
        <v>2857968.8744719801</v>
      </c>
      <c r="AI126">
        <f>'Net zero Activity data'!BK9*'Net zero supporting data'!AI116</f>
        <v>2880251.8822021806</v>
      </c>
      <c r="AJ126">
        <f>'Net zero Activity data'!BL9*'Net zero supporting data'!AJ116</f>
        <v>2907036.6916704173</v>
      </c>
      <c r="AK126">
        <f>'Net zero Activity data'!BM9*'Net zero supporting data'!AK116</f>
        <v>2894007.1159268012</v>
      </c>
      <c r="AL126">
        <f>'Net zero Activity data'!BN9*'Net zero supporting data'!AL116</f>
        <v>2874124.676935283</v>
      </c>
      <c r="AM126">
        <f>'Net zero Activity data'!BO9*'Net zero supporting data'!AM116</f>
        <v>2853994.5448184898</v>
      </c>
      <c r="AN126">
        <f>'Net zero Activity data'!BP9*'Net zero supporting data'!AN116</f>
        <v>2831389.5348849702</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52672.265341447346</v>
      </c>
      <c r="L127">
        <f>'Net zero Activity data'!AN10*'Net zero supporting data'!L117</f>
        <v>108957.47411303608</v>
      </c>
      <c r="M127">
        <f>'Net zero Activity data'!AO10*'Net zero supporting data'!M117</f>
        <v>168484.74818738637</v>
      </c>
      <c r="N127">
        <f>'Net zero Activity data'!AP10*'Net zero supporting data'!N117</f>
        <v>231919.83448382307</v>
      </c>
      <c r="O127">
        <f>'Net zero Activity data'!AQ10*'Net zero supporting data'!O117</f>
        <v>298596.75273936155</v>
      </c>
      <c r="P127">
        <f>'Net zero Activity data'!AR10*'Net zero supporting data'!P117</f>
        <v>367494.59450604732</v>
      </c>
      <c r="Q127">
        <f>'Net zero Activity data'!AS10*'Net zero supporting data'!Q117</f>
        <v>439443.07900812413</v>
      </c>
      <c r="R127">
        <f>'Net zero Activity data'!AT10*'Net zero supporting data'!R117</f>
        <v>514781.92131015257</v>
      </c>
      <c r="S127">
        <f>'Net zero Activity data'!AU10*'Net zero supporting data'!S117</f>
        <v>597769.13837642816</v>
      </c>
      <c r="T127">
        <f>'Net zero Activity data'!AV10*'Net zero supporting data'!T117</f>
        <v>682762.18075505632</v>
      </c>
      <c r="U127">
        <f>'Net zero Activity data'!AW10*'Net zero supporting data'!U117</f>
        <v>706802.68541262893</v>
      </c>
      <c r="V127">
        <f>'Net zero Activity data'!AX10*'Net zero supporting data'!V117</f>
        <v>732042.59770837706</v>
      </c>
      <c r="W127">
        <f>'Net zero Activity data'!AY10*'Net zero supporting data'!W117</f>
        <v>761647.02812094556</v>
      </c>
      <c r="X127">
        <f>'Net zero Activity data'!AZ10*'Net zero supporting data'!X117</f>
        <v>793751.16235318338</v>
      </c>
      <c r="Y127">
        <f>'Net zero Activity data'!BA10*'Net zero supporting data'!Y117</f>
        <v>820316.63716061017</v>
      </c>
      <c r="Z127">
        <f>'Net zero Activity data'!BB10*'Net zero supporting data'!Z117</f>
        <v>847268.60301944055</v>
      </c>
      <c r="AA127">
        <f>'Net zero Activity data'!BC10*'Net zero supporting data'!AA117</f>
        <v>876842.03663222794</v>
      </c>
      <c r="AB127">
        <f>'Net zero Activity data'!BD10*'Net zero supporting data'!AB117</f>
        <v>906690.09598638746</v>
      </c>
      <c r="AC127">
        <f>'Net zero Activity data'!BE10*'Net zero supporting data'!AC117</f>
        <v>939457.39177737315</v>
      </c>
      <c r="AD127">
        <f>'Net zero Activity data'!BF10*'Net zero supporting data'!AD117</f>
        <v>971939.98553170415</v>
      </c>
      <c r="AE127">
        <f>'Net zero Activity data'!BG10*'Net zero supporting data'!AE117</f>
        <v>1007717.5167225139</v>
      </c>
      <c r="AF127">
        <f>'Net zero Activity data'!BH10*'Net zero supporting data'!AF117</f>
        <v>1044279.8673115277</v>
      </c>
      <c r="AG127">
        <f>'Net zero Activity data'!BI10*'Net zero supporting data'!AG117</f>
        <v>1082137.7805367848</v>
      </c>
      <c r="AH127">
        <f>'Net zero Activity data'!BJ10*'Net zero supporting data'!AH117</f>
        <v>1121476.6844764662</v>
      </c>
      <c r="AI127">
        <f>'Net zero Activity data'!BK10*'Net zero supporting data'!AI117</f>
        <v>1162637.6552526753</v>
      </c>
      <c r="AJ127">
        <f>'Net zero Activity data'!BL10*'Net zero supporting data'!AJ117</f>
        <v>1207281.2889041698</v>
      </c>
      <c r="AK127">
        <f>'Net zero Activity data'!BM10*'Net zero supporting data'!AK117</f>
        <v>1236716.1543001146</v>
      </c>
      <c r="AL127">
        <f>'Net zero Activity data'!BN10*'Net zero supporting data'!AL117</f>
        <v>1264045.2633296072</v>
      </c>
      <c r="AM127">
        <f>'Net zero Activity data'!BO10*'Net zero supporting data'!AM117</f>
        <v>1292041.9651476908</v>
      </c>
      <c r="AN127">
        <f>'Net zero Activity data'!BP10*'Net zero supporting data'!AN117</f>
        <v>1319700.4096144368</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1168016.6089037121</v>
      </c>
      <c r="L128">
        <f>'Net zero Activity data'!AN11*'Net zero supporting data'!L118</f>
        <v>2342919.921655573</v>
      </c>
      <c r="M128">
        <f>'Net zero Activity data'!AO11*'Net zero supporting data'!M118</f>
        <v>3523385.9964188514</v>
      </c>
      <c r="N128">
        <f>'Net zero Activity data'!AP11*'Net zero supporting data'!N118</f>
        <v>4708107.163731412</v>
      </c>
      <c r="O128">
        <f>'Net zero Activity data'!AQ11*'Net zero supporting data'!O118</f>
        <v>5895499.6752919303</v>
      </c>
      <c r="P128">
        <f>'Net zero Activity data'!AR11*'Net zero supporting data'!P118</f>
        <v>7086642.3989707092</v>
      </c>
      <c r="Q128">
        <f>'Net zero Activity data'!AS11*'Net zero supporting data'!Q118</f>
        <v>8281418.209260188</v>
      </c>
      <c r="R128">
        <f>'Net zero Activity data'!AT11*'Net zero supporting data'!R118</f>
        <v>9479594.7823161446</v>
      </c>
      <c r="S128">
        <f>'Net zero Activity data'!AU11*'Net zero supporting data'!S118</f>
        <v>10681374.52633574</v>
      </c>
      <c r="T128">
        <f>'Net zero Activity data'!AV11*'Net zero supporting data'!T118</f>
        <v>11885692.167487994</v>
      </c>
      <c r="U128">
        <f>'Net zero Activity data'!AW11*'Net zero supporting data'!U118</f>
        <v>11903148.241344843</v>
      </c>
      <c r="V128">
        <f>'Net zero Activity data'!AX11*'Net zero supporting data'!V118</f>
        <v>11920151.561847134</v>
      </c>
      <c r="W128">
        <f>'Net zero Activity data'!AY11*'Net zero supporting data'!W118</f>
        <v>11936984.326104196</v>
      </c>
      <c r="X128">
        <f>'Net zero Activity data'!AZ11*'Net zero supporting data'!X118</f>
        <v>11953329.067292694</v>
      </c>
      <c r="Y128">
        <f>'Net zero Activity data'!BA11*'Net zero supporting data'!Y118</f>
        <v>11968163.051225653</v>
      </c>
      <c r="Z128">
        <f>'Net zero Activity data'!BB11*'Net zero supporting data'!Z118</f>
        <v>11982276.350648398</v>
      </c>
      <c r="AA128">
        <f>'Net zero Activity data'!BC11*'Net zero supporting data'!AA118</f>
        <v>11995856.30095399</v>
      </c>
      <c r="AB128">
        <f>'Net zero Activity data'!BD11*'Net zero supporting data'!AB118</f>
        <v>12008565.662143061</v>
      </c>
      <c r="AC128">
        <f>'Net zero Activity data'!BE11*'Net zero supporting data'!AC118</f>
        <v>12020641.679394826</v>
      </c>
      <c r="AD128">
        <f>'Net zero Activity data'!BF11*'Net zero supporting data'!AD118</f>
        <v>12031663.163608257</v>
      </c>
      <c r="AE128">
        <f>'Net zero Activity data'!BG11*'Net zero supporting data'!AE118</f>
        <v>12042282.696171308</v>
      </c>
      <c r="AF128">
        <f>'Net zero Activity data'!BH11*'Net zero supporting data'!AF118</f>
        <v>12052036.17674787</v>
      </c>
      <c r="AG128">
        <f>'Net zero Activity data'!BI11*'Net zero supporting data'!AG118</f>
        <v>12060932.264311744</v>
      </c>
      <c r="AH128">
        <f>'Net zero Activity data'!BJ11*'Net zero supporting data'!AH118</f>
        <v>12068945.51073442</v>
      </c>
      <c r="AI128">
        <f>'Net zero Activity data'!BK11*'Net zero supporting data'!AI118</f>
        <v>12076069.215770993</v>
      </c>
      <c r="AJ128">
        <f>'Net zero Activity data'!BL11*'Net zero supporting data'!AJ118</f>
        <v>12082445.832267392</v>
      </c>
      <c r="AK128">
        <f>'Net zero Activity data'!BM11*'Net zero supporting data'!AK118</f>
        <v>12086052.026106583</v>
      </c>
      <c r="AL128">
        <f>'Net zero Activity data'!BN11*'Net zero supporting data'!AL118</f>
        <v>12088266.898026275</v>
      </c>
      <c r="AM128">
        <f>'Net zero Activity data'!BO11*'Net zero supporting data'!AM118</f>
        <v>12089353.466904435</v>
      </c>
      <c r="AN128">
        <f>'Net zero Activity data'!BP11*'Net zero supporting data'!AN118</f>
        <v>12089176.503432147</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116354.14494826252</v>
      </c>
      <c r="L129">
        <f>'Net zero Activity data'!AN12*'Net zero supporting data'!L119</f>
        <v>233394.32169749006</v>
      </c>
      <c r="M129">
        <f>'Net zero Activity data'!AO12*'Net zero supporting data'!M119</f>
        <v>350988.64332141815</v>
      </c>
      <c r="N129">
        <f>'Net zero Activity data'!AP12*'Net zero supporting data'!N119</f>
        <v>469006.84389661578</v>
      </c>
      <c r="O129">
        <f>'Net zero Activity data'!AQ12*'Net zero supporting data'!O119</f>
        <v>587291.15539306577</v>
      </c>
      <c r="P129">
        <f>'Net zero Activity data'!AR12*'Net zero supporting data'!P119</f>
        <v>705949.05123846151</v>
      </c>
      <c r="Q129">
        <f>'Net zero Activity data'!AS12*'Net zero supporting data'!Q119</f>
        <v>824968.86375771987</v>
      </c>
      <c r="R129">
        <f>'Net zero Activity data'!AT12*'Net zero supporting data'!R119</f>
        <v>944327.44957938616</v>
      </c>
      <c r="S129">
        <f>'Net zero Activity data'!AU12*'Net zero supporting data'!S119</f>
        <v>1064044.9719721426</v>
      </c>
      <c r="T129">
        <f>'Net zero Activity data'!AV12*'Net zero supporting data'!T119</f>
        <v>1184015.3117037851</v>
      </c>
      <c r="U129">
        <f>'Net zero Activity data'!AW12*'Net zero supporting data'!U119</f>
        <v>1185754.2309385668</v>
      </c>
      <c r="V129">
        <f>'Net zero Activity data'!AX12*'Net zero supporting data'!V119</f>
        <v>1187448.0483066111</v>
      </c>
      <c r="W129">
        <f>'Net zero Activity data'!AY12*'Net zero supporting data'!W119</f>
        <v>1189124.875397353</v>
      </c>
      <c r="X129">
        <f>'Net zero Activity data'!AZ12*'Net zero supporting data'!X119</f>
        <v>1190753.0871632572</v>
      </c>
      <c r="Y129">
        <f>'Net zero Activity data'!BA12*'Net zero supporting data'!Y119</f>
        <v>1192230.8020378049</v>
      </c>
      <c r="Z129">
        <f>'Net zero Activity data'!BB12*'Net zero supporting data'!Z119</f>
        <v>1193636.7245856642</v>
      </c>
      <c r="AA129">
        <f>'Net zero Activity data'!BC12*'Net zero supporting data'!AA119</f>
        <v>1194989.5165701292</v>
      </c>
      <c r="AB129">
        <f>'Net zero Activity data'!BD12*'Net zero supporting data'!AB119</f>
        <v>1196255.5832019909</v>
      </c>
      <c r="AC129">
        <f>'Net zero Activity data'!BE12*'Net zero supporting data'!AC119</f>
        <v>1197458.558100634</v>
      </c>
      <c r="AD129">
        <f>'Net zero Activity data'!BF12*'Net zero supporting data'!AD119</f>
        <v>1198556.4837310908</v>
      </c>
      <c r="AE129">
        <f>'Net zero Activity data'!BG12*'Net zero supporting data'!AE119</f>
        <v>1199614.3682009734</v>
      </c>
      <c r="AF129">
        <f>'Net zero Activity data'!BH12*'Net zero supporting data'!AF119</f>
        <v>1200585.9792928915</v>
      </c>
      <c r="AG129">
        <f>'Net zero Activity data'!BI12*'Net zero supporting data'!AG119</f>
        <v>1201472.1795866105</v>
      </c>
      <c r="AH129">
        <f>'Net zero Activity data'!BJ12*'Net zero supporting data'!AH119</f>
        <v>1202270.4340195209</v>
      </c>
      <c r="AI129">
        <f>'Net zero Activity data'!BK12*'Net zero supporting data'!AI119</f>
        <v>1202980.0751342752</v>
      </c>
      <c r="AJ129">
        <f>'Net zero Activity data'!BL12*'Net zero supporting data'!AJ119</f>
        <v>1203615.2936358324</v>
      </c>
      <c r="AK129">
        <f>'Net zero Activity data'!BM12*'Net zero supporting data'!AK119</f>
        <v>1203974.5313362882</v>
      </c>
      <c r="AL129">
        <f>'Net zero Activity data'!BN12*'Net zero supporting data'!AL119</f>
        <v>1204195.1699183264</v>
      </c>
      <c r="AM129">
        <f>'Net zero Activity data'!BO12*'Net zero supporting data'!AM119</f>
        <v>1204303.4104962272</v>
      </c>
      <c r="AN129">
        <f>'Net zero Activity data'!BP12*'Net zero supporting data'!AN119</f>
        <v>1204285.7819510952</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89282.774842918385</v>
      </c>
      <c r="V130">
        <f>'Net zero Activity data'!AX13*'Net zero supporting data'!V120</f>
        <v>178939.49187538674</v>
      </c>
      <c r="W130">
        <f>'Net zero Activity data'!AY13*'Net zero supporting data'!W120</f>
        <v>268955.39535683289</v>
      </c>
      <c r="X130">
        <f>'Net zero Activity data'!AZ13*'Net zero supporting data'!X120</f>
        <v>359302.66985398228</v>
      </c>
      <c r="Y130">
        <f>'Net zero Activity data'!BA13*'Net zero supporting data'!Y120</f>
        <v>449902.16618630505</v>
      </c>
      <c r="Z130">
        <f>'Net zero Activity data'!BB13*'Net zero supporting data'!Z120</f>
        <v>540749.46860493382</v>
      </c>
      <c r="AA130">
        <f>'Net zero Activity data'!BC13*'Net zero supporting data'!AA120</f>
        <v>631829.18022651481</v>
      </c>
      <c r="AB130">
        <f>'Net zero Activity data'!BD13*'Net zero supporting data'!AB120</f>
        <v>723089.16526073951</v>
      </c>
      <c r="AC130">
        <f>'Net zero Activity data'!BE13*'Net zero supporting data'!AC120</f>
        <v>814519.2574618978</v>
      </c>
      <c r="AD130">
        <f>'Net zero Activity data'!BF13*'Net zero supporting data'!AD120</f>
        <v>906048.9980143453</v>
      </c>
      <c r="AE130">
        <f>'Net zero Activity data'!BG13*'Net zero supporting data'!AE120</f>
        <v>907015.98106758064</v>
      </c>
      <c r="AF130">
        <f>'Net zero Activity data'!BH13*'Net zero supporting data'!AF120</f>
        <v>907873.65499042487</v>
      </c>
      <c r="AG130">
        <f>'Net zero Activity data'!BI13*'Net zero supporting data'!AG120</f>
        <v>908624.24592389131</v>
      </c>
      <c r="AH130">
        <f>'Net zero Activity data'!BJ13*'Net zero supporting data'!AH120</f>
        <v>909266.25382715056</v>
      </c>
      <c r="AI130">
        <f>'Net zero Activity data'!BK13*'Net zero supporting data'!AI120</f>
        <v>909800.13255847432</v>
      </c>
      <c r="AJ130">
        <f>'Net zero Activity data'!BL13*'Net zero supporting data'!AJ120</f>
        <v>910242.17820710654</v>
      </c>
      <c r="AK130">
        <f>'Net zero Activity data'!BM13*'Net zero supporting data'!AK120</f>
        <v>910378.05430001917</v>
      </c>
      <c r="AL130">
        <f>'Net zero Activity data'!BN13*'Net zero supporting data'!AL120</f>
        <v>910356.25868868979</v>
      </c>
      <c r="AM130">
        <f>'Net zero Activity data'!BO13*'Net zero supporting data'!AM120</f>
        <v>910205.89110899367</v>
      </c>
      <c r="AN130">
        <f>'Net zero Activity data'!BP13*'Net zero supporting data'!AN120</f>
        <v>909913.64715801389</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86656.81087695017</v>
      </c>
      <c r="V131">
        <f>'Net zero Activity data'!AX14*'Net zero supporting data'!V121</f>
        <v>173676.56564375767</v>
      </c>
      <c r="W131">
        <f>'Net zero Activity data'!AY14*'Net zero supporting data'!W121</f>
        <v>261044.94255222011</v>
      </c>
      <c r="X131">
        <f>'Net zero Activity data'!AZ14*'Net zero supporting data'!X121</f>
        <v>348734.94427004154</v>
      </c>
      <c r="Y131">
        <f>'Net zero Activity data'!BA14*'Net zero supporting data'!Y121</f>
        <v>436669.74953376665</v>
      </c>
      <c r="Z131">
        <f>'Net zero Activity data'!BB14*'Net zero supporting data'!Z121</f>
        <v>524845.07246949454</v>
      </c>
      <c r="AA131">
        <f>'Net zero Activity data'!BC14*'Net zero supporting data'!AA121</f>
        <v>613245.96904338186</v>
      </c>
      <c r="AB131">
        <f>'Net zero Activity data'!BD14*'Net zero supporting data'!AB121</f>
        <v>701821.83687071758</v>
      </c>
      <c r="AC131">
        <f>'Net zero Activity data'!BE14*'Net zero supporting data'!AC121</f>
        <v>790562.8087130182</v>
      </c>
      <c r="AD131">
        <f>'Net zero Activity data'!BF14*'Net zero supporting data'!AD121</f>
        <v>879400.49807274668</v>
      </c>
      <c r="AE131">
        <f>'Net zero Activity data'!BG14*'Net zero supporting data'!AE121</f>
        <v>880339.04044794559</v>
      </c>
      <c r="AF131">
        <f>'Net zero Activity data'!BH14*'Net zero supporting data'!AF121</f>
        <v>881171.48866717669</v>
      </c>
      <c r="AG131">
        <f>'Net zero Activity data'!BI14*'Net zero supporting data'!AG121</f>
        <v>881900.00339671783</v>
      </c>
      <c r="AH131">
        <f>'Net zero Activity data'!BJ14*'Net zero supporting data'!AH121</f>
        <v>882523.12871458719</v>
      </c>
      <c r="AI131">
        <f>'Net zero Activity data'!BK14*'Net zero supporting data'!AI121</f>
        <v>883041.30513028381</v>
      </c>
      <c r="AJ131">
        <f>'Net zero Activity data'!BL14*'Net zero supporting data'!AJ121</f>
        <v>883470.34943630919</v>
      </c>
      <c r="AK131">
        <f>'Net zero Activity data'!BM14*'Net zero supporting data'!AK121</f>
        <v>883602.22917354782</v>
      </c>
      <c r="AL131">
        <f>'Net zero Activity data'!BN14*'Net zero supporting data'!AL121</f>
        <v>883581.07460961048</v>
      </c>
      <c r="AM131">
        <f>'Net zero Activity data'!BO14*'Net zero supporting data'!AM121</f>
        <v>883435.12960578781</v>
      </c>
      <c r="AN131">
        <f>'Net zero Activity data'!BP14*'Net zero supporting data'!AN121</f>
        <v>883151.48106513079</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598039.00741273258</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608615.99513645715</v>
      </c>
      <c r="J132" s="11">
        <f>'Activity data'!AL5-'Net zero supporting data'!J122</f>
        <v>591989.61539116956</v>
      </c>
      <c r="K132" s="11">
        <f>'Activity data'!AM5-'Net zero supporting data'!K122</f>
        <v>548582.40801699006</v>
      </c>
      <c r="L132" s="11">
        <f>'Activity data'!AN5-'Net zero supporting data'!L122</f>
        <v>502467.88104491227</v>
      </c>
      <c r="M132" s="11">
        <f>'Activity data'!AO5-'Net zero supporting data'!M122</f>
        <v>454893.82842596341</v>
      </c>
      <c r="N132" s="11">
        <f>'Activity data'!AP5-'Net zero supporting data'!N122</f>
        <v>406630.08117652114</v>
      </c>
      <c r="O132" s="11">
        <f>'Activity data'!AQ5-'Net zero supporting data'!O122</f>
        <v>357153.97154200287</v>
      </c>
      <c r="P132" s="11">
        <f>'Activity data'!AR5-'Net zero supporting data'!P122</f>
        <v>306435.52702889114</v>
      </c>
      <c r="Q132" s="11">
        <f>'Activity data'!AS5-'Net zero supporting data'!Q122</f>
        <v>254974.69371664815</v>
      </c>
      <c r="R132" s="11">
        <f>'Activity data'!AT5-'Net zero supporting data'!R122</f>
        <v>202831.03806566342</v>
      </c>
      <c r="S132" s="11">
        <f>'Activity data'!AU5-'Net zero supporting data'!S122</f>
        <v>150349.53719972691</v>
      </c>
      <c r="T132" s="11">
        <f>'Activity data'!AV5-'Net zero supporting data'!T122</f>
        <v>96736.515087887994</v>
      </c>
      <c r="U132" s="11">
        <f>'Activity data'!AW5-'Net zero supporting data'!U122</f>
        <v>97679.475783045986</v>
      </c>
      <c r="V132" s="11">
        <f>'Activity data'!AX5-'Net zero supporting data'!V122</f>
        <v>98665.241114150384</v>
      </c>
      <c r="W132" s="11">
        <f>'Activity data'!AY5-'Net zero supporting data'!W122</f>
        <v>99849.151835774654</v>
      </c>
      <c r="X132" s="11">
        <f>'Activity data'!AZ5-'Net zero supporting data'!X122</f>
        <v>101133.56729702069</v>
      </c>
      <c r="Y132" s="11">
        <f>'Activity data'!BA5-'Net zero supporting data'!Y122</f>
        <v>102123.65962296003</v>
      </c>
      <c r="Z132" s="11">
        <f>'Activity data'!BB5-'Net zero supporting data'!Z122</f>
        <v>103113.74860406539</v>
      </c>
      <c r="AA132" s="11">
        <f>'Activity data'!BC5-'Net zero supporting data'!AA122</f>
        <v>104210.36610997852</v>
      </c>
      <c r="AB132" s="11">
        <f>'Activity data'!BD5-'Net zero supporting data'!AB122</f>
        <v>105298.96997618745</v>
      </c>
      <c r="AC132" s="11">
        <f>'Activity data'!BE5-'Net zero supporting data'!AC122</f>
        <v>106503.74599591596</v>
      </c>
      <c r="AD132" s="11">
        <f>'Activity data'!BF5-'Net zero supporting data'!AD122</f>
        <v>107671.9346533966</v>
      </c>
      <c r="AE132" s="11">
        <f>'Activity data'!BG5-'Net zero supporting data'!AE122</f>
        <v>109028.42885247036</v>
      </c>
      <c r="AF132" s="11">
        <f>'Activity data'!BH5-'Net zero supporting data'!AF122</f>
        <v>110399.27891437651</v>
      </c>
      <c r="AG132" s="11">
        <f>'Activity data'!BI5-'Net zero supporting data'!AG122</f>
        <v>111807.20844456227</v>
      </c>
      <c r="AH132" s="11">
        <f>'Activity data'!BJ5-'Net zero supporting data'!AH122</f>
        <v>113259.57019181305</v>
      </c>
      <c r="AI132" s="11">
        <f>'Activity data'!BK5-'Net zero supporting data'!AI122</f>
        <v>114770.52872527309</v>
      </c>
      <c r="AJ132" s="11">
        <f>'Activity data'!BL5-'Net zero supporting data'!AJ122</f>
        <v>116412.88664308807</v>
      </c>
      <c r="AK132" s="11">
        <f>'Activity data'!BM5-'Net zero supporting data'!AK122</f>
        <v>117353.88168993115</v>
      </c>
      <c r="AL132" s="11">
        <f>'Activity data'!BN5-'Net zero supporting data'!AL122</f>
        <v>118185.21963925753</v>
      </c>
      <c r="AM132" s="11">
        <f>'Activity data'!BO5-'Net zero supporting data'!AM122</f>
        <v>119030.30757349182</v>
      </c>
      <c r="AN132" s="11">
        <f>'Activity data'!BP5-'Net zero supporting data'!AN122</f>
        <v>119844.83395990473</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495518.03471340693</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504281.82454163593</v>
      </c>
      <c r="J133" s="11">
        <f>'Activity data'!AL6-'Net zero supporting data'!J123</f>
        <v>490505.68132411194</v>
      </c>
      <c r="K133" s="11">
        <f>'Activity data'!AM6-'Net zero supporting data'!K123</f>
        <v>454539.70949979167</v>
      </c>
      <c r="L133" s="11">
        <f>'Activity data'!AN6-'Net zero supporting data'!L123</f>
        <v>416330.53000864154</v>
      </c>
      <c r="M133" s="11">
        <f>'Activity data'!AO6-'Net zero supporting data'!M123</f>
        <v>376912.02926722687</v>
      </c>
      <c r="N133" s="11">
        <f>'Activity data'!AP6-'Net zero supporting data'!N123</f>
        <v>336922.06726054609</v>
      </c>
      <c r="O133" s="11">
        <f>'Activity data'!AQ6-'Net zero supporting data'!O123</f>
        <v>295927.57642051671</v>
      </c>
      <c r="P133" s="11">
        <f>'Activity data'!AR6-'Net zero supporting data'!P123</f>
        <v>253903.72239536693</v>
      </c>
      <c r="Q133" s="11">
        <f>'Activity data'!AS6-'Net zero supporting data'!Q123</f>
        <v>211264.74622236565</v>
      </c>
      <c r="R133" s="11">
        <f>'Activity data'!AT6-'Net zero supporting data'!R123</f>
        <v>168060.00296869257</v>
      </c>
      <c r="S133" s="11">
        <f>'Activity data'!AU6-'Net zero supporting data'!S123</f>
        <v>124575.3308226309</v>
      </c>
      <c r="T133" s="11">
        <f>'Activity data'!AV6-'Net zero supporting data'!T123</f>
        <v>80153.112501392898</v>
      </c>
      <c r="U133" s="11">
        <f>'Activity data'!AW6-'Net zero supporting data'!U123</f>
        <v>80934.422791666701</v>
      </c>
      <c r="V133" s="11">
        <f>'Activity data'!AX6-'Net zero supporting data'!V123</f>
        <v>81751.19978029601</v>
      </c>
      <c r="W133" s="11">
        <f>'Activity data'!AY6-'Net zero supporting data'!W123</f>
        <v>82732.154378213338</v>
      </c>
      <c r="X133" s="11">
        <f>'Activity data'!AZ6-'Net zero supporting data'!X123</f>
        <v>83796.384331817157</v>
      </c>
      <c r="Y133" s="11">
        <f>'Activity data'!BA6-'Net zero supporting data'!Y123</f>
        <v>84616.7465447383</v>
      </c>
      <c r="Z133" s="11">
        <f>'Activity data'!BB6-'Net zero supporting data'!Z123</f>
        <v>85437.105986225652</v>
      </c>
      <c r="AA133" s="11">
        <f>'Activity data'!BC6-'Net zero supporting data'!AA123</f>
        <v>86345.731919696438</v>
      </c>
      <c r="AB133" s="11">
        <f>'Activity data'!BD6-'Net zero supporting data'!AB123</f>
        <v>87247.717980269575</v>
      </c>
      <c r="AC133" s="11">
        <f>'Activity data'!BE6-'Net zero supporting data'!AC123</f>
        <v>88245.960968044703</v>
      </c>
      <c r="AD133" s="11">
        <f>'Activity data'!BF6-'Net zero supporting data'!AD123</f>
        <v>89213.888712814369</v>
      </c>
      <c r="AE133" s="11">
        <f>'Activity data'!BG6-'Net zero supporting data'!AE123</f>
        <v>90337.841049189738</v>
      </c>
      <c r="AF133" s="11">
        <f>'Activity data'!BH6-'Net zero supporting data'!AF123</f>
        <v>91473.688243340526</v>
      </c>
      <c r="AG133" s="11">
        <f>'Activity data'!BI6-'Net zero supporting data'!AG123</f>
        <v>92640.25842549454</v>
      </c>
      <c r="AH133" s="11">
        <f>'Activity data'!BJ6-'Net zero supporting data'!AH123</f>
        <v>93843.643873216584</v>
      </c>
      <c r="AI133" s="11">
        <f>'Activity data'!BK6-'Net zero supporting data'!AI123</f>
        <v>95095.580943797715</v>
      </c>
      <c r="AJ133" s="11">
        <f>'Activity data'!BL6-'Net zero supporting data'!AJ123</f>
        <v>96456.391789987334</v>
      </c>
      <c r="AK133" s="11">
        <f>'Activity data'!BM6-'Net zero supporting data'!AK123</f>
        <v>97236.073400228634</v>
      </c>
      <c r="AL133" s="11">
        <f>'Activity data'!BN6-'Net zero supporting data'!AL123</f>
        <v>97924.896272527636</v>
      </c>
      <c r="AM133" s="11">
        <f>'Activity data'!BO6-'Net zero supporting data'!AM123</f>
        <v>98625.111989464611</v>
      </c>
      <c r="AN133" s="11">
        <f>'Activity data'!BP6-'Net zero supporting data'!AN123</f>
        <v>99300.005281063844</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615125.83619595354</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626005.02356892754</v>
      </c>
      <c r="J134" s="11">
        <f>'Activity data'!AL7-'Net zero supporting data'!J124</f>
        <v>608903.60440234595</v>
      </c>
      <c r="K134" s="11">
        <f>'Activity data'!AM7-'Net zero supporting data'!K124</f>
        <v>579673.02692568139</v>
      </c>
      <c r="L134" s="11">
        <f>'Activity data'!AN7-'Net zero supporting data'!L124</f>
        <v>547958.08851989056</v>
      </c>
      <c r="M134" s="11">
        <f>'Activity data'!AO7-'Net zero supporting data'!M124</f>
        <v>514993.89511541487</v>
      </c>
      <c r="N134" s="11">
        <f>'Activity data'!AP7-'Net zero supporting data'!N124</f>
        <v>481619.00523764582</v>
      </c>
      <c r="O134" s="11">
        <f>'Activity data'!AQ7-'Net zero supporting data'!O124</f>
        <v>447218.88610476884</v>
      </c>
      <c r="P134" s="11">
        <f>'Activity data'!AR7-'Net zero supporting data'!P124</f>
        <v>411677.81590353663</v>
      </c>
      <c r="Q134" s="11">
        <f>'Activity data'!AS7-'Net zero supporting data'!Q124</f>
        <v>375581.77106198325</v>
      </c>
      <c r="R134" s="11">
        <f>'Activity data'!AT7-'Net zero supporting data'!R124</f>
        <v>339017.59219546593</v>
      </c>
      <c r="S134" s="11">
        <f>'Activity data'!AU7-'Net zero supporting data'!S124</f>
        <v>302709.82808844687</v>
      </c>
      <c r="T134" s="11">
        <f>'Activity data'!AV7-'Net zero supporting data'!T124</f>
        <v>265334.44138392137</v>
      </c>
      <c r="U134" s="11">
        <f>'Activity data'!AW7-'Net zero supporting data'!U124</f>
        <v>267920.8478620692</v>
      </c>
      <c r="V134" s="11">
        <f>'Activity data'!AX7-'Net zero supporting data'!V124</f>
        <v>270624.66134166956</v>
      </c>
      <c r="W134" s="11">
        <f>'Activity data'!AY7-'Net zero supporting data'!W124</f>
        <v>273871.9593209821</v>
      </c>
      <c r="X134" s="11">
        <f>'Activity data'!AZ7-'Net zero supporting data'!X124</f>
        <v>277394.92744325689</v>
      </c>
      <c r="Y134" s="11">
        <f>'Activity data'!BA7-'Net zero supporting data'!Y124</f>
        <v>280110.60925154737</v>
      </c>
      <c r="Z134" s="11">
        <f>'Activity data'!BB7-'Net zero supporting data'!Z124</f>
        <v>282826.28188543662</v>
      </c>
      <c r="AA134" s="11">
        <f>'Activity data'!BC7-'Net zero supporting data'!AA124</f>
        <v>285834.14704451239</v>
      </c>
      <c r="AB134" s="11">
        <f>'Activity data'!BD7-'Net zero supporting data'!AB124</f>
        <v>288820.03193468548</v>
      </c>
      <c r="AC134" s="11">
        <f>'Activity data'!BE7-'Net zero supporting data'!AC124</f>
        <v>292124.56044594111</v>
      </c>
      <c r="AD134" s="11">
        <f>'Activity data'!BF7-'Net zero supporting data'!AD124</f>
        <v>295328.73504931643</v>
      </c>
      <c r="AE134" s="11">
        <f>'Activity data'!BG7-'Net zero supporting data'!AE124</f>
        <v>299049.40485249012</v>
      </c>
      <c r="AF134" s="11">
        <f>'Activity data'!BH7-'Net zero supporting data'!AF124</f>
        <v>302809.45073657559</v>
      </c>
      <c r="AG134" s="11">
        <f>'Activity data'!BI7-'Net zero supporting data'!AG124</f>
        <v>306671.20030508522</v>
      </c>
      <c r="AH134" s="11">
        <f>'Activity data'!BJ7-'Net zero supporting data'!AH124</f>
        <v>310654.82109754451</v>
      </c>
      <c r="AI134" s="11">
        <f>'Activity data'!BK7-'Net zero supporting data'!AI124</f>
        <v>314799.16450360633</v>
      </c>
      <c r="AJ134" s="11">
        <f>'Activity data'!BL7-'Net zero supporting data'!AJ124</f>
        <v>319303.91764961317</v>
      </c>
      <c r="AK134" s="11">
        <f>'Activity data'!BM7-'Net zero supporting data'!AK124</f>
        <v>321884.93263523979</v>
      </c>
      <c r="AL134" s="11">
        <f>'Activity data'!BN7-'Net zero supporting data'!AL124</f>
        <v>324165.17386767786</v>
      </c>
      <c r="AM134" s="11">
        <f>'Activity data'!BO7-'Net zero supporting data'!AM124</f>
        <v>326483.12934443483</v>
      </c>
      <c r="AN134" s="11">
        <f>'Activity data'!BP7-'Net zero supporting data'!AN124</f>
        <v>328717.25886145286</v>
      </c>
    </row>
    <row r="135" spans="1:40" x14ac:dyDescent="0.3">
      <c r="A135" t="s">
        <v>1101</v>
      </c>
      <c r="B135" s="11">
        <f>'Activity data'!AD8-'Net zero supporting data'!B125</f>
        <v>5954880.1627134709</v>
      </c>
      <c r="C135" s="11">
        <f>'Activity data'!AE8-'Net zero supporting data'!C125</f>
        <v>5903235.3888004757</v>
      </c>
      <c r="D135" s="11">
        <f>'Activity data'!AF8-'Net zero supporting data'!D125</f>
        <v>5883575.7867908701</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4720653.2492311569</v>
      </c>
      <c r="K135" s="11">
        <f>'Activity data'!AM8-'Net zero supporting data'!K125</f>
        <v>4524160.4906187458</v>
      </c>
      <c r="L135" s="11">
        <f>'Activity data'!AN8-'Net zero supporting data'!L125</f>
        <v>4278966.7488397751</v>
      </c>
      <c r="M135" s="11">
        <f>'Activity data'!AO8-'Net zero supporting data'!M125</f>
        <v>4016165.3941407902</v>
      </c>
      <c r="N135" s="11">
        <f>'Activity data'!AP8-'Net zero supporting data'!N125</f>
        <v>3755746.5285213809</v>
      </c>
      <c r="O135" s="11">
        <f>'Activity data'!AQ8-'Net zero supporting data'!O125</f>
        <v>3483145.3765763519</v>
      </c>
      <c r="P135" s="11">
        <f>'Activity data'!AR8-'Net zero supporting data'!P125</f>
        <v>3193671.5119723161</v>
      </c>
      <c r="Q135" s="11">
        <f>'Activity data'!AS8-'Net zero supporting data'!Q125</f>
        <v>2901252.0694093816</v>
      </c>
      <c r="R135" s="11">
        <f>'Activity data'!AT8-'Net zero supporting data'!R125</f>
        <v>2608042.313296149</v>
      </c>
      <c r="S135" s="11">
        <f>'Activity data'!AU8-'Net zero supporting data'!S125</f>
        <v>2329849.5506445402</v>
      </c>
      <c r="T135" s="11">
        <f>'Activity data'!AV8-'Net zero supporting data'!T125</f>
        <v>2037883.0986948647</v>
      </c>
      <c r="U135" s="11">
        <f>'Activity data'!AW8-'Net zero supporting data'!U125</f>
        <v>2041922.6145378435</v>
      </c>
      <c r="V135" s="11">
        <f>'Activity data'!AX8-'Net zero supporting data'!V125</f>
        <v>2046831.0478365324</v>
      </c>
      <c r="W135" s="11">
        <f>'Activity data'!AY8-'Net zero supporting data'!W125</f>
        <v>2060953.9196408377</v>
      </c>
      <c r="X135" s="11">
        <f>'Activity data'!AZ8-'Net zero supporting data'!X125</f>
        <v>2078372.0690847519</v>
      </c>
      <c r="Y135" s="11">
        <f>'Activity data'!BA8-'Net zero supporting data'!Y125</f>
        <v>2078220.2925166069</v>
      </c>
      <c r="Z135" s="11">
        <f>'Activity data'!BB8-'Net zero supporting data'!Z125</f>
        <v>2076540.0565044037</v>
      </c>
      <c r="AA135" s="11">
        <f>'Activity data'!BC8-'Net zero supporting data'!AA125</f>
        <v>2078638.3008822836</v>
      </c>
      <c r="AB135" s="11">
        <f>'Activity data'!BD8-'Net zero supporting data'!AB125</f>
        <v>2078620.3337514694</v>
      </c>
      <c r="AC135" s="11">
        <f>'Activity data'!BE8-'Net zero supporting data'!AC125</f>
        <v>2082396.9730026941</v>
      </c>
      <c r="AD135" s="11">
        <f>'Activity data'!BF8-'Net zero supporting data'!AD125</f>
        <v>2082563.6440822924</v>
      </c>
      <c r="AE135" s="11">
        <f>'Activity data'!BG8-'Net zero supporting data'!AE125</f>
        <v>2099972.4944297592</v>
      </c>
      <c r="AF135" s="11">
        <f>'Activity data'!BH8-'Net zero supporting data'!AF125</f>
        <v>2116247.5749967447</v>
      </c>
      <c r="AG135" s="11">
        <f>'Activity data'!BI8-'Net zero supporting data'!AG125</f>
        <v>2132359.0089658224</v>
      </c>
      <c r="AH135" s="11">
        <f>'Activity data'!BJ8-'Net zero supporting data'!AH125</f>
        <v>2148543.9765534042</v>
      </c>
      <c r="AI135" s="11">
        <f>'Activity data'!BK8-'Net zero supporting data'!AI125</f>
        <v>2165295.7412300087</v>
      </c>
      <c r="AJ135" s="11">
        <f>'Activity data'!BL8-'Net zero supporting data'!AJ125</f>
        <v>2185431.8391281157</v>
      </c>
      <c r="AK135" s="11">
        <f>'Activity data'!BM8-'Net zero supporting data'!AK125</f>
        <v>2175636.5552357519</v>
      </c>
      <c r="AL135" s="11">
        <f>'Activity data'!BN8-'Net zero supporting data'!AL125</f>
        <v>2160689.4734407095</v>
      </c>
      <c r="AM135" s="11">
        <f>'Activity data'!BO8-'Net zero supporting data'!AM125</f>
        <v>2145556.1826295033</v>
      </c>
      <c r="AN135" s="11">
        <f>'Activity data'!BP8-'Net zero supporting data'!AN125</f>
        <v>2128562.3453745171</v>
      </c>
    </row>
    <row r="136" spans="1:40" x14ac:dyDescent="0.3">
      <c r="A136" t="s">
        <v>1102</v>
      </c>
      <c r="B136" s="11">
        <f>'Activity data'!AD9-'Net zero supporting data'!B126</f>
        <v>5280742.7858025106</v>
      </c>
      <c r="C136" s="11">
        <f>'Activity data'!AE9-'Net zero supporting data'!C126</f>
        <v>5234944.5900683459</v>
      </c>
      <c r="D136" s="11">
        <f>'Activity data'!AF9-'Net zero supporting data'!D126</f>
        <v>5217510.6033805832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4186239.6738464972</v>
      </c>
      <c r="K136" s="11">
        <f>'Activity data'!AM9-'Net zero supporting data'!K126</f>
        <v>4011991.3784732278</v>
      </c>
      <c r="L136" s="11">
        <f>'Activity data'!AN9-'Net zero supporting data'!L126</f>
        <v>3794555.4187824423</v>
      </c>
      <c r="M136" s="11">
        <f>'Activity data'!AO9-'Net zero supporting data'!M126</f>
        <v>3561505.1608418315</v>
      </c>
      <c r="N136" s="11">
        <f>'Activity data'!AP9-'Net zero supporting data'!N126</f>
        <v>3330567.6762359412</v>
      </c>
      <c r="O136" s="11">
        <f>'Activity data'!AQ9-'Net zero supporting data'!O126</f>
        <v>3088827.0320582744</v>
      </c>
      <c r="P136" s="11">
        <f>'Activity data'!AR9-'Net zero supporting data'!P126</f>
        <v>2832123.7936358266</v>
      </c>
      <c r="Q136" s="11">
        <f>'Activity data'!AS9-'Net zero supporting data'!Q126</f>
        <v>2572808.4389102058</v>
      </c>
      <c r="R136" s="11">
        <f>'Activity data'!AT9-'Net zero supporting data'!R126</f>
        <v>2312792.2400928116</v>
      </c>
      <c r="S136" s="11">
        <f>'Activity data'!AU9-'Net zero supporting data'!S126</f>
        <v>2066092.9977413849</v>
      </c>
      <c r="T136" s="11">
        <f>'Activity data'!AV9-'Net zero supporting data'!T126</f>
        <v>1807179.3516728044</v>
      </c>
      <c r="U136" s="11">
        <f>'Activity data'!AW9-'Net zero supporting data'!U126</f>
        <v>1810761.5638354458</v>
      </c>
      <c r="V136" s="11">
        <f>'Activity data'!AX9-'Net zero supporting data'!V126</f>
        <v>1815114.325439943</v>
      </c>
      <c r="W136" s="11">
        <f>'Activity data'!AY9-'Net zero supporting data'!W126</f>
        <v>1827638.3815682898</v>
      </c>
      <c r="X136" s="11">
        <f>'Activity data'!AZ9-'Net zero supporting data'!X126</f>
        <v>1843084.665037421</v>
      </c>
      <c r="Y136" s="11">
        <f>'Activity data'!BA9-'Net zero supporting data'!Y126</f>
        <v>1842950.0707222736</v>
      </c>
      <c r="Z136" s="11">
        <f>'Activity data'!BB9-'Net zero supporting data'!Z126</f>
        <v>1841460.0501076789</v>
      </c>
      <c r="AA136" s="11">
        <f>'Activity data'!BC9-'Net zero supporting data'!AA126</f>
        <v>1843320.7573861754</v>
      </c>
      <c r="AB136" s="11">
        <f>'Activity data'!BD9-'Net zero supporting data'!AB126</f>
        <v>1843304.8242701706</v>
      </c>
      <c r="AC136" s="11">
        <f>'Activity data'!BE9-'Net zero supporting data'!AC126</f>
        <v>1846653.9194552191</v>
      </c>
      <c r="AD136" s="11">
        <f>'Activity data'!BF9-'Net zero supporting data'!AD126</f>
        <v>1846801.722110712</v>
      </c>
      <c r="AE136" s="11">
        <f>'Activity data'!BG9-'Net zero supporting data'!AE126</f>
        <v>1862239.7592112957</v>
      </c>
      <c r="AF136" s="11">
        <f>'Activity data'!BH9-'Net zero supporting data'!AF126</f>
        <v>1876672.3778273016</v>
      </c>
      <c r="AG136" s="11">
        <f>'Activity data'!BI9-'Net zero supporting data'!AG126</f>
        <v>1890959.8758753515</v>
      </c>
      <c r="AH136" s="11">
        <f>'Activity data'!BJ9-'Net zero supporting data'!AH126</f>
        <v>1905312.5829813201</v>
      </c>
      <c r="AI136" s="11">
        <f>'Activity data'!BK9-'Net zero supporting data'!AI126</f>
        <v>1920167.9214681205</v>
      </c>
      <c r="AJ136" s="11">
        <f>'Activity data'!BL9-'Net zero supporting data'!AJ126</f>
        <v>1938024.4611136117</v>
      </c>
      <c r="AK136" s="11">
        <f>'Activity data'!BM9-'Net zero supporting data'!AK126</f>
        <v>1929338.0772845345</v>
      </c>
      <c r="AL136" s="11">
        <f>'Activity data'!BN9-'Net zero supporting data'!AL126</f>
        <v>1916083.1179568558</v>
      </c>
      <c r="AM136" s="11">
        <f>'Activity data'!BO9-'Net zero supporting data'!AM126</f>
        <v>1902663.0298789935</v>
      </c>
      <c r="AN136" s="11">
        <f>'Activity data'!BP9-'Net zero supporting data'!AN126</f>
        <v>1887593.0232566469</v>
      </c>
    </row>
    <row r="137" spans="1:40" x14ac:dyDescent="0.3">
      <c r="A137" t="s">
        <v>1103</v>
      </c>
      <c r="B137" s="11">
        <f>'Activity data'!AD10-'Net zero supporting data'!B127</f>
        <v>541460.03376820474</v>
      </c>
      <c r="C137" s="11">
        <f>'Activity data'!AE10-'Net zero supporting data'!C127</f>
        <v>559717.10307730944</v>
      </c>
      <c r="D137" s="11">
        <f>'Activity data'!AF10-'Net zero supporting data'!D127</f>
        <v>581386.33409904351</v>
      </c>
      <c r="E137" s="11">
        <f>'Activity data'!AG10-'Net zero supporting data'!E127</f>
        <v>597546.77075746458</v>
      </c>
      <c r="F137" s="11">
        <f>'Activity data'!AH10-'Net zero supporting data'!F127</f>
        <v>610009.49754182226</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593493.21095298638</v>
      </c>
      <c r="K137" s="11">
        <f>'Activity data'!AM10-'Net zero supporting data'!K127</f>
        <v>567001.44455793325</v>
      </c>
      <c r="L137" s="11">
        <f>'Activity data'!AN10-'Net zero supporting data'!L127</f>
        <v>531968.8441989409</v>
      </c>
      <c r="M137" s="11">
        <f>'Activity data'!AO10-'Net zero supporting data'!M127</f>
        <v>492239.75450824649</v>
      </c>
      <c r="N137" s="11">
        <f>'Activity data'!AP10-'Net zero supporting data'!N127</f>
        <v>450197.32576271542</v>
      </c>
      <c r="O137" s="11">
        <f>'Activity data'!AQ10-'Net zero supporting data'!O127</f>
        <v>403983.8419414892</v>
      </c>
      <c r="P137" s="11">
        <f>'Activity data'!AR10-'Net zero supporting data'!P127</f>
        <v>353083.04178032011</v>
      </c>
      <c r="Q137" s="11">
        <f>'Activity data'!AS10-'Net zero supporting data'!Q127</f>
        <v>299116.71764418547</v>
      </c>
      <c r="R137" s="11">
        <f>'Activity data'!AT10-'Net zero supporting data'!R127</f>
        <v>242250.31591066025</v>
      </c>
      <c r="S137" s="11">
        <f>'Activity data'!AU10-'Net zero supporting data'!S127</f>
        <v>183628.42812870687</v>
      </c>
      <c r="T137" s="11">
        <f>'Activity data'!AV10-'Net zero supporting data'!T127</f>
        <v>120487.44366265705</v>
      </c>
      <c r="U137" s="11">
        <f>'Activity data'!AW10-'Net zero supporting data'!U127</f>
        <v>124729.88566105219</v>
      </c>
      <c r="V137" s="11">
        <f>'Activity data'!AX10-'Net zero supporting data'!V127</f>
        <v>129183.98783089011</v>
      </c>
      <c r="W137" s="11">
        <f>'Activity data'!AY10-'Net zero supporting data'!W127</f>
        <v>134408.29908016685</v>
      </c>
      <c r="X137" s="11">
        <f>'Activity data'!AZ10-'Net zero supporting data'!X127</f>
        <v>140073.73453291471</v>
      </c>
      <c r="Y137" s="11">
        <f>'Activity data'!BA10-'Net zero supporting data'!Y127</f>
        <v>144761.75949893123</v>
      </c>
      <c r="Z137" s="11">
        <f>'Activity data'!BB10-'Net zero supporting data'!Z127</f>
        <v>149517.98876813659</v>
      </c>
      <c r="AA137" s="11">
        <f>'Activity data'!BC10-'Net zero supporting data'!AA127</f>
        <v>154736.82999392261</v>
      </c>
      <c r="AB137" s="11">
        <f>'Activity data'!BD10-'Net zero supporting data'!AB127</f>
        <v>160004.13458583318</v>
      </c>
      <c r="AC137" s="11">
        <f>'Activity data'!BE10-'Net zero supporting data'!AC127</f>
        <v>165786.5985489483</v>
      </c>
      <c r="AD137" s="11">
        <f>'Activity data'!BF10-'Net zero supporting data'!AD127</f>
        <v>171518.82097618317</v>
      </c>
      <c r="AE137" s="11">
        <f>'Activity data'!BG10-'Net zero supporting data'!AE127</f>
        <v>177832.5029510319</v>
      </c>
      <c r="AF137" s="11">
        <f>'Activity data'!BH10-'Net zero supporting data'!AF127</f>
        <v>184284.68246674025</v>
      </c>
      <c r="AG137" s="11">
        <f>'Activity data'!BI10-'Net zero supporting data'!AG127</f>
        <v>190965.49068296212</v>
      </c>
      <c r="AH137" s="11">
        <f>'Activity data'!BJ10-'Net zero supporting data'!AH127</f>
        <v>197907.65020172927</v>
      </c>
      <c r="AI137" s="11">
        <f>'Activity data'!BK10-'Net zero supporting data'!AI127</f>
        <v>205171.35092694266</v>
      </c>
      <c r="AJ137" s="11">
        <f>'Activity data'!BL10-'Net zero supporting data'!AJ127</f>
        <v>213049.639218383</v>
      </c>
      <c r="AK137" s="11">
        <f>'Activity data'!BM10-'Net zero supporting data'!AK127</f>
        <v>218244.02722943202</v>
      </c>
      <c r="AL137" s="11">
        <f>'Activity data'!BN10-'Net zero supporting data'!AL127</f>
        <v>223066.81117581297</v>
      </c>
      <c r="AM137" s="11">
        <f>'Activity data'!BO10-'Net zero supporting data'!AM127</f>
        <v>228007.4056142983</v>
      </c>
      <c r="AN137" s="11">
        <f>'Activity data'!BP10-'Net zero supporting data'!AN127</f>
        <v>232888.30757901818</v>
      </c>
    </row>
    <row r="138" spans="1:40" x14ac:dyDescent="0.3">
      <c r="A138" t="s">
        <v>1104</v>
      </c>
      <c r="B138" s="11">
        <f>'Activity data'!AD11-'Net zero supporting data'!B128</f>
        <v>19018725.346340865</v>
      </c>
      <c r="C138" s="11">
        <f>'Activity data'!AE11-'Net zero supporting data'!C128</f>
        <v>19029008.710617676</v>
      </c>
      <c r="D138" s="11">
        <f>'Activity data'!AF11-'Net zero supporting data'!D128</f>
        <v>19053595.848806616</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19402080.57501537</v>
      </c>
      <c r="K138" s="11">
        <f>'Activity data'!AM11-'Net zero supporting data'!K128</f>
        <v>18298926.872824822</v>
      </c>
      <c r="L138" s="11">
        <f>'Activity data'!AN11-'Net zero supporting data'!L128</f>
        <v>17181412.758807536</v>
      </c>
      <c r="M138" s="11">
        <f>'Activity data'!AO11-'Net zero supporting data'!M128</f>
        <v>16050980.650352545</v>
      </c>
      <c r="N138" s="11">
        <f>'Activity data'!AP11-'Net zero supporting data'!N128</f>
        <v>14909006.018482808</v>
      </c>
      <c r="O138" s="11">
        <f>'Activity data'!AQ11-'Net zero supporting data'!O128</f>
        <v>13756165.909014504</v>
      </c>
      <c r="P138" s="11">
        <f>'Activity data'!AR11-'Net zero supporting data'!P128</f>
        <v>12598475.37594793</v>
      </c>
      <c r="Q138" s="11">
        <f>'Activity data'!AS11-'Net zero supporting data'!Q128</f>
        <v>11436244.19374026</v>
      </c>
      <c r="R138" s="11">
        <f>'Activity data'!AT11-'Net zero supporting data'!R128</f>
        <v>10269561.014175825</v>
      </c>
      <c r="S138" s="11">
        <f>'Activity data'!AU11-'Net zero supporting data'!S128</f>
        <v>9098948.6705822963</v>
      </c>
      <c r="T138" s="11">
        <f>'Activity data'!AV11-'Net zero supporting data'!T128</f>
        <v>7923794.7783253305</v>
      </c>
      <c r="U138" s="11">
        <f>'Activity data'!AW11-'Net zero supporting data'!U128</f>
        <v>7935432.160896562</v>
      </c>
      <c r="V138" s="11">
        <f>'Activity data'!AX11-'Net zero supporting data'!V128</f>
        <v>7946767.7078980897</v>
      </c>
      <c r="W138" s="11">
        <f>'Activity data'!AY11-'Net zero supporting data'!W128</f>
        <v>7957989.5507361311</v>
      </c>
      <c r="X138" s="11">
        <f>'Activity data'!AZ11-'Net zero supporting data'!X128</f>
        <v>7968886.0448617972</v>
      </c>
      <c r="Y138" s="11">
        <f>'Activity data'!BA11-'Net zero supporting data'!Y128</f>
        <v>7978775.3674837705</v>
      </c>
      <c r="Z138" s="11">
        <f>'Activity data'!BB11-'Net zero supporting data'!Z128</f>
        <v>7988184.2337656002</v>
      </c>
      <c r="AA138" s="11">
        <f>'Activity data'!BC11-'Net zero supporting data'!AA128</f>
        <v>7997237.5339693259</v>
      </c>
      <c r="AB138" s="11">
        <f>'Activity data'!BD11-'Net zero supporting data'!AB128</f>
        <v>8005710.4414287079</v>
      </c>
      <c r="AC138" s="11">
        <f>'Activity data'!BE11-'Net zero supporting data'!AC128</f>
        <v>8013761.1195965521</v>
      </c>
      <c r="AD138" s="11">
        <f>'Activity data'!BF11-'Net zero supporting data'!AD128</f>
        <v>8021108.7757388391</v>
      </c>
      <c r="AE138" s="11">
        <f>'Activity data'!BG11-'Net zero supporting data'!AE128</f>
        <v>8028188.4641142059</v>
      </c>
      <c r="AF138" s="11">
        <f>'Activity data'!BH11-'Net zero supporting data'!AF128</f>
        <v>8034690.7844985798</v>
      </c>
      <c r="AG138" s="11">
        <f>'Activity data'!BI11-'Net zero supporting data'!AG128</f>
        <v>8040621.5095411632</v>
      </c>
      <c r="AH138" s="11">
        <f>'Activity data'!BJ11-'Net zero supporting data'!AH128</f>
        <v>8045963.6738229468</v>
      </c>
      <c r="AI138" s="11">
        <f>'Activity data'!BK11-'Net zero supporting data'!AI128</f>
        <v>8050712.8105139956</v>
      </c>
      <c r="AJ138" s="11">
        <f>'Activity data'!BL11-'Net zero supporting data'!AJ128</f>
        <v>8054963.8881782629</v>
      </c>
      <c r="AK138" s="11">
        <f>'Activity data'!BM11-'Net zero supporting data'!AK128</f>
        <v>8057368.0174043905</v>
      </c>
      <c r="AL138" s="11">
        <f>'Activity data'!BN11-'Net zero supporting data'!AL128</f>
        <v>8058844.5986841824</v>
      </c>
      <c r="AM138" s="11">
        <f>'Activity data'!BO11-'Net zero supporting data'!AM128</f>
        <v>8059568.9779362902</v>
      </c>
      <c r="AN138" s="11">
        <f>'Activity data'!BP11-'Net zero supporting data'!AN128</f>
        <v>8059451.0022880994</v>
      </c>
    </row>
    <row r="139" spans="1:40" x14ac:dyDescent="0.3">
      <c r="A139" t="s">
        <v>1105</v>
      </c>
      <c r="B139" s="11">
        <f>'Activity data'!AD12-'Net zero supporting data'!B129</f>
        <v>2841878.5000279453</v>
      </c>
      <c r="C139" s="11">
        <f>'Activity data'!AE12-'Net zero supporting data'!C129</f>
        <v>2843415.0946899978</v>
      </c>
      <c r="D139" s="11">
        <f>'Activity data'!AF12-'Net zero supporting data'!D129</f>
        <v>2847089.0348791494</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2899161.4652321818</v>
      </c>
      <c r="K139" s="11">
        <f>'Activity data'!AM12-'Net zero supporting data'!K129</f>
        <v>2792499.4787583002</v>
      </c>
      <c r="L139" s="11">
        <f>'Activity data'!AN12-'Net zero supporting data'!L129</f>
        <v>2684034.6995211355</v>
      </c>
      <c r="M139" s="11">
        <f>'Activity data'!AO12-'Net zero supporting data'!M129</f>
        <v>2573916.7176903998</v>
      </c>
      <c r="N139" s="11">
        <f>'Activity data'!AP12-'Net zero supporting data'!N129</f>
        <v>2462285.930457233</v>
      </c>
      <c r="O139" s="11">
        <f>'Activity data'!AQ12-'Net zero supporting data'!O129</f>
        <v>2349164.6215722631</v>
      </c>
      <c r="P139" s="11">
        <f>'Activity data'!AR12-'Net zero supporting data'!P129</f>
        <v>2235505.3289217949</v>
      </c>
      <c r="Q139" s="11">
        <f>'Activity data'!AS12-'Net zero supporting data'!Q129</f>
        <v>2121348.5068055652</v>
      </c>
      <c r="R139" s="11">
        <f>'Activity data'!AT12-'Net zero supporting data'!R129</f>
        <v>2006695.8303561956</v>
      </c>
      <c r="S139" s="11">
        <f>'Activity data'!AU12-'Net zero supporting data'!S129</f>
        <v>1891635.5057282539</v>
      </c>
      <c r="T139" s="11">
        <f>'Activity data'!AV12-'Net zero supporting data'!T129</f>
        <v>1776022.9675556773</v>
      </c>
      <c r="U139" s="11">
        <f>'Activity data'!AW12-'Net zero supporting data'!U129</f>
        <v>1778631.3464078503</v>
      </c>
      <c r="V139" s="11">
        <f>'Activity data'!AX12-'Net zero supporting data'!V129</f>
        <v>1781172.0724599168</v>
      </c>
      <c r="W139" s="11">
        <f>'Activity data'!AY12-'Net zero supporting data'!W129</f>
        <v>1783687.3130960292</v>
      </c>
      <c r="X139" s="11">
        <f>'Activity data'!AZ12-'Net zero supporting data'!X129</f>
        <v>1786129.6307448854</v>
      </c>
      <c r="Y139" s="11">
        <f>'Activity data'!BA12-'Net zero supporting data'!Y129</f>
        <v>1788346.203056707</v>
      </c>
      <c r="Z139" s="11">
        <f>'Activity data'!BB12-'Net zero supporting data'!Z129</f>
        <v>1790455.0868784965</v>
      </c>
      <c r="AA139" s="11">
        <f>'Activity data'!BC12-'Net zero supporting data'!AA129</f>
        <v>1792484.2748551939</v>
      </c>
      <c r="AB139" s="11">
        <f>'Activity data'!BD12-'Net zero supporting data'!AB129</f>
        <v>1794383.3748029862</v>
      </c>
      <c r="AC139" s="11">
        <f>'Activity data'!BE12-'Net zero supporting data'!AC129</f>
        <v>1796187.8371509511</v>
      </c>
      <c r="AD139" s="11">
        <f>'Activity data'!BF12-'Net zero supporting data'!AD129</f>
        <v>1797834.7255966363</v>
      </c>
      <c r="AE139" s="11">
        <f>'Activity data'!BG12-'Net zero supporting data'!AE129</f>
        <v>1799421.5523014597</v>
      </c>
      <c r="AF139" s="11">
        <f>'Activity data'!BH12-'Net zero supporting data'!AF129</f>
        <v>1800878.9689393369</v>
      </c>
      <c r="AG139" s="11">
        <f>'Activity data'!BI12-'Net zero supporting data'!AG129</f>
        <v>1802208.2693799159</v>
      </c>
      <c r="AH139" s="11">
        <f>'Activity data'!BJ12-'Net zero supporting data'!AH129</f>
        <v>1803405.6510292813</v>
      </c>
      <c r="AI139" s="11">
        <f>'Activity data'!BK12-'Net zero supporting data'!AI129</f>
        <v>1804470.112701413</v>
      </c>
      <c r="AJ139" s="11">
        <f>'Activity data'!BL12-'Net zero supporting data'!AJ129</f>
        <v>1805422.9404537485</v>
      </c>
      <c r="AK139" s="11">
        <f>'Activity data'!BM12-'Net zero supporting data'!AK129</f>
        <v>1805961.7970044322</v>
      </c>
      <c r="AL139" s="11">
        <f>'Activity data'!BN12-'Net zero supporting data'!AL129</f>
        <v>1806292.7548774893</v>
      </c>
      <c r="AM139" s="11">
        <f>'Activity data'!BO12-'Net zero supporting data'!AM129</f>
        <v>1806455.1157443409</v>
      </c>
      <c r="AN139" s="11">
        <f>'Activity data'!BP12-'Net zero supporting data'!AN129</f>
        <v>1806428.6729266427</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2152686.9388296697</v>
      </c>
      <c r="K140" s="11">
        <f>'Activity data'!AM13-'Net zero supporting data'!K130</f>
        <v>2164879.758571303</v>
      </c>
      <c r="L140" s="11">
        <f>'Activity data'!AN13-'Net zero supporting data'!L130</f>
        <v>2175611.8949561729</v>
      </c>
      <c r="M140" s="11">
        <f>'Activity data'!AO13-'Net zero supporting data'!M130</f>
        <v>2184928.8447861574</v>
      </c>
      <c r="N140" s="11">
        <f>'Activity data'!AP13-'Net zero supporting data'!N130</f>
        <v>2192865.0220762668</v>
      </c>
      <c r="O140" s="11">
        <f>'Activity data'!AQ13-'Net zero supporting data'!O130</f>
        <v>2199290.3976695742</v>
      </c>
      <c r="P140" s="11">
        <f>'Activity data'!AR13-'Net zero supporting data'!P130</f>
        <v>2205403.571703027</v>
      </c>
      <c r="Q140" s="11">
        <f>'Activity data'!AS13-'Net zero supporting data'!Q130</f>
        <v>2211247.1093620779</v>
      </c>
      <c r="R140" s="11">
        <f>'Activity data'!AT13-'Net zero supporting data'!R130</f>
        <v>2216806.6323599787</v>
      </c>
      <c r="S140" s="11">
        <f>'Activity data'!AU13-'Net zero supporting data'!S130</f>
        <v>2222210.4616731429</v>
      </c>
      <c r="T140" s="11">
        <f>'Activity data'!AV13-'Net zero supporting data'!T130</f>
        <v>2227189.4199436163</v>
      </c>
      <c r="U140" s="11">
        <f>'Activity data'!AW13-'Net zero supporting data'!U130</f>
        <v>2142786.5962300412</v>
      </c>
      <c r="V140" s="11">
        <f>'Activity data'!AX13-'Net zero supporting data'!V130</f>
        <v>2057804.1565669472</v>
      </c>
      <c r="W140" s="11">
        <f>'Activity data'!AY13-'Net zero supporting data'!W130</f>
        <v>1972339.5659501078</v>
      </c>
      <c r="X140" s="11">
        <f>'Activity data'!AZ13-'Net zero supporting data'!X130</f>
        <v>1886339.0167334068</v>
      </c>
      <c r="Y140" s="11">
        <f>'Activity data'!BA13-'Net zero supporting data'!Y130</f>
        <v>1799608.6647452202</v>
      </c>
      <c r="Z140" s="11">
        <f>'Activity data'!BB13-'Net zero supporting data'!Z130</f>
        <v>1712373.3172489568</v>
      </c>
      <c r="AA140" s="11">
        <f>'Activity data'!BC13-'Net zero supporting data'!AA130</f>
        <v>1624703.6062967523</v>
      </c>
      <c r="AB140" s="11">
        <f>'Activity data'!BD13-'Net zero supporting data'!AB130</f>
        <v>1536564.4761790712</v>
      </c>
      <c r="AC140" s="11">
        <f>'Activity data'!BE13-'Net zero supporting data'!AC130</f>
        <v>1448034.2354878185</v>
      </c>
      <c r="AD140" s="11">
        <f>'Activity data'!BF13-'Net zero supporting data'!AD130</f>
        <v>1359073.4970215177</v>
      </c>
      <c r="AE140" s="11">
        <f>'Activity data'!BG13-'Net zero supporting data'!AE130</f>
        <v>1360523.9716013707</v>
      </c>
      <c r="AF140" s="11">
        <f>'Activity data'!BH13-'Net zero supporting data'!AF130</f>
        <v>1361810.4824856371</v>
      </c>
      <c r="AG140" s="11">
        <f>'Activity data'!BI13-'Net zero supporting data'!AG130</f>
        <v>1362936.368885837</v>
      </c>
      <c r="AH140" s="11">
        <f>'Activity data'!BJ13-'Net zero supporting data'!AH130</f>
        <v>1363899.3807407259</v>
      </c>
      <c r="AI140" s="11">
        <f>'Activity data'!BK13-'Net zero supporting data'!AI130</f>
        <v>1364700.1988377115</v>
      </c>
      <c r="AJ140" s="11">
        <f>'Activity data'!BL13-'Net zero supporting data'!AJ130</f>
        <v>1365363.2673106599</v>
      </c>
      <c r="AK140" s="11">
        <f>'Activity data'!BM13-'Net zero supporting data'!AK130</f>
        <v>1365567.0814500288</v>
      </c>
      <c r="AL140" s="11">
        <f>'Activity data'!BN13-'Net zero supporting data'!AL130</f>
        <v>1365534.3880330347</v>
      </c>
      <c r="AM140" s="11">
        <f>'Activity data'!BO13-'Net zero supporting data'!AM130</f>
        <v>1365308.8366634904</v>
      </c>
      <c r="AN140" s="11">
        <f>'Activity data'!BP13-'Net zero supporting data'!AN130</f>
        <v>1364870.4707370207</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4101196.8798749661</v>
      </c>
      <c r="H141" s="11">
        <f>'Activity data'!AJ14-'Net zero supporting data'!H131</f>
        <v>4126645.5055051413</v>
      </c>
      <c r="I141" s="11">
        <f>'Activity data'!AK14-'Net zero supporting data'!I131</f>
        <v>4153795.6084500193</v>
      </c>
      <c r="J141" s="11">
        <f>'Activity data'!AL14-'Net zero supporting data'!J131</f>
        <v>4178745.2341987696</v>
      </c>
      <c r="K141" s="11">
        <f>'Activity data'!AM14-'Net zero supporting data'!K131</f>
        <v>4202413.6489913519</v>
      </c>
      <c r="L141" s="11">
        <f>'Activity data'!AN14-'Net zero supporting data'!L131</f>
        <v>4223246.6196208047</v>
      </c>
      <c r="M141" s="11">
        <f>'Activity data'!AO14-'Net zero supporting data'!M131</f>
        <v>4241332.4634084217</v>
      </c>
      <c r="N141" s="11">
        <f>'Activity data'!AP14-'Net zero supporting data'!N131</f>
        <v>4256737.9840303995</v>
      </c>
      <c r="O141" s="11">
        <f>'Activity data'!AQ14-'Net zero supporting data'!O131</f>
        <v>4269210.7719468195</v>
      </c>
      <c r="P141" s="11">
        <f>'Activity data'!AR14-'Net zero supporting data'!P131</f>
        <v>4281077.5215411698</v>
      </c>
      <c r="Q141" s="11">
        <f>'Activity data'!AS14-'Net zero supporting data'!Q131</f>
        <v>4292420.8593499158</v>
      </c>
      <c r="R141" s="11">
        <f>'Activity data'!AT14-'Net zero supporting data'!R131</f>
        <v>4303212.8745811349</v>
      </c>
      <c r="S141" s="11">
        <f>'Activity data'!AU14-'Net zero supporting data'!S131</f>
        <v>4313702.6608949229</v>
      </c>
      <c r="T141" s="11">
        <f>'Activity data'!AV14-'Net zero supporting data'!T131</f>
        <v>4323367.6975376066</v>
      </c>
      <c r="U141" s="11">
        <f>'Activity data'!AW14-'Net zero supporting data'!U131</f>
        <v>4246183.7329705581</v>
      </c>
      <c r="V141" s="11">
        <f>'Activity data'!AX14-'Net zero supporting data'!V131</f>
        <v>4168237.5754501838</v>
      </c>
      <c r="W141" s="11">
        <f>'Activity data'!AY14-'Net zero supporting data'!W131</f>
        <v>4089704.0999847818</v>
      </c>
      <c r="X141" s="11">
        <f>'Activity data'!AZ14-'Net zero supporting data'!X131</f>
        <v>4010451.8591054771</v>
      </c>
      <c r="Y141" s="11">
        <f>'Activity data'!BA14-'Net zero supporting data'!Y131</f>
        <v>3930027.7458038991</v>
      </c>
      <c r="Z141" s="11">
        <f>'Activity data'!BB14-'Net zero supporting data'!Z131</f>
        <v>3848863.8647762928</v>
      </c>
      <c r="AA141" s="11">
        <f>'Activity data'!BC14-'Net zero supporting data'!AA131</f>
        <v>3767082.3812664882</v>
      </c>
      <c r="AB141" s="11">
        <f>'Activity data'!BD14-'Net zero supporting data'!AB131</f>
        <v>3684564.6435712669</v>
      </c>
      <c r="AC141" s="11">
        <f>'Activity data'!BE14-'Net zero supporting data'!AC131</f>
        <v>3601452.7952481946</v>
      </c>
      <c r="AD141" s="11">
        <f>'Activity data'!BF14-'Net zero supporting data'!AD131</f>
        <v>3517601.9922909862</v>
      </c>
      <c r="AE141" s="11">
        <f>'Activity data'!BG14-'Net zero supporting data'!AE131</f>
        <v>3521356.1617917819</v>
      </c>
      <c r="AF141" s="11">
        <f>'Activity data'!BH14-'Net zero supporting data'!AF131</f>
        <v>3524685.9546687067</v>
      </c>
      <c r="AG141" s="11">
        <f>'Activity data'!BI14-'Net zero supporting data'!AG131</f>
        <v>3527600.0135868713</v>
      </c>
      <c r="AH141" s="11">
        <f>'Activity data'!BJ14-'Net zero supporting data'!AH131</f>
        <v>3530092.5148583488</v>
      </c>
      <c r="AI141" s="11">
        <f>'Activity data'!BK14-'Net zero supporting data'!AI131</f>
        <v>3532165.2205211348</v>
      </c>
      <c r="AJ141" s="11">
        <f>'Activity data'!BL14-'Net zero supporting data'!AJ131</f>
        <v>3533881.3977452368</v>
      </c>
      <c r="AK141" s="11">
        <f>'Activity data'!BM14-'Net zero supporting data'!AK131</f>
        <v>3534408.9166941913</v>
      </c>
      <c r="AL141" s="11">
        <f>'Activity data'!BN14-'Net zero supporting data'!AL131</f>
        <v>3534324.2984384419</v>
      </c>
      <c r="AM141" s="11">
        <f>'Activity data'!BO14-'Net zero supporting data'!AM131</f>
        <v>3533740.5184231512</v>
      </c>
      <c r="AN141" s="11">
        <f>'Activity data'!BP14-'Net zero supporting data'!AN131</f>
        <v>3532605.9242605232</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21012.340830498561</v>
      </c>
      <c r="L157">
        <f>'Net zero Activity data'!AN47*'Net zero supporting data'!L154</f>
        <v>42012.723251444389</v>
      </c>
      <c r="M157">
        <f>'Net zero Activity data'!AO47*'Net zero supporting data'!M154</f>
        <v>63005.080851899525</v>
      </c>
      <c r="N157">
        <f>'Net zero Activity data'!AP47*'Net zero supporting data'!N154</f>
        <v>83989.883416214827</v>
      </c>
      <c r="O157">
        <f>'Net zero Activity data'!AQ47*'Net zero supporting data'!O154</f>
        <v>104964.97112884284</v>
      </c>
      <c r="P157">
        <f>'Net zero Activity data'!AR47*'Net zero supporting data'!P154</f>
        <v>125932.97034546244</v>
      </c>
      <c r="Q157">
        <f>'Net zero Activity data'!AS47*'Net zero supporting data'!Q154</f>
        <v>146896.96221824456</v>
      </c>
      <c r="R157">
        <f>'Net zero Activity data'!AT47*'Net zero supporting data'!R154</f>
        <v>167854.4451735398</v>
      </c>
      <c r="S157">
        <f>'Net zero Activity data'!AU47*'Net zero supporting data'!S154</f>
        <v>188804.67958794281</v>
      </c>
      <c r="T157">
        <f>'Net zero Activity data'!AV47*'Net zero supporting data'!T154</f>
        <v>209736.66572051938</v>
      </c>
      <c r="U157">
        <f>'Net zero Activity data'!AW47*'Net zero supporting data'!U154</f>
        <v>230666.07810193719</v>
      </c>
      <c r="V157">
        <f>'Net zero Activity data'!AX47*'Net zero supporting data'!V154</f>
        <v>251578.57508977503</v>
      </c>
      <c r="W157">
        <f>'Net zero Activity data'!AY47*'Net zero supporting data'!W154</f>
        <v>272479.90132332855</v>
      </c>
      <c r="X157">
        <f>'Net zero Activity data'!AZ47*'Net zero supporting data'!X154</f>
        <v>293360.29057311884</v>
      </c>
      <c r="Y157">
        <f>'Net zero Activity data'!BA47*'Net zero supporting data'!Y154</f>
        <v>314224.2444582592</v>
      </c>
      <c r="Z157">
        <f>'Net zero Activity data'!BB47*'Net zero supporting data'!Z154</f>
        <v>335097.47653580527</v>
      </c>
      <c r="AA157">
        <f>'Net zero Activity data'!BC47*'Net zero supporting data'!AA154</f>
        <v>355962.31341903913</v>
      </c>
      <c r="AB157">
        <f>'Net zero Activity data'!BD47*'Net zero supporting data'!AB154</f>
        <v>376811.08364166098</v>
      </c>
      <c r="AC157">
        <f>'Net zero Activity data'!BE47*'Net zero supporting data'!AC154</f>
        <v>397651.69310622994</v>
      </c>
      <c r="AD157">
        <f>'Net zero Activity data'!BF47*'Net zero supporting data'!AD154</f>
        <v>418474.58890212636</v>
      </c>
      <c r="AE157">
        <f>'Net zero Activity data'!BG47*'Net zero supporting data'!AE154</f>
        <v>418372.76006085833</v>
      </c>
      <c r="AF157">
        <f>'Net zero Activity data'!BH47*'Net zero supporting data'!AF154</f>
        <v>418258.05539052701</v>
      </c>
      <c r="AG157">
        <f>'Net zero Activity data'!BI47*'Net zero supporting data'!AG154</f>
        <v>418144.13091945939</v>
      </c>
      <c r="AH157">
        <f>'Net zero Activity data'!BJ47*'Net zero supporting data'!AH154</f>
        <v>418029.31899559655</v>
      </c>
      <c r="AI157">
        <f>'Net zero Activity data'!BK47*'Net zero supporting data'!AI154</f>
        <v>417913.17944385932</v>
      </c>
      <c r="AJ157">
        <f>'Net zero Activity data'!BL47*'Net zero supporting data'!AJ154</f>
        <v>417794.8374168966</v>
      </c>
      <c r="AK157">
        <f>'Net zero Activity data'!BM47*'Net zero supporting data'!AK154</f>
        <v>417669.49734736502</v>
      </c>
      <c r="AL157">
        <f>'Net zero Activity data'!BN47*'Net zero supporting data'!AL154</f>
        <v>417593.47480274318</v>
      </c>
      <c r="AM157">
        <f>'Net zero Activity data'!BO47*'Net zero supporting data'!AM154</f>
        <v>417525.35807071632</v>
      </c>
      <c r="AN157">
        <f>'Net zero Activity data'!BP47*'Net zero supporting data'!AN154</f>
        <v>417456.74644762487</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138.68144948129051</v>
      </c>
      <c r="L158">
        <f>'Net zero Activity data'!AN48*'Net zero supporting data'!L155</f>
        <v>277.283973459533</v>
      </c>
      <c r="M158">
        <f>'Net zero Activity data'!AO48*'Net zero supporting data'!M155</f>
        <v>415.83353362253689</v>
      </c>
      <c r="N158">
        <f>'Net zero Activity data'!AP48*'Net zero supporting data'!N155</f>
        <v>554.33323054701793</v>
      </c>
      <c r="O158">
        <f>'Net zero Activity data'!AQ48*'Net zero supporting data'!O155</f>
        <v>692.76880945036282</v>
      </c>
      <c r="P158">
        <f>'Net zero Activity data'!AR48*'Net zero supporting data'!P155</f>
        <v>831.15760428005217</v>
      </c>
      <c r="Q158">
        <f>'Net zero Activity data'!AS48*'Net zero supporting data'!Q155</f>
        <v>969.51995064041432</v>
      </c>
      <c r="R158">
        <f>'Net zero Activity data'!AT48*'Net zero supporting data'!R155</f>
        <v>1107.8393381453627</v>
      </c>
      <c r="S158">
        <f>'Net zero Activity data'!AU48*'Net zero supporting data'!S155</f>
        <v>1246.1108852804227</v>
      </c>
      <c r="T158">
        <f>'Net zero Activity data'!AV48*'Net zero supporting data'!T155</f>
        <v>1384.2619937554282</v>
      </c>
      <c r="U158">
        <f>'Net zero Activity data'!AW48*'Net zero supporting data'!U155</f>
        <v>1522.3961154727858</v>
      </c>
      <c r="V158">
        <f>'Net zero Activity data'!AX48*'Net zero supporting data'!V155</f>
        <v>1660.4185955925154</v>
      </c>
      <c r="W158">
        <f>'Net zero Activity data'!AY48*'Net zero supporting data'!W155</f>
        <v>1798.3673487339686</v>
      </c>
      <c r="X158">
        <f>'Net zero Activity data'!AZ48*'Net zero supporting data'!X155</f>
        <v>1936.1779177825849</v>
      </c>
      <c r="Y158">
        <f>'Net zero Activity data'!BA48*'Net zero supporting data'!Y155</f>
        <v>2073.8800134245112</v>
      </c>
      <c r="Z158">
        <f>'Net zero Activity data'!BB48*'Net zero supporting data'!Z155</f>
        <v>2211.643345136315</v>
      </c>
      <c r="AA158">
        <f>'Net zero Activity data'!BC48*'Net zero supporting data'!AA155</f>
        <v>2349.3512685656583</v>
      </c>
      <c r="AB158">
        <f>'Net zero Activity data'!BD48*'Net zero supporting data'!AB155</f>
        <v>2486.9531520349628</v>
      </c>
      <c r="AC158">
        <f>'Net zero Activity data'!BE48*'Net zero supporting data'!AC155</f>
        <v>2624.5011745011179</v>
      </c>
      <c r="AD158">
        <f>'Net zero Activity data'!BF48*'Net zero supporting data'!AD155</f>
        <v>2761.9322867540345</v>
      </c>
      <c r="AE158">
        <f>'Net zero Activity data'!BG48*'Net zero supporting data'!AE155</f>
        <v>2761.2602164016653</v>
      </c>
      <c r="AF158">
        <f>'Net zero Activity data'!BH48*'Net zero supporting data'!AF155</f>
        <v>2760.5031655774783</v>
      </c>
      <c r="AG158">
        <f>'Net zero Activity data'!BI48*'Net zero supporting data'!AG155</f>
        <v>2759.7512640684326</v>
      </c>
      <c r="AH158">
        <f>'Net zero Activity data'!BJ48*'Net zero supporting data'!AH155</f>
        <v>2758.9935053709378</v>
      </c>
      <c r="AI158">
        <f>'Net zero Activity data'!BK48*'Net zero supporting data'!AI155</f>
        <v>2758.2269843294721</v>
      </c>
      <c r="AJ158">
        <f>'Net zero Activity data'!BL48*'Net zero supporting data'!AJ155</f>
        <v>2757.4459269515178</v>
      </c>
      <c r="AK158">
        <f>'Net zero Activity data'!BM48*'Net zero supporting data'!AK155</f>
        <v>2756.6186824926099</v>
      </c>
      <c r="AL158">
        <f>'Net zero Activity data'!BN48*'Net zero supporting data'!AL155</f>
        <v>2756.1169336981056</v>
      </c>
      <c r="AM158">
        <f>'Net zero Activity data'!BO48*'Net zero supporting data'!AM155</f>
        <v>2755.667363266728</v>
      </c>
      <c r="AN158">
        <f>'Net zero Activity data'!BP48*'Net zero supporting data'!AN155</f>
        <v>2755.2145265543245</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1030605.6883231839</v>
      </c>
      <c r="L159">
        <f>'Net zero Activity data'!AN50*'Net zero supporting data'!L156</f>
        <v>2081286.9534523995</v>
      </c>
      <c r="M159">
        <f>'Net zero Activity data'!AO50*'Net zero supporting data'!M156</f>
        <v>3148812.345450162</v>
      </c>
      <c r="N159">
        <f>'Net zero Activity data'!AP50*'Net zero supporting data'!N156</f>
        <v>4236305.8913876992</v>
      </c>
      <c r="O159">
        <f>'Net zero Activity data'!AQ50*'Net zero supporting data'!O156</f>
        <v>5338624.7584410226</v>
      </c>
      <c r="P159">
        <f>'Net zero Activity data'!AR50*'Net zero supporting data'!P156</f>
        <v>6450093.9059377844</v>
      </c>
      <c r="Q159">
        <f>'Net zero Activity data'!AS50*'Net zero supporting data'!Q156</f>
        <v>7575509.520124699</v>
      </c>
      <c r="R159">
        <f>'Net zero Activity data'!AT50*'Net zero supporting data'!R156</f>
        <v>8716581.0900890529</v>
      </c>
      <c r="S159">
        <f>'Net zero Activity data'!AU50*'Net zero supporting data'!S156</f>
        <v>9898023.8403498959</v>
      </c>
      <c r="T159">
        <f>'Net zero Activity data'!AV50*'Net zero supporting data'!T156</f>
        <v>11085899.359751472</v>
      </c>
      <c r="U159">
        <f>'Net zero Activity data'!AW50*'Net zero supporting data'!U156</f>
        <v>12313357.792208519</v>
      </c>
      <c r="V159">
        <f>'Net zero Activity data'!AX50*'Net zero supporting data'!V156</f>
        <v>13568315.116210345</v>
      </c>
      <c r="W159">
        <f>'Net zero Activity data'!AY50*'Net zero supporting data'!W156</f>
        <v>14875385.387027407</v>
      </c>
      <c r="X159">
        <f>'Net zero Activity data'!AZ50*'Net zero supporting data'!X156</f>
        <v>16225715.461223191</v>
      </c>
      <c r="Y159">
        <f>'Net zero Activity data'!BA50*'Net zero supporting data'!Y156</f>
        <v>17554890.391716201</v>
      </c>
      <c r="Z159">
        <f>'Net zero Activity data'!BB50*'Net zero supporting data'!Z156</f>
        <v>18906757.409531824</v>
      </c>
      <c r="AA159">
        <f>'Net zero Activity data'!BC50*'Net zero supporting data'!AA156</f>
        <v>20302070.741440531</v>
      </c>
      <c r="AB159">
        <f>'Net zero Activity data'!BD50*'Net zero supporting data'!AB156</f>
        <v>21720865.270014193</v>
      </c>
      <c r="AC159">
        <f>'Net zero Activity data'!BE50*'Net zero supporting data'!AC156</f>
        <v>23189905.446786851</v>
      </c>
      <c r="AD159">
        <f>'Net zero Activity data'!BF50*'Net zero supporting data'!AD156</f>
        <v>24678173.083924595</v>
      </c>
      <c r="AE159">
        <f>'Net zero Activity data'!BG50*'Net zero supporting data'!AE156</f>
        <v>24989078.60206024</v>
      </c>
      <c r="AF159">
        <f>'Net zero Activity data'!BH50*'Net zero supporting data'!AF156</f>
        <v>25303274.452712782</v>
      </c>
      <c r="AG159">
        <f>'Net zero Activity data'!BI50*'Net zero supporting data'!AG156</f>
        <v>25625968.836794771</v>
      </c>
      <c r="AH159">
        <f>'Net zero Activity data'!BJ50*'Net zero supporting data'!AH156</f>
        <v>25958846.988325186</v>
      </c>
      <c r="AI159">
        <f>'Net zero Activity data'!BK50*'Net zero supporting data'!AI156</f>
        <v>26305155.395723935</v>
      </c>
      <c r="AJ159">
        <f>'Net zero Activity data'!BL50*'Net zero supporting data'!AJ156</f>
        <v>26681580.256037463</v>
      </c>
      <c r="AK159">
        <f>'Net zero Activity data'!BM50*'Net zero supporting data'!AK156</f>
        <v>26897254.272779722</v>
      </c>
      <c r="AL159">
        <f>'Net zero Activity data'!BN50*'Net zero supporting data'!AL156</f>
        <v>27087795.121430337</v>
      </c>
      <c r="AM159">
        <f>'Net zero Activity data'!BO50*'Net zero supporting data'!AM156</f>
        <v>27281487.43669619</v>
      </c>
      <c r="AN159">
        <f>'Net zero Activity data'!BP50*'Net zero supporting data'!AN156</f>
        <v>27468175.111715928</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3013460.9019825258</v>
      </c>
      <c r="L160">
        <f>'Net zero Activity data'!AN51*'Net zero supporting data'!L156</f>
        <v>6085622.2036185348</v>
      </c>
      <c r="M160">
        <f>'Net zero Activity data'!AO51*'Net zero supporting data'!M156</f>
        <v>9207035.2397651374</v>
      </c>
      <c r="N160">
        <f>'Net zero Activity data'!AP51*'Net zero supporting data'!N156</f>
        <v>12386834.57424489</v>
      </c>
      <c r="O160">
        <f>'Net zero Activity data'!AQ51*'Net zero supporting data'!O156</f>
        <v>15609982.714235742</v>
      </c>
      <c r="P160">
        <f>'Net zero Activity data'!AR51*'Net zero supporting data'!P156</f>
        <v>18859886.006726619</v>
      </c>
      <c r="Q160">
        <f>'Net zero Activity data'!AS51*'Net zero supporting data'!Q156</f>
        <v>22150568.360082138</v>
      </c>
      <c r="R160">
        <f>'Net zero Activity data'!AT51*'Net zero supporting data'!R156</f>
        <v>25487028.27041509</v>
      </c>
      <c r="S160">
        <f>'Net zero Activity data'!AU51*'Net zero supporting data'!S156</f>
        <v>28941532.33164759</v>
      </c>
      <c r="T160">
        <f>'Net zero Activity data'!AV51*'Net zero supporting data'!T156</f>
        <v>32414845.621779867</v>
      </c>
      <c r="U160">
        <f>'Net zero Activity data'!AW51*'Net zero supporting data'!U156</f>
        <v>36003898.192444645</v>
      </c>
      <c r="V160">
        <f>'Net zero Activity data'!AX51*'Net zero supporting data'!V156</f>
        <v>39673356.718031809</v>
      </c>
      <c r="W160">
        <f>'Net zero Activity data'!AY51*'Net zero supporting data'!W156</f>
        <v>43495191.976538315</v>
      </c>
      <c r="X160">
        <f>'Net zero Activity data'!AZ51*'Net zero supporting data'!X156</f>
        <v>47443517.635385364</v>
      </c>
      <c r="Y160">
        <f>'Net zero Activity data'!BA51*'Net zero supporting data'!Y156</f>
        <v>51329986.272534989</v>
      </c>
      <c r="Z160">
        <f>'Net zero Activity data'!BB51*'Net zero supporting data'!Z156</f>
        <v>55282805.909592524</v>
      </c>
      <c r="AA160">
        <f>'Net zero Activity data'!BC51*'Net zero supporting data'!AA156</f>
        <v>59362661.298866592</v>
      </c>
      <c r="AB160">
        <f>'Net zero Activity data'!BD51*'Net zero supporting data'!AB156</f>
        <v>63511175.020695306</v>
      </c>
      <c r="AC160">
        <f>'Net zero Activity data'!BE51*'Net zero supporting data'!AC156</f>
        <v>67806605.548881665</v>
      </c>
      <c r="AD160">
        <f>'Net zero Activity data'!BF51*'Net zero supporting data'!AD156</f>
        <v>72158256.609043613</v>
      </c>
      <c r="AE160">
        <f>'Net zero Activity data'!BG51*'Net zero supporting data'!AE156</f>
        <v>73067335.254472733</v>
      </c>
      <c r="AF160">
        <f>'Net zero Activity data'!BH51*'Net zero supporting data'!AF156</f>
        <v>73986034.735985443</v>
      </c>
      <c r="AG160">
        <f>'Net zero Activity data'!BI51*'Net zero supporting data'!AG156</f>
        <v>74929583.680783689</v>
      </c>
      <c r="AH160">
        <f>'Net zero Activity data'!BJ51*'Net zero supporting data'!AH156</f>
        <v>75902909.663869619</v>
      </c>
      <c r="AI160">
        <f>'Net zero Activity data'!BK51*'Net zero supporting data'!AI156</f>
        <v>76915505.322469085</v>
      </c>
      <c r="AJ160">
        <f>'Net zero Activity data'!BL51*'Net zero supporting data'!AJ156</f>
        <v>78016160.608910054</v>
      </c>
      <c r="AK160">
        <f>'Net zero Activity data'!BM51*'Net zero supporting data'!AK156</f>
        <v>78646785.128442615</v>
      </c>
      <c r="AL160">
        <f>'Net zero Activity data'!BN51*'Net zero supporting data'!AL156</f>
        <v>79203920.99926573</v>
      </c>
      <c r="AM160">
        <f>'Net zero Activity data'!BO51*'Net zero supporting data'!AM156</f>
        <v>79770271.666335881</v>
      </c>
      <c r="AN160">
        <f>'Net zero Activity data'!BP51*'Net zero supporting data'!AN156</f>
        <v>80316140.970113263</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161203.1672019921</v>
      </c>
      <c r="L161">
        <f>'Net zero Activity data'!AN52*'Net zero supporting data'!L156</f>
        <v>325546.47480996681</v>
      </c>
      <c r="M161">
        <f>'Net zero Activity data'!AO52*'Net zero supporting data'!M156</f>
        <v>492524.47251399542</v>
      </c>
      <c r="N161">
        <f>'Net zero Activity data'!AP52*'Net zero supporting data'!N156</f>
        <v>662625.80797439336</v>
      </c>
      <c r="O161">
        <f>'Net zero Activity data'!AQ52*'Net zero supporting data'!O156</f>
        <v>835046.06011236133</v>
      </c>
      <c r="P161">
        <f>'Net zero Activity data'!AR52*'Net zero supporting data'!P156</f>
        <v>1008897.5620532183</v>
      </c>
      <c r="Q161">
        <f>'Net zero Activity data'!AS52*'Net zero supporting data'!Q156</f>
        <v>1184930.5138222701</v>
      </c>
      <c r="R161">
        <f>'Net zero Activity data'!AT52*'Net zero supporting data'!R156</f>
        <v>1363412.3067781045</v>
      </c>
      <c r="S161">
        <f>'Net zero Activity data'!AU52*'Net zero supporting data'!S156</f>
        <v>1548208.7962286428</v>
      </c>
      <c r="T161">
        <f>'Net zero Activity data'!AV52*'Net zero supporting data'!T156</f>
        <v>1734011.4733716366</v>
      </c>
      <c r="U161">
        <f>'Net zero Activity data'!AW52*'Net zero supporting data'!U156</f>
        <v>1926005.5494404454</v>
      </c>
      <c r="V161">
        <f>'Net zero Activity data'!AX52*'Net zero supporting data'!V156</f>
        <v>2122300.8907378358</v>
      </c>
      <c r="W161">
        <f>'Net zero Activity data'!AY52*'Net zero supporting data'!W156</f>
        <v>2326747.5280876597</v>
      </c>
      <c r="X161">
        <f>'Net zero Activity data'!AZ52*'Net zero supporting data'!X156</f>
        <v>2537960.6886540703</v>
      </c>
      <c r="Y161">
        <f>'Net zero Activity data'!BA52*'Net zero supporting data'!Y156</f>
        <v>2745864.8473333986</v>
      </c>
      <c r="Z161">
        <f>'Net zero Activity data'!BB52*'Net zero supporting data'!Z156</f>
        <v>2957318.4103952902</v>
      </c>
      <c r="AA161">
        <f>'Net zero Activity data'!BC52*'Net zero supporting data'!AA156</f>
        <v>3175567.6699242289</v>
      </c>
      <c r="AB161">
        <f>'Net zero Activity data'!BD52*'Net zero supporting data'!AB156</f>
        <v>3397489.7631227011</v>
      </c>
      <c r="AC161">
        <f>'Net zero Activity data'!BE52*'Net zero supporting data'!AC156</f>
        <v>3627271.0770877227</v>
      </c>
      <c r="AD161">
        <f>'Net zero Activity data'!BF52*'Net zero supporting data'!AD156</f>
        <v>3860059.8725204095</v>
      </c>
      <c r="AE161">
        <f>'Net zero Activity data'!BG52*'Net zero supporting data'!AE156</f>
        <v>3908690.4543150691</v>
      </c>
      <c r="AF161">
        <f>'Net zero Activity data'!BH52*'Net zero supporting data'!AF156</f>
        <v>3957835.6965942201</v>
      </c>
      <c r="AG161">
        <f>'Net zero Activity data'!BI52*'Net zero supporting data'!AG156</f>
        <v>4008310.2450482943</v>
      </c>
      <c r="AH161">
        <f>'Net zero Activity data'!BJ52*'Net zero supporting data'!AH156</f>
        <v>4060377.6971563399</v>
      </c>
      <c r="AI161">
        <f>'Net zero Activity data'!BK52*'Net zero supporting data'!AI156</f>
        <v>4114545.855486793</v>
      </c>
      <c r="AJ161">
        <f>'Net zero Activity data'!BL52*'Net zero supporting data'!AJ156</f>
        <v>4173424.7073926441</v>
      </c>
      <c r="AK161">
        <f>'Net zero Activity data'!BM52*'Net zero supporting data'!AK156</f>
        <v>4207159.5634835269</v>
      </c>
      <c r="AL161">
        <f>'Net zero Activity data'!BN52*'Net zero supporting data'!AL156</f>
        <v>4236963.191225782</v>
      </c>
      <c r="AM161">
        <f>'Net zero Activity data'!BO52*'Net zero supporting data'!AM156</f>
        <v>4267259.7586106798</v>
      </c>
      <c r="AN161">
        <f>'Net zero Activity data'!BP52*'Net zero supporting data'!AN156</f>
        <v>4296460.6885412354</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1028660.9312798799</v>
      </c>
      <c r="L162">
        <f>'Net zero Activity data'!AN53*'Net zero supporting data'!L156</f>
        <v>2078491.8771670619</v>
      </c>
      <c r="M162">
        <f>'Net zero Activity data'!AO53*'Net zero supporting data'!M156</f>
        <v>3140371.9418190154</v>
      </c>
      <c r="N162">
        <f>'Net zero Activity data'!AP53*'Net zero supporting data'!N156</f>
        <v>4224786.5315327868</v>
      </c>
      <c r="O162">
        <f>'Net zero Activity data'!AQ53*'Net zero supporting data'!O156</f>
        <v>5317477.5105868476</v>
      </c>
      <c r="P162">
        <f>'Net zero Activity data'!AR53*'Net zero supporting data'!P156</f>
        <v>6399169.5491250288</v>
      </c>
      <c r="Q162">
        <f>'Net zero Activity data'!AS53*'Net zero supporting data'!Q156</f>
        <v>7483721.3081676159</v>
      </c>
      <c r="R162">
        <f>'Net zero Activity data'!AT53*'Net zero supporting data'!R156</f>
        <v>8575577.4373985194</v>
      </c>
      <c r="S162">
        <f>'Net zero Activity data'!AU53*'Net zero supporting data'!S156</f>
        <v>9742595.0535443984</v>
      </c>
      <c r="T162">
        <f>'Net zero Activity data'!AV53*'Net zero supporting data'!T156</f>
        <v>10888833.887858557</v>
      </c>
      <c r="U162">
        <f>'Net zero Activity data'!AW53*'Net zero supporting data'!U156</f>
        <v>12001459.648683669</v>
      </c>
      <c r="V162">
        <f>'Net zero Activity data'!AX53*'Net zero supporting data'!V156</f>
        <v>13123973.572778892</v>
      </c>
      <c r="W162">
        <f>'Net zero Activity data'!AY53*'Net zero supporting data'!W156</f>
        <v>14315737.916779462</v>
      </c>
      <c r="X162">
        <f>'Net zero Activity data'!AZ53*'Net zero supporting data'!X156</f>
        <v>15547244.846719377</v>
      </c>
      <c r="Y162">
        <f>'Net zero Activity data'!BA53*'Net zero supporting data'!Y156</f>
        <v>16656545.875042722</v>
      </c>
      <c r="Z162">
        <f>'Net zero Activity data'!BB53*'Net zero supporting data'!Z156</f>
        <v>17752617.705101423</v>
      </c>
      <c r="AA162">
        <f>'Net zero Activity data'!BC53*'Net zero supporting data'!AA156</f>
        <v>18881215.618189145</v>
      </c>
      <c r="AB162">
        <f>'Net zero Activity data'!BD53*'Net zero supporting data'!AB156</f>
        <v>19991702.556615073</v>
      </c>
      <c r="AC162">
        <f>'Net zero Activity data'!BE53*'Net zero supporting data'!AC156</f>
        <v>21140693.502018105</v>
      </c>
      <c r="AD162">
        <f>'Net zero Activity data'!BF53*'Net zero supporting data'!AD156</f>
        <v>22255142.697663523</v>
      </c>
      <c r="AE162">
        <f>'Net zero Activity data'!BG53*'Net zero supporting data'!AE156</f>
        <v>22441180.925011855</v>
      </c>
      <c r="AF162">
        <f>'Net zero Activity data'!BH53*'Net zero supporting data'!AF156</f>
        <v>22615103.216156933</v>
      </c>
      <c r="AG162">
        <f>'Net zero Activity data'!BI53*'Net zero supporting data'!AG156</f>
        <v>22787276.711581513</v>
      </c>
      <c r="AH162">
        <f>'Net zero Activity data'!BJ53*'Net zero supporting data'!AH156</f>
        <v>22960236.017887574</v>
      </c>
      <c r="AI162">
        <f>'Net zero Activity data'!BK53*'Net zero supporting data'!AI156</f>
        <v>23139252.354014862</v>
      </c>
      <c r="AJ162">
        <f>'Net zero Activity data'!BL53*'Net zero supporting data'!AJ156</f>
        <v>23354435.084861957</v>
      </c>
      <c r="AK162">
        <f>'Net zero Activity data'!BM53*'Net zero supporting data'!AK156</f>
        <v>23249758.600468248</v>
      </c>
      <c r="AL162">
        <f>'Net zero Activity data'!BN53*'Net zero supporting data'!AL156</f>
        <v>23090027.857445069</v>
      </c>
      <c r="AM162">
        <f>'Net zero Activity data'!BO53*'Net zero supporting data'!AM156</f>
        <v>22928307.20730041</v>
      </c>
      <c r="AN162">
        <f>'Net zero Activity data'!BP53*'Net zero supporting data'!AN156</f>
        <v>22746703.982752979</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1251125.5518060816</v>
      </c>
      <c r="L163">
        <f>'Net zero Activity data'!AN55*'Net zero supporting data'!L156</f>
        <v>2588069.4334936929</v>
      </c>
      <c r="M163">
        <f>'Net zero Activity data'!AO55*'Net zero supporting data'!M156</f>
        <v>4002022.16822027</v>
      </c>
      <c r="N163">
        <f>'Net zero Activity data'!AP55*'Net zero supporting data'!N156</f>
        <v>5508797.2581468448</v>
      </c>
      <c r="O163">
        <f>'Net zero Activity data'!AQ55*'Net zero supporting data'!O156</f>
        <v>7092575.6584949708</v>
      </c>
      <c r="P163">
        <f>'Net zero Activity data'!AR55*'Net zero supporting data'!P156</f>
        <v>8729107.7069991212</v>
      </c>
      <c r="Q163">
        <f>'Net zero Activity data'!AS55*'Net zero supporting data'!Q156</f>
        <v>10438101.74381794</v>
      </c>
      <c r="R163">
        <f>'Net zero Activity data'!AT55*'Net zero supporting data'!R156</f>
        <v>12227627.028833272</v>
      </c>
      <c r="S163">
        <f>'Net zero Activity data'!AU55*'Net zero supporting data'!S156</f>
        <v>14198824.338685716</v>
      </c>
      <c r="T163">
        <f>'Net zero Activity data'!AV55*'Net zero supporting data'!T156</f>
        <v>16217666.06414238</v>
      </c>
      <c r="U163">
        <f>'Net zero Activity data'!AW55*'Net zero supporting data'!U156</f>
        <v>18467570.807514776</v>
      </c>
      <c r="V163">
        <f>'Net zero Activity data'!AX55*'Net zero supporting data'!V156</f>
        <v>20865869.954131357</v>
      </c>
      <c r="W163">
        <f>'Net zero Activity data'!AY55*'Net zero supporting data'!W156</f>
        <v>23518845.597595181</v>
      </c>
      <c r="X163">
        <f>'Net zero Activity data'!AZ55*'Net zero supporting data'!X156</f>
        <v>26395585.919486862</v>
      </c>
      <c r="Y163">
        <f>'Net zero Activity data'!BA55*'Net zero supporting data'!Y156</f>
        <v>29227500.431304108</v>
      </c>
      <c r="Z163">
        <f>'Net zero Activity data'!BB55*'Net zero supporting data'!Z156</f>
        <v>32200305.541718327</v>
      </c>
      <c r="AA163">
        <f>'Net zero Activity data'!BC55*'Net zero supporting data'!AA156</f>
        <v>35407004.021726094</v>
      </c>
      <c r="AB163">
        <f>'Net zero Activity data'!BD55*'Net zero supporting data'!AB156</f>
        <v>38765935.938923746</v>
      </c>
      <c r="AC163">
        <f>'Net zero Activity data'!BE55*'Net zero supporting data'!AC156</f>
        <v>42398411.500362381</v>
      </c>
      <c r="AD163">
        <f>'Net zero Activity data'!BF55*'Net zero supporting data'!AD156</f>
        <v>46173026.462329634</v>
      </c>
      <c r="AE163">
        <f>'Net zero Activity data'!BG55*'Net zero supporting data'!AE156</f>
        <v>47872675.534310527</v>
      </c>
      <c r="AF163">
        <f>'Net zero Activity data'!BH55*'Net zero supporting data'!AF156</f>
        <v>49609608.273370519</v>
      </c>
      <c r="AG163">
        <f>'Net zero Activity data'!BI55*'Net zero supporting data'!AG156</f>
        <v>51408088.071690693</v>
      </c>
      <c r="AH163">
        <f>'Net zero Activity data'!BJ55*'Net zero supporting data'!AH156</f>
        <v>53276923.884235516</v>
      </c>
      <c r="AI163">
        <f>'Net zero Activity data'!BK55*'Net zero supporting data'!AI156</f>
        <v>55232318.889232032</v>
      </c>
      <c r="AJ163">
        <f>'Net zero Activity data'!BL55*'Net zero supporting data'!AJ156</f>
        <v>57353161.439852424</v>
      </c>
      <c r="AK163">
        <f>'Net zero Activity data'!BM55*'Net zero supporting data'!AK156</f>
        <v>58751495.533596464</v>
      </c>
      <c r="AL163">
        <f>'Net zero Activity data'!BN55*'Net zero supporting data'!AL156</f>
        <v>60049793.466796875</v>
      </c>
      <c r="AM163">
        <f>'Net zero Activity data'!BO55*'Net zero supporting data'!AM156</f>
        <v>61379806.094271153</v>
      </c>
      <c r="AN163">
        <f>'Net zero Activity data'!BP55*'Net zero supporting data'!AN156</f>
        <v>62693749.452174366</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190066.41661930512</v>
      </c>
      <c r="L164">
        <f>'Net zero Activity data'!AN56*'Net zero supporting data'!L156</f>
        <v>381253.47751092463</v>
      </c>
      <c r="M164">
        <f>'Net zero Activity data'!AO56*'Net zero supporting data'!M156</f>
        <v>573345.74320353451</v>
      </c>
      <c r="N164">
        <f>'Net zero Activity data'!AP56*'Net zero supporting data'!N156</f>
        <v>766130.4221606995</v>
      </c>
      <c r="O164">
        <f>'Net zero Activity data'!AQ56*'Net zero supporting data'!O156</f>
        <v>959349.79770085425</v>
      </c>
      <c r="P164">
        <f>'Net zero Activity data'!AR56*'Net zero supporting data'!P156</f>
        <v>1153179.4294423736</v>
      </c>
      <c r="Q164">
        <f>'Net zero Activity data'!AS56*'Net zero supporting data'!Q156</f>
        <v>1347600.2580453923</v>
      </c>
      <c r="R164">
        <f>'Net zero Activity data'!AT56*'Net zero supporting data'!R156</f>
        <v>1542574.4784305736</v>
      </c>
      <c r="S164">
        <f>'Net zero Activity data'!AU56*'Net zero supporting data'!S156</f>
        <v>1738135.0276301785</v>
      </c>
      <c r="T164">
        <f>'Net zero Activity data'!AV56*'Net zero supporting data'!T156</f>
        <v>1934108.5581265185</v>
      </c>
      <c r="U164">
        <f>'Net zero Activity data'!AW56*'Net zero supporting data'!U156</f>
        <v>2130644.0225440604</v>
      </c>
      <c r="V164">
        <f>'Net zero Activity data'!AX56*'Net zero supporting data'!V156</f>
        <v>2327659.1880443739</v>
      </c>
      <c r="W164">
        <f>'Net zero Activity data'!AY56*'Net zero supporting data'!W156</f>
        <v>2525191.6492033475</v>
      </c>
      <c r="X164">
        <f>'Net zero Activity data'!AZ56*'Net zero supporting data'!X156</f>
        <v>2723160.7557993145</v>
      </c>
      <c r="Y164">
        <f>'Net zero Activity data'!BA56*'Net zero supporting data'!Y156</f>
        <v>2921293.0458203182</v>
      </c>
      <c r="Z164">
        <f>'Net zero Activity data'!BB56*'Net zero supporting data'!Z156</f>
        <v>3119720.4718485032</v>
      </c>
      <c r="AA164">
        <f>'Net zero Activity data'!BC56*'Net zero supporting data'!AA156</f>
        <v>3318459.6750059333</v>
      </c>
      <c r="AB164">
        <f>'Net zero Activity data'!BD56*'Net zero supporting data'!AB156</f>
        <v>3517385.8386398843</v>
      </c>
      <c r="AC164">
        <f>'Net zero Activity data'!BE56*'Net zero supporting data'!AC156</f>
        <v>3716529.8137859064</v>
      </c>
      <c r="AD164">
        <f>'Net zero Activity data'!BF56*'Net zero supporting data'!AD156</f>
        <v>3915723.6053756005</v>
      </c>
      <c r="AE164">
        <f>'Net zero Activity data'!BG56*'Net zero supporting data'!AE156</f>
        <v>3919179.7488671313</v>
      </c>
      <c r="AF164">
        <f>'Net zero Activity data'!BH56*'Net zero supporting data'!AF156</f>
        <v>3922354.0343843428</v>
      </c>
      <c r="AG164">
        <f>'Net zero Activity data'!BI56*'Net zero supporting data'!AG156</f>
        <v>3925249.2800038112</v>
      </c>
      <c r="AH164">
        <f>'Net zero Activity data'!BJ56*'Net zero supporting data'!AH156</f>
        <v>3927857.2035922864</v>
      </c>
      <c r="AI164">
        <f>'Net zero Activity data'!BK56*'Net zero supporting data'!AI156</f>
        <v>3930175.62454458</v>
      </c>
      <c r="AJ164">
        <f>'Net zero Activity data'!BL56*'Net zero supporting data'!AJ156</f>
        <v>3932250.9043623279</v>
      </c>
      <c r="AK164">
        <f>'Net zero Activity data'!BM56*'Net zero supporting data'!AK156</f>
        <v>3933424.5457907543</v>
      </c>
      <c r="AL164">
        <f>'Net zero Activity data'!BN56*'Net zero supporting data'!AL156</f>
        <v>3934145.3793231496</v>
      </c>
      <c r="AM164">
        <f>'Net zero Activity data'!BO56*'Net zero supporting data'!AM156</f>
        <v>3934499.0048649572</v>
      </c>
      <c r="AN164">
        <f>'Net zero Activity data'!BP56*'Net zero supporting data'!AN156</f>
        <v>3934441.4118259652</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24028.2214989723</v>
      </c>
      <c r="L165">
        <f>'Net zero Activity data'!AN58*'Net zero supporting data'!L156</f>
        <v>48294.677153159777</v>
      </c>
      <c r="M165">
        <f>'Net zero Activity data'!AO58*'Net zero supporting data'!M156</f>
        <v>72752.245062324975</v>
      </c>
      <c r="N165">
        <f>'Net zero Activity data'!AP58*'Net zero supporting data'!N156</f>
        <v>97355.331184897092</v>
      </c>
      <c r="O165">
        <f>'Net zero Activity data'!AQ58*'Net zero supporting data'!O156</f>
        <v>122050.74348018778</v>
      </c>
      <c r="P165">
        <f>'Net zero Activity data'!AR58*'Net zero supporting data'!P156</f>
        <v>146867.99663315233</v>
      </c>
      <c r="Q165">
        <f>'Net zero Activity data'!AS58*'Net zero supporting data'!Q156</f>
        <v>171800.00222019243</v>
      </c>
      <c r="R165">
        <f>'Net zero Activity data'!AT58*'Net zero supporting data'!R156</f>
        <v>196836.5053877685</v>
      </c>
      <c r="S165">
        <f>'Net zero Activity data'!AU58*'Net zero supporting data'!S156</f>
        <v>221980.86744128703</v>
      </c>
      <c r="T165">
        <f>'Net zero Activity data'!AV58*'Net zero supporting data'!T156</f>
        <v>247198.02793061329</v>
      </c>
      <c r="U165">
        <f>'Net zero Activity data'!AW58*'Net zero supporting data'!U156</f>
        <v>272513.62455838238</v>
      </c>
      <c r="V165">
        <f>'Net zero Activity data'!AX58*'Net zero supporting data'!V156</f>
        <v>297910.15380915441</v>
      </c>
      <c r="W165">
        <f>'Net zero Activity data'!AY58*'Net zero supporting data'!W156</f>
        <v>323392.70128083631</v>
      </c>
      <c r="X165">
        <f>'Net zero Activity data'!AZ58*'Net zero supporting data'!X156</f>
        <v>348944.48938614549</v>
      </c>
      <c r="Y165">
        <f>'Net zero Activity data'!BA58*'Net zero supporting data'!Y156</f>
        <v>374513.25619325152</v>
      </c>
      <c r="Z165">
        <f>'Net zero Activity data'!BB58*'Net zero supporting data'!Z156</f>
        <v>400122.23791020835</v>
      </c>
      <c r="AA165">
        <f>'Net zero Activity data'!BC58*'Net zero supporting data'!AA156</f>
        <v>425773.29285528691</v>
      </c>
      <c r="AB165">
        <f>'Net zero Activity data'!BD58*'Net zero supporting data'!AB156</f>
        <v>451442.27704338013</v>
      </c>
      <c r="AC165">
        <f>'Net zero Activity data'!BE58*'Net zero supporting data'!AC156</f>
        <v>477133.93275809265</v>
      </c>
      <c r="AD165">
        <f>'Net zero Activity data'!BF58*'Net zero supporting data'!AD156</f>
        <v>502816.51733808173</v>
      </c>
      <c r="AE165">
        <f>'Net zero Activity data'!BG58*'Net zero supporting data'!AE156</f>
        <v>503353.14952046738</v>
      </c>
      <c r="AF165">
        <f>'Net zero Activity data'!BH58*'Net zero supporting data'!AF156</f>
        <v>503829.12004285783</v>
      </c>
      <c r="AG165">
        <f>'Net zero Activity data'!BI58*'Net zero supporting data'!AG156</f>
        <v>504245.66431357415</v>
      </c>
      <c r="AH165">
        <f>'Net zero Activity data'!BJ58*'Net zero supporting data'!AH156</f>
        <v>504601.94987729954</v>
      </c>
      <c r="AI165">
        <f>'Net zero Activity data'!BK58*'Net zero supporting data'!AI156</f>
        <v>504898.22860499896</v>
      </c>
      <c r="AJ165">
        <f>'Net zero Activity data'!BL58*'Net zero supporting data'!AJ156</f>
        <v>505143.54409459926</v>
      </c>
      <c r="AK165">
        <f>'Net zero Activity data'!BM58*'Net zero supporting data'!AK156</f>
        <v>505218.9492260851</v>
      </c>
      <c r="AL165">
        <f>'Net zero Activity data'!BN58*'Net zero supporting data'!AL156</f>
        <v>505206.853640299</v>
      </c>
      <c r="AM165">
        <f>'Net zero Activity data'!BO58*'Net zero supporting data'!AM156</f>
        <v>505123.40638423542</v>
      </c>
      <c r="AN165">
        <f>'Net zero Activity data'!BP58*'Net zero supporting data'!AN156</f>
        <v>504961.22411156941</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330878.11875326926</v>
      </c>
      <c r="L166">
        <f>'Net zero Activity data'!AN62*'Net zero supporting data'!L156</f>
        <v>665988.29327993433</v>
      </c>
      <c r="M166">
        <f>'Net zero Activity data'!AO62*'Net zero supporting data'!M156</f>
        <v>1002665.8693751073</v>
      </c>
      <c r="N166">
        <f>'Net zero Activity data'!AP62*'Net zero supporting data'!N156</f>
        <v>1344695.4760163752</v>
      </c>
      <c r="O166">
        <f>'Net zero Activity data'!AQ62*'Net zero supporting data'!O156</f>
        <v>1687697.6575503876</v>
      </c>
      <c r="P166">
        <f>'Net zero Activity data'!AR62*'Net zero supporting data'!P156</f>
        <v>2025411.8133570678</v>
      </c>
      <c r="Q166">
        <f>'Net zero Activity data'!AS62*'Net zero supporting data'!Q156</f>
        <v>2362577.8251258307</v>
      </c>
      <c r="R166">
        <f>'Net zero Activity data'!AT62*'Net zero supporting data'!R156</f>
        <v>2700820.6810196792</v>
      </c>
      <c r="S166">
        <f>'Net zero Activity data'!AU62*'Net zero supporting data'!S156</f>
        <v>3062461.2852044292</v>
      </c>
      <c r="T166">
        <f>'Net zero Activity data'!AV62*'Net zero supporting data'!T156</f>
        <v>3416270.1972325915</v>
      </c>
      <c r="U166">
        <f>'Net zero Activity data'!AW62*'Net zero supporting data'!U156</f>
        <v>3791335.3959206371</v>
      </c>
      <c r="V166">
        <f>'Net zero Activity data'!AX62*'Net zero supporting data'!V156</f>
        <v>4176212.2696080003</v>
      </c>
      <c r="W166">
        <f>'Net zero Activity data'!AY62*'Net zero supporting data'!W156</f>
        <v>4591291.1517407447</v>
      </c>
      <c r="X166">
        <f>'Net zero Activity data'!AZ62*'Net zero supporting data'!X156</f>
        <v>5027732.5322462264</v>
      </c>
      <c r="Y166">
        <f>'Net zero Activity data'!BA62*'Net zero supporting data'!Y156</f>
        <v>5431473.2195212627</v>
      </c>
      <c r="Z166">
        <f>'Net zero Activity data'!BB62*'Net zero supporting data'!Z156</f>
        <v>5839329.02611362</v>
      </c>
      <c r="AA166">
        <f>'Net zero Activity data'!BC62*'Net zero supporting data'!AA156</f>
        <v>6267586.8280123202</v>
      </c>
      <c r="AB166">
        <f>'Net zero Activity data'!BD62*'Net zero supporting data'!AB156</f>
        <v>6699526.2469711499</v>
      </c>
      <c r="AC166">
        <f>'Net zero Activity data'!BE62*'Net zero supporting data'!AC156</f>
        <v>7155588.8921934906</v>
      </c>
      <c r="AD166">
        <f>'Net zero Activity data'!BF62*'Net zero supporting data'!AD156</f>
        <v>7610905.8427257854</v>
      </c>
      <c r="AE166">
        <f>'Net zero Activity data'!BG62*'Net zero supporting data'!AE156</f>
        <v>7718953.7305188933</v>
      </c>
      <c r="AF166">
        <f>'Net zero Activity data'!BH62*'Net zero supporting data'!AF156</f>
        <v>7825450.4692094317</v>
      </c>
      <c r="AG166">
        <f>'Net zero Activity data'!BI62*'Net zero supporting data'!AG156</f>
        <v>7934164.6155414563</v>
      </c>
      <c r="AH166">
        <f>'Net zero Activity data'!BJ62*'Net zero supporting data'!AH156</f>
        <v>8046103.9264946934</v>
      </c>
      <c r="AI166">
        <f>'Net zero Activity data'!BK62*'Net zero supporting data'!AI156</f>
        <v>8163308.3930458482</v>
      </c>
      <c r="AJ166">
        <f>'Net zero Activity data'!BL62*'Net zero supporting data'!AJ156</f>
        <v>8297033.4152527507</v>
      </c>
      <c r="AK166">
        <f>'Net zero Activity data'!BM62*'Net zero supporting data'!AK156</f>
        <v>8315524.6685883841</v>
      </c>
      <c r="AL166">
        <f>'Net zero Activity data'!BN62*'Net zero supporting data'!AL156</f>
        <v>8315449.5128560541</v>
      </c>
      <c r="AM166">
        <f>'Net zero Activity data'!BO62*'Net zero supporting data'!AM156</f>
        <v>8316399.1614944404</v>
      </c>
      <c r="AN166">
        <f>'Net zero Activity data'!BP62*'Net zero supporting data'!AN156</f>
        <v>8311620.468348966</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550509.53488796239</v>
      </c>
      <c r="L167">
        <f>'Net zero Activity data'!AN64*'Net zero supporting data'!L156</f>
        <v>1125732.7702579342</v>
      </c>
      <c r="M167">
        <f>'Net zero Activity data'!AO64*'Net zero supporting data'!M156</f>
        <v>1722927.8943414364</v>
      </c>
      <c r="N167">
        <f>'Net zero Activity data'!AP64*'Net zero supporting data'!N156</f>
        <v>2345155.7364922776</v>
      </c>
      <c r="O167">
        <f>'Net zero Activity data'!AQ64*'Net zero supporting data'!O156</f>
        <v>2987968.3893416342</v>
      </c>
      <c r="P167">
        <f>'Net zero Activity data'!AR64*'Net zero supporting data'!P156</f>
        <v>3645787.178054024</v>
      </c>
      <c r="Q167">
        <f>'Net zero Activity data'!AS64*'Net zero supporting data'!Q156</f>
        <v>4322971.9008086165</v>
      </c>
      <c r="R167">
        <f>'Net zero Activity data'!AT64*'Net zero supporting data'!R156</f>
        <v>5021109.567351561</v>
      </c>
      <c r="S167">
        <f>'Net zero Activity data'!AU64*'Net zero supporting data'!S156</f>
        <v>5763430.1554600894</v>
      </c>
      <c r="T167">
        <f>'Net zero Activity data'!AV64*'Net zero supporting data'!T156</f>
        <v>6518300.6506820954</v>
      </c>
      <c r="U167">
        <f>'Net zero Activity data'!AW64*'Net zero supporting data'!U156</f>
        <v>7316925.9837984564</v>
      </c>
      <c r="V167">
        <f>'Net zero Activity data'!AX64*'Net zero supporting data'!V156</f>
        <v>8148143.7081427537</v>
      </c>
      <c r="W167">
        <f>'Net zero Activity data'!AY64*'Net zero supporting data'!W156</f>
        <v>9035646.2978083212</v>
      </c>
      <c r="X167">
        <f>'Net zero Activity data'!AZ64*'Net zero supporting data'!X156</f>
        <v>9971426.0697394945</v>
      </c>
      <c r="Y167">
        <f>'Net zero Activity data'!BA64*'Net zero supporting data'!Y156</f>
        <v>10893846.775601599</v>
      </c>
      <c r="Z167">
        <f>'Net zero Activity data'!BB64*'Net zero supporting data'!Z156</f>
        <v>11844878.028383771</v>
      </c>
      <c r="AA167">
        <f>'Net zero Activity data'!BC64*'Net zero supporting data'!AA156</f>
        <v>12844802.21059696</v>
      </c>
      <c r="AB167">
        <f>'Net zero Activity data'!BD64*'Net zero supporting data'!AB156</f>
        <v>13874558.507508565</v>
      </c>
      <c r="AC167">
        <f>'Net zero Activity data'!BE64*'Net zero supporting data'!AC156</f>
        <v>14960469.36423617</v>
      </c>
      <c r="AD167">
        <f>'Net zero Activity data'!BF64*'Net zero supporting data'!AD156</f>
        <v>16072563.90837899</v>
      </c>
      <c r="AE167">
        <f>'Net zero Activity data'!BG64*'Net zero supporting data'!AE156</f>
        <v>16440878.893564211</v>
      </c>
      <c r="AF167">
        <f>'Net zero Activity data'!BH64*'Net zero supporting data'!AF156</f>
        <v>16813895.543129988</v>
      </c>
      <c r="AG167">
        <f>'Net zero Activity data'!BI64*'Net zero supporting data'!AG156</f>
        <v>17196825.235549133</v>
      </c>
      <c r="AH167">
        <f>'Net zero Activity data'!BJ64*'Net zero supporting data'!AH156</f>
        <v>17591443.082111701</v>
      </c>
      <c r="AI167">
        <f>'Net zero Activity data'!BK64*'Net zero supporting data'!AI156</f>
        <v>18001100.028758943</v>
      </c>
      <c r="AJ167">
        <f>'Net zero Activity data'!BL64*'Net zero supporting data'!AJ156</f>
        <v>18442630.979489345</v>
      </c>
      <c r="AK167">
        <f>'Net zero Activity data'!BM64*'Net zero supporting data'!AK156</f>
        <v>18724725.305844367</v>
      </c>
      <c r="AL167">
        <f>'Net zero Activity data'!BN64*'Net zero supporting data'!AL156</f>
        <v>18982451.310628884</v>
      </c>
      <c r="AM167">
        <f>'Net zero Activity data'!BO64*'Net zero supporting data'!AM156</f>
        <v>19244170.092252653</v>
      </c>
      <c r="AN167">
        <f>'Net zero Activity data'!BP64*'Net zero supporting data'!AN156</f>
        <v>19499647.099002127</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2258614.6254350445</v>
      </c>
      <c r="L168">
        <f>'Net zero Activity data'!AN65*'Net zero supporting data'!L156</f>
        <v>4643176.3368703434</v>
      </c>
      <c r="M168">
        <f>'Net zero Activity data'!AO65*'Net zero supporting data'!M156</f>
        <v>7130065.3174002897</v>
      </c>
      <c r="N168">
        <f>'Net zero Activity data'!AP65*'Net zero supporting data'!N156</f>
        <v>9764458.3574302383</v>
      </c>
      <c r="O168">
        <f>'Net zero Activity data'!AQ65*'Net zero supporting data'!O156</f>
        <v>12504169.899157999</v>
      </c>
      <c r="P168">
        <f>'Net zero Activity data'!AR65*'Net zero supporting data'!P156</f>
        <v>15279234.655844679</v>
      </c>
      <c r="Q168">
        <f>'Net zero Activity data'!AS65*'Net zero supporting data'!Q156</f>
        <v>18142687.553204291</v>
      </c>
      <c r="R168">
        <f>'Net zero Activity data'!AT65*'Net zero supporting data'!R156</f>
        <v>21114872.200310592</v>
      </c>
      <c r="S168">
        <f>'Net zero Activity data'!AU65*'Net zero supporting data'!S156</f>
        <v>24456919.150383957</v>
      </c>
      <c r="T168">
        <f>'Net zero Activity data'!AV65*'Net zero supporting data'!T156</f>
        <v>27815346.029702168</v>
      </c>
      <c r="U168">
        <f>'Net zero Activity data'!AW65*'Net zero supporting data'!U156</f>
        <v>31533772.624286778</v>
      </c>
      <c r="V168">
        <f>'Net zero Activity data'!AX65*'Net zero supporting data'!V156</f>
        <v>35486666.437887132</v>
      </c>
      <c r="W168">
        <f>'Net zero Activity data'!AY65*'Net zero supporting data'!W156</f>
        <v>39929722.550395288</v>
      </c>
      <c r="X168">
        <f>'Net zero Activity data'!AZ65*'Net zero supporting data'!X156</f>
        <v>44770885.593932621</v>
      </c>
      <c r="Y168">
        <f>'Net zero Activity data'!BA65*'Net zero supporting data'!Y156</f>
        <v>49347911.860267088</v>
      </c>
      <c r="Z168">
        <f>'Net zero Activity data'!BB65*'Net zero supporting data'!Z156</f>
        <v>54114301.952802673</v>
      </c>
      <c r="AA168">
        <f>'Net zero Activity data'!BC65*'Net zero supporting data'!AA156</f>
        <v>59284279.419089258</v>
      </c>
      <c r="AB168">
        <f>'Net zero Activity data'!BD65*'Net zero supporting data'!AB156</f>
        <v>64654500.799362615</v>
      </c>
      <c r="AC168">
        <f>'Net zero Activity data'!BE65*'Net zero supporting data'!AC156</f>
        <v>70499501.738815725</v>
      </c>
      <c r="AD168">
        <f>'Net zero Activity data'!BF65*'Net zero supporting data'!AD156</f>
        <v>76504564.620923251</v>
      </c>
      <c r="AE168">
        <f>'Net zero Activity data'!BG65*'Net zero supporting data'!AE156</f>
        <v>79242734.657335475</v>
      </c>
      <c r="AF168">
        <f>'Net zero Activity data'!BH65*'Net zero supporting data'!AF156</f>
        <v>82019294.851359189</v>
      </c>
      <c r="AG168">
        <f>'Net zero Activity data'!BI65*'Net zero supporting data'!AG156</f>
        <v>84887247.927002504</v>
      </c>
      <c r="AH168">
        <f>'Net zero Activity data'!BJ65*'Net zero supporting data'!AH156</f>
        <v>87863633.645951569</v>
      </c>
      <c r="AI168">
        <f>'Net zero Activity data'!BK65*'Net zero supporting data'!AI156</f>
        <v>90980960.820252284</v>
      </c>
      <c r="AJ168">
        <f>'Net zero Activity data'!BL65*'Net zero supporting data'!AJ156</f>
        <v>94405776.883593395</v>
      </c>
      <c r="AK168">
        <f>'Net zero Activity data'!BM65*'Net zero supporting data'!AK156</f>
        <v>96231201.253293529</v>
      </c>
      <c r="AL168">
        <f>'Net zero Activity data'!BN65*'Net zero supporting data'!AL156</f>
        <v>97819593.334092915</v>
      </c>
      <c r="AM168">
        <f>'Net zero Activity data'!BO65*'Net zero supporting data'!AM156</f>
        <v>99454139.526537389</v>
      </c>
      <c r="AN168">
        <f>'Net zero Activity data'!BP65*'Net zero supporting data'!AN156</f>
        <v>101034283.55331089</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399234.47577947262</v>
      </c>
      <c r="L169">
        <f>'Net zero Activity data'!AN47-'Net zero supporting data'!L157</f>
        <v>378114.50926299946</v>
      </c>
      <c r="M169">
        <f>'Net zero Activity data'!AO47-'Net zero supporting data'!M157</f>
        <v>357028.79149409727</v>
      </c>
      <c r="N169">
        <f>'Net zero Activity data'!AP47-'Net zero supporting data'!N157</f>
        <v>335959.53366485925</v>
      </c>
      <c r="O169">
        <f>'Net zero Activity data'!AQ47-'Net zero supporting data'!O157</f>
        <v>314894.9133865285</v>
      </c>
      <c r="P169">
        <f>'Net zero Activity data'!AR47-'Net zero supporting data'!P157</f>
        <v>293843.59747274569</v>
      </c>
      <c r="Q169">
        <f>'Net zero Activity data'!AS47-'Net zero supporting data'!Q157</f>
        <v>272808.6441195971</v>
      </c>
      <c r="R169">
        <f>'Net zero Activity data'!AT47-'Net zero supporting data'!R157</f>
        <v>251781.66776030971</v>
      </c>
      <c r="S169">
        <f>'Net zero Activity data'!AU47-'Net zero supporting data'!S157</f>
        <v>230761.27505193013</v>
      </c>
      <c r="T169">
        <f>'Net zero Activity data'!AV47-'Net zero supporting data'!T157</f>
        <v>209736.66572051938</v>
      </c>
      <c r="U169">
        <f>'Net zero Activity data'!AW47-'Net zero supporting data'!U157</f>
        <v>188726.79117431224</v>
      </c>
      <c r="V169">
        <f>'Net zero Activity data'!AX47-'Net zero supporting data'!V157</f>
        <v>167719.05005984998</v>
      </c>
      <c r="W169">
        <f>'Net zero Activity data'!AY47-'Net zero supporting data'!W157</f>
        <v>146719.94686640758</v>
      </c>
      <c r="X169">
        <f>'Net zero Activity data'!AZ47-'Net zero supporting data'!X157</f>
        <v>125725.83881705086</v>
      </c>
      <c r="Y169">
        <f>'Net zero Activity data'!BA47-'Net zero supporting data'!Y157</f>
        <v>104741.41481941962</v>
      </c>
      <c r="Z169">
        <f>'Net zero Activity data'!BB47-'Net zero supporting data'!Z157</f>
        <v>83774.369133951142</v>
      </c>
      <c r="AA169">
        <f>'Net zero Activity data'!BC47-'Net zero supporting data'!AA157</f>
        <v>62816.878838653793</v>
      </c>
      <c r="AB169">
        <f>'Net zero Activity data'!BD47-'Net zero supporting data'!AB157</f>
        <v>41867.898182406614</v>
      </c>
      <c r="AC169">
        <f>'Net zero Activity data'!BE47-'Net zero supporting data'!AC157</f>
        <v>20929.036479275092</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2634.9475401445197</v>
      </c>
      <c r="L170">
        <f>'Net zero Activity data'!AN48-'Net zero supporting data'!L158</f>
        <v>2495.5557611357967</v>
      </c>
      <c r="M170">
        <f>'Net zero Activity data'!AO48-'Net zero supporting data'!M158</f>
        <v>2356.3900238610422</v>
      </c>
      <c r="N170">
        <f>'Net zero Activity data'!AP48-'Net zero supporting data'!N158</f>
        <v>2217.3329221880717</v>
      </c>
      <c r="O170">
        <f>'Net zero Activity data'!AQ48-'Net zero supporting data'!O158</f>
        <v>2078.3064283510885</v>
      </c>
      <c r="P170">
        <f>'Net zero Activity data'!AR48-'Net zero supporting data'!P158</f>
        <v>1939.3677433201219</v>
      </c>
      <c r="Q170">
        <f>'Net zero Activity data'!AS48-'Net zero supporting data'!Q158</f>
        <v>1800.5370511893411</v>
      </c>
      <c r="R170">
        <f>'Net zero Activity data'!AT48-'Net zero supporting data'!R158</f>
        <v>1661.7590072180444</v>
      </c>
      <c r="S170">
        <f>'Net zero Activity data'!AU48-'Net zero supporting data'!S158</f>
        <v>1523.0244153427393</v>
      </c>
      <c r="T170">
        <f>'Net zero Activity data'!AV48-'Net zero supporting data'!T158</f>
        <v>1384.2619937554282</v>
      </c>
      <c r="U170">
        <f>'Net zero Activity data'!AW48-'Net zero supporting data'!U158</f>
        <v>1245.596821750461</v>
      </c>
      <c r="V170">
        <f>'Net zero Activity data'!AX48-'Net zero supporting data'!V158</f>
        <v>1106.9457303950098</v>
      </c>
      <c r="W170">
        <f>'Net zero Activity data'!AY48-'Net zero supporting data'!W158</f>
        <v>968.35164931829036</v>
      </c>
      <c r="X170">
        <f>'Net zero Activity data'!AZ48-'Net zero supporting data'!X158</f>
        <v>829.79053619253568</v>
      </c>
      <c r="Y170">
        <f>'Net zero Activity data'!BA48-'Net zero supporting data'!Y158</f>
        <v>691.29333780816978</v>
      </c>
      <c r="Z170">
        <f>'Net zero Activity data'!BB48-'Net zero supporting data'!Z158</f>
        <v>552.91083628407796</v>
      </c>
      <c r="AA170">
        <f>'Net zero Activity data'!BC48-'Net zero supporting data'!AA158</f>
        <v>414.5914003351154</v>
      </c>
      <c r="AB170">
        <f>'Net zero Activity data'!BD48-'Net zero supporting data'!AB158</f>
        <v>276.32812800388365</v>
      </c>
      <c r="AC170">
        <f>'Net zero Activity data'!BE48-'Net zero supporting data'!AC158</f>
        <v>138.13164076321573</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20560385.837839562</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20924019.222796652</v>
      </c>
      <c r="J171">
        <f>'Net zero Activity data'!AL50-'Net zero supporting data'!J159</f>
        <v>20352409.715034842</v>
      </c>
      <c r="K171">
        <f>'Net zero Activity data'!AM50-'Net zero supporting data'!K159</f>
        <v>19581508.078140493</v>
      </c>
      <c r="L171">
        <f>'Net zero Activity data'!AN50-'Net zero supporting data'!L159</f>
        <v>18731582.581071593</v>
      </c>
      <c r="M171">
        <f>'Net zero Activity data'!AO50-'Net zero supporting data'!M159</f>
        <v>17843269.957550913</v>
      </c>
      <c r="N171">
        <f>'Net zero Activity data'!AP50-'Net zero supporting data'!N159</f>
        <v>16945223.565550797</v>
      </c>
      <c r="O171">
        <f>'Net zero Activity data'!AQ50-'Net zero supporting data'!O159</f>
        <v>16015874.275323067</v>
      </c>
      <c r="P171">
        <f>'Net zero Activity data'!AR50-'Net zero supporting data'!P159</f>
        <v>15050219.113854833</v>
      </c>
      <c r="Q171">
        <f>'Net zero Activity data'!AS50-'Net zero supporting data'!Q159</f>
        <v>14068803.394517299</v>
      </c>
      <c r="R171">
        <f>'Net zero Activity data'!AT50-'Net zero supporting data'!R159</f>
        <v>13074871.635133579</v>
      </c>
      <c r="S171">
        <f>'Net zero Activity data'!AU50-'Net zero supporting data'!S159</f>
        <v>12097584.693760986</v>
      </c>
      <c r="T171">
        <f>'Net zero Activity data'!AV50-'Net zero supporting data'!T159</f>
        <v>11085899.359751472</v>
      </c>
      <c r="U171">
        <f>'Net zero Activity data'!AW50-'Net zero supporting data'!U159</f>
        <v>10074565.466352422</v>
      </c>
      <c r="V171">
        <f>'Net zero Activity data'!AX50-'Net zero supporting data'!V159</f>
        <v>9045543.4108068943</v>
      </c>
      <c r="W171">
        <f>'Net zero Activity data'!AY50-'Net zero supporting data'!W159</f>
        <v>8009822.9007070605</v>
      </c>
      <c r="X171">
        <f>'Net zero Activity data'!AZ50-'Net zero supporting data'!X159</f>
        <v>6953878.0548099335</v>
      </c>
      <c r="Y171">
        <f>'Net zero Activity data'!BA50-'Net zero supporting data'!Y159</f>
        <v>5851630.130572062</v>
      </c>
      <c r="Z171">
        <f>'Net zero Activity data'!BB50-'Net zero supporting data'!Z159</f>
        <v>4726689.3523829505</v>
      </c>
      <c r="AA171">
        <f>'Net zero Activity data'!BC50-'Net zero supporting data'!AA159</f>
        <v>3582718.3661365546</v>
      </c>
      <c r="AB171">
        <f>'Net zero Activity data'!BD50-'Net zero supporting data'!AB159</f>
        <v>2413429.4744460136</v>
      </c>
      <c r="AC171">
        <f>'Net zero Activity data'!BE50-'Net zero supporting data'!AC159</f>
        <v>1220521.3393045627</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60117967.088665634</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61181220.475134552</v>
      </c>
      <c r="J172">
        <f>'Net zero Activity data'!AL51-'Net zero supporting data'!J160</f>
        <v>59509850.985951677</v>
      </c>
      <c r="K172">
        <f>'Net zero Activity data'!AM51-'Net zero supporting data'!K160</f>
        <v>57255757.137667991</v>
      </c>
      <c r="L172">
        <f>'Net zero Activity data'!AN51-'Net zero supporting data'!L160</f>
        <v>54770599.832566813</v>
      </c>
      <c r="M172">
        <f>'Net zero Activity data'!AO51-'Net zero supporting data'!M160</f>
        <v>52173199.692002431</v>
      </c>
      <c r="N172">
        <f>'Net zero Activity data'!AP51-'Net zero supporting data'!N160</f>
        <v>49547338.296979561</v>
      </c>
      <c r="O172">
        <f>'Net zero Activity data'!AQ51-'Net zero supporting data'!O160</f>
        <v>46829948.142707229</v>
      </c>
      <c r="P172">
        <f>'Net zero Activity data'!AR51-'Net zero supporting data'!P160</f>
        <v>44006400.682362109</v>
      </c>
      <c r="Q172">
        <f>'Net zero Activity data'!AS51-'Net zero supporting data'!Q160</f>
        <v>41136769.81158112</v>
      </c>
      <c r="R172">
        <f>'Net zero Activity data'!AT51-'Net zero supporting data'!R160</f>
        <v>38230542.405622639</v>
      </c>
      <c r="S172">
        <f>'Net zero Activity data'!AU51-'Net zero supporting data'!S160</f>
        <v>35372983.960902616</v>
      </c>
      <c r="T172">
        <f>'Net zero Activity data'!AV51-'Net zero supporting data'!T160</f>
        <v>32414845.621779867</v>
      </c>
      <c r="U172">
        <f>'Net zero Activity data'!AW51-'Net zero supporting data'!U160</f>
        <v>29457734.884727426</v>
      </c>
      <c r="V172">
        <f>'Net zero Activity data'!AX51-'Net zero supporting data'!V160</f>
        <v>26448904.47868786</v>
      </c>
      <c r="W172">
        <f>'Net zero Activity data'!AY51-'Net zero supporting data'!W160</f>
        <v>23420487.987366773</v>
      </c>
      <c r="X172">
        <f>'Net zero Activity data'!AZ51-'Net zero supporting data'!X160</f>
        <v>20332936.129450858</v>
      </c>
      <c r="Y172">
        <f>'Net zero Activity data'!BA51-'Net zero supporting data'!Y160</f>
        <v>17109995.42417831</v>
      </c>
      <c r="Z172">
        <f>'Net zero Activity data'!BB51-'Net zero supporting data'!Z160</f>
        <v>13820701.477398112</v>
      </c>
      <c r="AA172">
        <f>'Net zero Activity data'!BC51-'Net zero supporting data'!AA160</f>
        <v>10475763.758623488</v>
      </c>
      <c r="AB172">
        <f>'Net zero Activity data'!BD51-'Net zero supporting data'!AB160</f>
        <v>7056797.2245216742</v>
      </c>
      <c r="AC172">
        <f>'Net zero Activity data'!BE51-'Net zero supporting data'!AC160</f>
        <v>3568768.7130990028</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3215972.2709733099</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3272850.3321169848</v>
      </c>
      <c r="J173">
        <f>'Net zero Activity data'!AL52-'Net zero supporting data'!J161</f>
        <v>3183441.4882710921</v>
      </c>
      <c r="K173">
        <f>'Net zero Activity data'!AM52-'Net zero supporting data'!K161</f>
        <v>3062860.1768378494</v>
      </c>
      <c r="L173">
        <f>'Net zero Activity data'!AN52-'Net zero supporting data'!L161</f>
        <v>2929918.273289701</v>
      </c>
      <c r="M173">
        <f>'Net zero Activity data'!AO52-'Net zero supporting data'!M161</f>
        <v>2790972.01091264</v>
      </c>
      <c r="N173">
        <f>'Net zero Activity data'!AP52-'Net zero supporting data'!N161</f>
        <v>2650503.231897573</v>
      </c>
      <c r="O173">
        <f>'Net zero Activity data'!AQ52-'Net zero supporting data'!O161</f>
        <v>2505138.180337084</v>
      </c>
      <c r="P173">
        <f>'Net zero Activity data'!AR52-'Net zero supporting data'!P161</f>
        <v>2354094.3114575092</v>
      </c>
      <c r="Q173">
        <f>'Net zero Activity data'!AS52-'Net zero supporting data'!Q161</f>
        <v>2200585.2399556446</v>
      </c>
      <c r="R173">
        <f>'Net zero Activity data'!AT52-'Net zero supporting data'!R161</f>
        <v>2045118.460167157</v>
      </c>
      <c r="S173">
        <f>'Net zero Activity data'!AU52-'Net zero supporting data'!S161</f>
        <v>1892255.1953905637</v>
      </c>
      <c r="T173">
        <f>'Net zero Activity data'!AV52-'Net zero supporting data'!T161</f>
        <v>1734011.4733716366</v>
      </c>
      <c r="U173">
        <f>'Net zero Activity data'!AW52-'Net zero supporting data'!U161</f>
        <v>1575822.722269455</v>
      </c>
      <c r="V173">
        <f>'Net zero Activity data'!AX52-'Net zero supporting data'!V161</f>
        <v>1414867.2604918904</v>
      </c>
      <c r="W173">
        <f>'Net zero Activity data'!AY52-'Net zero supporting data'!W161</f>
        <v>1252864.053585662</v>
      </c>
      <c r="X173">
        <f>'Net zero Activity data'!AZ52-'Net zero supporting data'!X161</f>
        <v>1087697.4379946007</v>
      </c>
      <c r="Y173">
        <f>'Net zero Activity data'!BA52-'Net zero supporting data'!Y161</f>
        <v>915288.28244446497</v>
      </c>
      <c r="Z173">
        <f>'Net zero Activity data'!BB52-'Net zero supporting data'!Z161</f>
        <v>739329.60259882128</v>
      </c>
      <c r="AA173">
        <f>'Net zero Activity data'!BC52-'Net zero supporting data'!AA161</f>
        <v>560394.29469250981</v>
      </c>
      <c r="AB173">
        <f>'Net zero Activity data'!BD52-'Net zero supporting data'!AB161</f>
        <v>377498.8625691873</v>
      </c>
      <c r="AC173">
        <f>'Net zero Activity data'!BE52-'Net zero supporting data'!AC161</f>
        <v>190909.00405724673</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25454532.089860551</v>
      </c>
      <c r="C174">
        <f>'Net zero Activity data'!AE53-'Net zero supporting data'!C162</f>
        <v>25233773.062151939</v>
      </c>
      <c r="D174">
        <f>'Net zero Activity data'!AF53-'Net zero supporting data'!D162</f>
        <v>25149736.783242278</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20178746.899065141</v>
      </c>
      <c r="K174">
        <f>'Net zero Activity data'!AM53-'Net zero supporting data'!K162</f>
        <v>19544557.694317717</v>
      </c>
      <c r="L174">
        <f>'Net zero Activity data'!AN53-'Net zero supporting data'!L162</f>
        <v>18706426.894503556</v>
      </c>
      <c r="M174">
        <f>'Net zero Activity data'!AO53-'Net zero supporting data'!M162</f>
        <v>17795441.003641084</v>
      </c>
      <c r="N174">
        <f>'Net zero Activity data'!AP53-'Net zero supporting data'!N162</f>
        <v>16899146.126131147</v>
      </c>
      <c r="O174">
        <f>'Net zero Activity data'!AQ53-'Net zero supporting data'!O162</f>
        <v>15952432.531760544</v>
      </c>
      <c r="P174">
        <f>'Net zero Activity data'!AR53-'Net zero supporting data'!P162</f>
        <v>14931395.614625068</v>
      </c>
      <c r="Q174">
        <f>'Net zero Activity data'!AS53-'Net zero supporting data'!Q162</f>
        <v>13898339.572311288</v>
      </c>
      <c r="R174">
        <f>'Net zero Activity data'!AT53-'Net zero supporting data'!R162</f>
        <v>12863366.156097781</v>
      </c>
      <c r="S174">
        <f>'Net zero Activity data'!AU53-'Net zero supporting data'!S162</f>
        <v>11907616.176554266</v>
      </c>
      <c r="T174">
        <f>'Net zero Activity data'!AV53-'Net zero supporting data'!T162</f>
        <v>10888833.887858557</v>
      </c>
      <c r="U174">
        <f>'Net zero Activity data'!AW53-'Net zero supporting data'!U162</f>
        <v>9819376.0761957262</v>
      </c>
      <c r="V174">
        <f>'Net zero Activity data'!AX53-'Net zero supporting data'!V162</f>
        <v>8749315.7151859254</v>
      </c>
      <c r="W174">
        <f>'Net zero Activity data'!AY53-'Net zero supporting data'!W162</f>
        <v>7708474.2628812455</v>
      </c>
      <c r="X174">
        <f>'Net zero Activity data'!AZ53-'Net zero supporting data'!X162</f>
        <v>6663104.9343082979</v>
      </c>
      <c r="Y174">
        <f>'Net zero Activity data'!BA53-'Net zero supporting data'!Y162</f>
        <v>5552181.9583475664</v>
      </c>
      <c r="Z174">
        <f>'Net zero Activity data'!BB53-'Net zero supporting data'!Z162</f>
        <v>4438154.4262753502</v>
      </c>
      <c r="AA174">
        <f>'Net zero Activity data'!BC53-'Net zero supporting data'!AA162</f>
        <v>3331979.2267392538</v>
      </c>
      <c r="AB174">
        <f>'Net zero Activity data'!BD53-'Net zero supporting data'!AB162</f>
        <v>2221300.2840683311</v>
      </c>
      <c r="AC174">
        <f>'Net zero Activity data'!BE53-'Net zero supporting data'!AC162</f>
        <v>1112668.079053577</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21864231.859672826</v>
      </c>
      <c r="C175">
        <f>'Net zero Activity data'!AE55-'Net zero supporting data'!C163</f>
        <v>22601454.870712765</v>
      </c>
      <c r="D175">
        <f>'Net zero Activity data'!AF55-'Net zero supporting data'!D163</f>
        <v>23476461.448728886</v>
      </c>
      <c r="E175">
        <f>'Net zero Activity data'!AG55-'Net zero supporting data'!E163</f>
        <v>24129022.140224971</v>
      </c>
      <c r="F175">
        <f>'Net zero Activity data'!AH55-'Net zero supporting data'!F163</f>
        <v>24632268.79006654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23965338.828632478</v>
      </c>
      <c r="K175">
        <f>'Net zero Activity data'!AM55-'Net zero supporting data'!K163</f>
        <v>23771385.484315548</v>
      </c>
      <c r="L175">
        <f>'Net zero Activity data'!AN55-'Net zero supporting data'!L163</f>
        <v>23292624.901443236</v>
      </c>
      <c r="M175">
        <f>'Net zero Activity data'!AO55-'Net zero supporting data'!M163</f>
        <v>22678125.61991486</v>
      </c>
      <c r="N175">
        <f>'Net zero Activity data'!AP55-'Net zero supporting data'!N163</f>
        <v>22035189.032587379</v>
      </c>
      <c r="O175">
        <f>'Net zero Activity data'!AQ55-'Net zero supporting data'!O163</f>
        <v>21277726.975484911</v>
      </c>
      <c r="P175">
        <f>'Net zero Activity data'!AR55-'Net zero supporting data'!P163</f>
        <v>20367917.982997946</v>
      </c>
      <c r="Q175">
        <f>'Net zero Activity data'!AS55-'Net zero supporting data'!Q163</f>
        <v>19385046.09566189</v>
      </c>
      <c r="R175">
        <f>'Net zero Activity data'!AT55-'Net zero supporting data'!R163</f>
        <v>18341440.543249913</v>
      </c>
      <c r="S175">
        <f>'Net zero Activity data'!AU55-'Net zero supporting data'!S163</f>
        <v>17354118.63617143</v>
      </c>
      <c r="T175">
        <f>'Net zero Activity data'!AV55-'Net zero supporting data'!T163</f>
        <v>16217666.06414238</v>
      </c>
      <c r="U175">
        <f>'Net zero Activity data'!AW55-'Net zero supporting data'!U163</f>
        <v>15109830.660693903</v>
      </c>
      <c r="V175">
        <f>'Net zero Activity data'!AX55-'Net zero supporting data'!V163</f>
        <v>13910579.969420902</v>
      </c>
      <c r="W175">
        <f>'Net zero Activity data'!AY55-'Net zero supporting data'!W163</f>
        <v>12663993.783320475</v>
      </c>
      <c r="X175">
        <f>'Net zero Activity data'!AZ55-'Net zero supporting data'!X163</f>
        <v>11312393.965494361</v>
      </c>
      <c r="Y175">
        <f>'Net zero Activity data'!BA55-'Net zero supporting data'!Y163</f>
        <v>9742500.1437680237</v>
      </c>
      <c r="Z175">
        <f>'Net zero Activity data'!BB55-'Net zero supporting data'!Z163</f>
        <v>8050076.3854295686</v>
      </c>
      <c r="AA175">
        <f>'Net zero Activity data'!BC55-'Net zero supporting data'!AA163</f>
        <v>6248294.8273634166</v>
      </c>
      <c r="AB175">
        <f>'Net zero Activity data'!BD55-'Net zero supporting data'!AB163</f>
        <v>4307326.2154359519</v>
      </c>
      <c r="AC175">
        <f>'Net zero Activity data'!BE55-'Net zero supporting data'!AC163</f>
        <v>2231495.3421243206</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3713804.3562294124</v>
      </c>
      <c r="C176">
        <f>'Net zero Activity data'!AE56-'Net zero supporting data'!C164</f>
        <v>3715812.3984274277</v>
      </c>
      <c r="D176">
        <f>'Net zero Activity data'!AF56-'Net zero supporting data'!D164</f>
        <v>3720613.5519879567</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3788662.4916884545</v>
      </c>
      <c r="K176">
        <f>'Net zero Activity data'!AM56-'Net zero supporting data'!K164</f>
        <v>3611261.915766797</v>
      </c>
      <c r="L176">
        <f>'Net zero Activity data'!AN56-'Net zero supporting data'!L164</f>
        <v>3431281.2975983215</v>
      </c>
      <c r="M176">
        <f>'Net zero Activity data'!AO56-'Net zero supporting data'!M164</f>
        <v>3248959.2114866953</v>
      </c>
      <c r="N176">
        <f>'Net zero Activity data'!AP56-'Net zero supporting data'!N164</f>
        <v>3064521.6886427975</v>
      </c>
      <c r="O176">
        <f>'Net zero Activity data'!AQ56-'Net zero supporting data'!O164</f>
        <v>2878049.393102563</v>
      </c>
      <c r="P176">
        <f>'Net zero Activity data'!AR56-'Net zero supporting data'!P164</f>
        <v>2690752.002032205</v>
      </c>
      <c r="Q176">
        <f>'Net zero Activity data'!AS56-'Net zero supporting data'!Q164</f>
        <v>2502686.1935128719</v>
      </c>
      <c r="R176">
        <f>'Net zero Activity data'!AT56-'Net zero supporting data'!R164</f>
        <v>2313861.7176458603</v>
      </c>
      <c r="S176">
        <f>'Net zero Activity data'!AU56-'Net zero supporting data'!S164</f>
        <v>2124387.2559924405</v>
      </c>
      <c r="T176">
        <f>'Net zero Activity data'!AV56-'Net zero supporting data'!T164</f>
        <v>1934108.5581265185</v>
      </c>
      <c r="U176">
        <f>'Net zero Activity data'!AW56-'Net zero supporting data'!U164</f>
        <v>1743254.2002633214</v>
      </c>
      <c r="V176">
        <f>'Net zero Activity data'!AX56-'Net zero supporting data'!V164</f>
        <v>1551772.792029582</v>
      </c>
      <c r="W176">
        <f>'Net zero Activity data'!AY56-'Net zero supporting data'!W164</f>
        <v>1359718.580340263</v>
      </c>
      <c r="X176">
        <f>'Net zero Activity data'!AZ56-'Net zero supporting data'!X164</f>
        <v>1167068.8953425623</v>
      </c>
      <c r="Y176">
        <f>'Net zero Activity data'!BA56-'Net zero supporting data'!Y164</f>
        <v>973764.34860677132</v>
      </c>
      <c r="Z176">
        <f>'Net zero Activity data'!BB56-'Net zero supporting data'!Z164</f>
        <v>779930.11796212476</v>
      </c>
      <c r="AA176">
        <f>'Net zero Activity data'!BC56-'Net zero supporting data'!AA164</f>
        <v>585610.53088339837</v>
      </c>
      <c r="AB176">
        <f>'Net zero Activity data'!BD56-'Net zero supporting data'!AB164</f>
        <v>390820.64873776352</v>
      </c>
      <c r="AC176">
        <f>'Net zero Activity data'!BE56-'Net zero supporting data'!AC164</f>
        <v>195606.8323045196</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477857.84295271558</v>
      </c>
      <c r="K177">
        <f>'Net zero Activity data'!AM58-'Net zero supporting data'!K165</f>
        <v>456536.20848047361</v>
      </c>
      <c r="L177">
        <f>'Net zero Activity data'!AN58-'Net zero supporting data'!L165</f>
        <v>434652.09437843796</v>
      </c>
      <c r="M177">
        <f>'Net zero Activity data'!AO58-'Net zero supporting data'!M165</f>
        <v>412262.72201984143</v>
      </c>
      <c r="N177">
        <f>'Net zero Activity data'!AP58-'Net zero supporting data'!N165</f>
        <v>389421.32473958831</v>
      </c>
      <c r="O177">
        <f>'Net zero Activity data'!AQ58-'Net zero supporting data'!O165</f>
        <v>366152.23044056335</v>
      </c>
      <c r="P177">
        <f>'Net zero Activity data'!AR58-'Net zero supporting data'!P165</f>
        <v>342691.99214402214</v>
      </c>
      <c r="Q177">
        <f>'Net zero Activity data'!AS58-'Net zero supporting data'!Q165</f>
        <v>319057.14698035736</v>
      </c>
      <c r="R177">
        <f>'Net zero Activity data'!AT58-'Net zero supporting data'!R165</f>
        <v>295254.75808165281</v>
      </c>
      <c r="S177">
        <f>'Net zero Activity data'!AU58-'Net zero supporting data'!S165</f>
        <v>271309.94909490639</v>
      </c>
      <c r="T177">
        <f>'Net zero Activity data'!AV58-'Net zero supporting data'!T165</f>
        <v>247198.02793061329</v>
      </c>
      <c r="U177">
        <f>'Net zero Activity data'!AW58-'Net zero supporting data'!U165</f>
        <v>222965.69282049459</v>
      </c>
      <c r="V177">
        <f>'Net zero Activity data'!AX58-'Net zero supporting data'!V165</f>
        <v>198606.76920610288</v>
      </c>
      <c r="W177">
        <f>'Net zero Activity data'!AY58-'Net zero supporting data'!W165</f>
        <v>174134.53145891178</v>
      </c>
      <c r="X177">
        <f>'Net zero Activity data'!AZ58-'Net zero supporting data'!X165</f>
        <v>149547.63830834796</v>
      </c>
      <c r="Y177">
        <f>'Net zero Activity data'!BA58-'Net zero supporting data'!Y165</f>
        <v>124837.752064417</v>
      </c>
      <c r="Z177">
        <f>'Net zero Activity data'!BB58-'Net zero supporting data'!Z165</f>
        <v>100030.5594775519</v>
      </c>
      <c r="AA177">
        <f>'Net zero Activity data'!BC58-'Net zero supporting data'!AA165</f>
        <v>75136.463445050467</v>
      </c>
      <c r="AB177">
        <f>'Net zero Activity data'!BD58-'Net zero supporting data'!AB165</f>
        <v>50160.253004819795</v>
      </c>
      <c r="AC177">
        <f>'Net zero Activity data'!BE58-'Net zero supporting data'!AC165</f>
        <v>25112.31225042569</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7930919.3723073676</v>
      </c>
      <c r="C178">
        <f>'Net zero Activity data'!AE62-'Net zero supporting data'!C166</f>
        <v>7887809.5503911255</v>
      </c>
      <c r="D178">
        <f>'Net zero Activity data'!AF62-'Net zero supporting data'!D166</f>
        <v>7891347.8708342668</v>
      </c>
      <c r="E178">
        <f>'Net zero Activity data'!AG62-'Net zero supporting data'!E166</f>
        <v>7818899.2502508257</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7312981.3674521055</v>
      </c>
      <c r="J178">
        <f>'Net zero Activity data'!AL62-'Net zero supporting data'!J166</f>
        <v>6517068.3055357356</v>
      </c>
      <c r="K178">
        <f>'Net zero Activity data'!AM62-'Net zero supporting data'!K166</f>
        <v>6286684.2563121151</v>
      </c>
      <c r="L178">
        <f>'Net zero Activity data'!AN62-'Net zero supporting data'!L166</f>
        <v>5993894.6395194083</v>
      </c>
      <c r="M178">
        <f>'Net zero Activity data'!AO62-'Net zero supporting data'!M166</f>
        <v>5681773.2597922739</v>
      </c>
      <c r="N178">
        <f>'Net zero Activity data'!AP62-'Net zero supporting data'!N166</f>
        <v>5378781.9040655</v>
      </c>
      <c r="O178">
        <f>'Net zero Activity data'!AQ62-'Net zero supporting data'!O166</f>
        <v>5063092.9726511631</v>
      </c>
      <c r="P178">
        <f>'Net zero Activity data'!AR62-'Net zero supporting data'!P166</f>
        <v>4725960.8978331592</v>
      </c>
      <c r="Q178">
        <f>'Net zero Activity data'!AS62-'Net zero supporting data'!Q166</f>
        <v>4387644.5323765427</v>
      </c>
      <c r="R178">
        <f>'Net zero Activity data'!AT62-'Net zero supporting data'!R166</f>
        <v>4051231.0215295195</v>
      </c>
      <c r="S178">
        <f>'Net zero Activity data'!AU62-'Net zero supporting data'!S166</f>
        <v>3743008.2374720806</v>
      </c>
      <c r="T178">
        <f>'Net zero Activity data'!AV62-'Net zero supporting data'!T166</f>
        <v>3416270.1972325915</v>
      </c>
      <c r="U178">
        <f>'Net zero Activity data'!AW62-'Net zero supporting data'!U166</f>
        <v>3102001.6875714296</v>
      </c>
      <c r="V178">
        <f>'Net zero Activity data'!AX62-'Net zero supporting data'!V166</f>
        <v>2784141.513071999</v>
      </c>
      <c r="W178">
        <f>'Net zero Activity data'!AY62-'Net zero supporting data'!W166</f>
        <v>2472233.6970911687</v>
      </c>
      <c r="X178">
        <f>'Net zero Activity data'!AZ62-'Net zero supporting data'!X166</f>
        <v>2154742.5138198091</v>
      </c>
      <c r="Y178">
        <f>'Net zero Activity data'!BA62-'Net zero supporting data'!Y166</f>
        <v>1810491.0731737521</v>
      </c>
      <c r="Z178">
        <f>'Net zero Activity data'!BB62-'Net zero supporting data'!Z166</f>
        <v>1459832.2565284027</v>
      </c>
      <c r="AA178">
        <f>'Net zero Activity data'!BC62-'Net zero supporting data'!AA166</f>
        <v>1106044.7343551125</v>
      </c>
      <c r="AB178">
        <f>'Net zero Activity data'!BD62-'Net zero supporting data'!AB166</f>
        <v>744391.80521901324</v>
      </c>
      <c r="AC178">
        <f>'Net zero Activity data'!BE62-'Net zero supporting data'!AC166</f>
        <v>376609.94169439096</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9991382.7736652121</v>
      </c>
      <c r="C179">
        <f>'Net zero Activity data'!AE64-'Net zero supporting data'!C167</f>
        <v>10194527.393101325</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11156570.250775764</v>
      </c>
      <c r="J179">
        <f>'Net zero Activity data'!AL64-'Net zero supporting data'!J167</f>
        <v>10711369.130767167</v>
      </c>
      <c r="K179">
        <f>'Net zero Activity data'!AM64-'Net zero supporting data'!K167</f>
        <v>10459681.162871284</v>
      </c>
      <c r="L179">
        <f>'Net zero Activity data'!AN64-'Net zero supporting data'!L167</f>
        <v>10131594.932321407</v>
      </c>
      <c r="M179">
        <f>'Net zero Activity data'!AO64-'Net zero supporting data'!M167</f>
        <v>9763258.0679348037</v>
      </c>
      <c r="N179">
        <f>'Net zero Activity data'!AP64-'Net zero supporting data'!N167</f>
        <v>9380622.9459691085</v>
      </c>
      <c r="O179">
        <f>'Net zero Activity data'!AQ64-'Net zero supporting data'!O167</f>
        <v>8963905.1680249032</v>
      </c>
      <c r="P179">
        <f>'Net zero Activity data'!AR64-'Net zero supporting data'!P167</f>
        <v>8506836.7487927228</v>
      </c>
      <c r="Q179">
        <f>'Net zero Activity data'!AS64-'Net zero supporting data'!Q167</f>
        <v>8028376.3872160027</v>
      </c>
      <c r="R179">
        <f>'Net zero Activity data'!AT64-'Net zero supporting data'!R167</f>
        <v>7531664.3510273434</v>
      </c>
      <c r="S179">
        <f>'Net zero Activity data'!AU64-'Net zero supporting data'!S167</f>
        <v>7044192.4122289997</v>
      </c>
      <c r="T179">
        <f>'Net zero Activity data'!AV64-'Net zero supporting data'!T167</f>
        <v>6518300.6506820954</v>
      </c>
      <c r="U179">
        <f>'Net zero Activity data'!AW64-'Net zero supporting data'!U167</f>
        <v>5986575.8049260089</v>
      </c>
      <c r="V179">
        <f>'Net zero Activity data'!AX64-'Net zero supporting data'!V167</f>
        <v>5432095.8054285012</v>
      </c>
      <c r="W179">
        <f>'Net zero Activity data'!AY64-'Net zero supporting data'!W167</f>
        <v>4865348.0065121688</v>
      </c>
      <c r="X179">
        <f>'Net zero Activity data'!AZ64-'Net zero supporting data'!X167</f>
        <v>4273468.315602636</v>
      </c>
      <c r="Y179">
        <f>'Net zero Activity data'!BA64-'Net zero supporting data'!Y167</f>
        <v>3631282.2585338615</v>
      </c>
      <c r="Z179">
        <f>'Net zero Activity data'!BB64-'Net zero supporting data'!Z167</f>
        <v>2961219.5070959367</v>
      </c>
      <c r="AA179">
        <f>'Net zero Activity data'!BC64-'Net zero supporting data'!AA167</f>
        <v>2266729.8018700462</v>
      </c>
      <c r="AB179">
        <f>'Net zero Activity data'!BD64-'Net zero supporting data'!AB167</f>
        <v>1541617.6119453907</v>
      </c>
      <c r="AC179">
        <f>'Net zero Activity data'!BE64-'Net zero supporting data'!AC167</f>
        <v>787393.12443347648</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50031084.230106629</v>
      </c>
      <c r="C180">
        <f>'Net zero Activity data'!AE65-'Net zero supporting data'!C168</f>
        <v>50689904.185566761</v>
      </c>
      <c r="D180">
        <f>'Net zero Activity data'!AF65-'Net zero supporting data'!D168</f>
        <v>51748158.01570043</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50907218.229325034</v>
      </c>
      <c r="I180">
        <f>'Net zero Activity data'!AK65-'Net zero supporting data'!I168</f>
        <v>50687682.526318632</v>
      </c>
      <c r="J180">
        <f>'Net zero Activity data'!AL65-'Net zero supporting data'!J168</f>
        <v>43345343.533281259</v>
      </c>
      <c r="K180">
        <f>'Net zero Activity data'!AM65-'Net zero supporting data'!K168</f>
        <v>42913677.883265838</v>
      </c>
      <c r="L180">
        <f>'Net zero Activity data'!AN65-'Net zero supporting data'!L168</f>
        <v>41788587.03183309</v>
      </c>
      <c r="M180">
        <f>'Net zero Activity data'!AO65-'Net zero supporting data'!M168</f>
        <v>40403703.465268299</v>
      </c>
      <c r="N180">
        <f>'Net zero Activity data'!AP65-'Net zero supporting data'!N168</f>
        <v>39057833.429720953</v>
      </c>
      <c r="O180">
        <f>'Net zero Activity data'!AQ65-'Net zero supporting data'!O168</f>
        <v>37512509.697473995</v>
      </c>
      <c r="P180">
        <f>'Net zero Activity data'!AR65-'Net zero supporting data'!P168</f>
        <v>35651547.530304253</v>
      </c>
      <c r="Q180">
        <f>'Net zero Activity data'!AS65-'Net zero supporting data'!Q168</f>
        <v>33693562.598807976</v>
      </c>
      <c r="R180">
        <f>'Net zero Activity data'!AT65-'Net zero supporting data'!R168</f>
        <v>31672308.300465893</v>
      </c>
      <c r="S180">
        <f>'Net zero Activity data'!AU65-'Net zero supporting data'!S168</f>
        <v>29891790.072691508</v>
      </c>
      <c r="T180">
        <f>'Net zero Activity data'!AV65-'Net zero supporting data'!T168</f>
        <v>27815346.029702168</v>
      </c>
      <c r="U180">
        <f>'Net zero Activity data'!AW65-'Net zero supporting data'!U168</f>
        <v>25800359.419870995</v>
      </c>
      <c r="V180">
        <f>'Net zero Activity data'!AX65-'Net zero supporting data'!V168</f>
        <v>23657777.625258073</v>
      </c>
      <c r="W180">
        <f>'Net zero Activity data'!AY65-'Net zero supporting data'!W168</f>
        <v>21500619.83482822</v>
      </c>
      <c r="X180">
        <f>'Net zero Activity data'!AZ65-'Net zero supporting data'!X168</f>
        <v>19187522.397399679</v>
      </c>
      <c r="Y180">
        <f>'Net zero Activity data'!BA65-'Net zero supporting data'!Y168</f>
        <v>16449303.953422345</v>
      </c>
      <c r="Z180">
        <f>'Net zero Activity data'!BB65-'Net zero supporting data'!Z168</f>
        <v>13528575.48820065</v>
      </c>
      <c r="AA180">
        <f>'Net zero Activity data'!BC65-'Net zero supporting data'!AA168</f>
        <v>10461931.662192196</v>
      </c>
      <c r="AB180">
        <f>'Net zero Activity data'!BD65-'Net zero supporting data'!AB168</f>
        <v>7183833.4221513718</v>
      </c>
      <c r="AC180">
        <f>'Net zero Activity data'!BE65-'Net zero supporting data'!AC168</f>
        <v>3710500.0915165842</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128042.27803637962</v>
      </c>
      <c r="L197">
        <f>'Net zero Activity data'!AN9*'Net zero supporting data'!L196</f>
        <v>258719.68764425741</v>
      </c>
      <c r="M197">
        <f>'Net zero Activity data'!AO9*'Net zero supporting data'!M196</f>
        <v>390896.90789727418</v>
      </c>
      <c r="N197">
        <f>'Net zero Activity data'!AP9*'Net zero supporting data'!N196</f>
        <v>525879.10677409591</v>
      </c>
      <c r="O197">
        <f>'Net zero Activity data'!AQ9*'Net zero supporting data'!O196</f>
        <v>661891.50686963031</v>
      </c>
      <c r="P197">
        <f>'Net zero Activity data'!AR9*'Net zero supporting data'!P196</f>
        <v>796534.81696007622</v>
      </c>
      <c r="Q197">
        <f>'Net zero Activity data'!AS9*'Net zero supporting data'!Q196</f>
        <v>931534.08995024685</v>
      </c>
      <c r="R197">
        <f>'Net zero Activity data'!AT9*'Net zero supporting data'!R196</f>
        <v>1067442.5723505283</v>
      </c>
      <c r="S197">
        <f>'Net zero Activity data'!AU9*'Net zero supporting data'!S196</f>
        <v>1212706.7595438564</v>
      </c>
      <c r="T197">
        <f>'Net zero Activity data'!AV9*'Net zero supporting data'!T196</f>
        <v>1355384.5137546032</v>
      </c>
      <c r="U197">
        <f>'Net zero Activity data'!AW9*'Net zero supporting data'!U196</f>
        <v>1403340.2119724704</v>
      </c>
      <c r="V197">
        <f>'Net zero Activity data'!AX9*'Net zero supporting data'!V196</f>
        <v>1452091.4603519544</v>
      </c>
      <c r="W197">
        <f>'Net zero Activity data'!AY9*'Net zero supporting data'!W196</f>
        <v>1507801.664793839</v>
      </c>
      <c r="X197">
        <f>'Net zero Activity data'!AZ9*'Net zero supporting data'!X196</f>
        <v>1566621.9652818081</v>
      </c>
      <c r="Y197">
        <f>'Net zero Activity data'!BA9*'Net zero supporting data'!Y196</f>
        <v>1612581.3118819892</v>
      </c>
      <c r="Z197">
        <f>'Net zero Activity data'!BB9*'Net zero supporting data'!Z196</f>
        <v>1657314.045096911</v>
      </c>
      <c r="AA197">
        <f>'Net zero Activity data'!BC9*'Net zero supporting data'!AA196</f>
        <v>1705071.7005822125</v>
      </c>
      <c r="AB197">
        <f>'Net zero Activity data'!BD9*'Net zero supporting data'!AB196</f>
        <v>1751139.5830566622</v>
      </c>
      <c r="AC197">
        <f>'Net zero Activity data'!BE9*'Net zero supporting data'!AC196</f>
        <v>1800487.571468839</v>
      </c>
      <c r="AD197">
        <f>'Net zero Activity data'!BF9*'Net zero supporting data'!AD196</f>
        <v>1846801.722110712</v>
      </c>
      <c r="AE197">
        <f>'Net zero Activity data'!BG9*'Net zero supporting data'!AE196</f>
        <v>1908795.753191578</v>
      </c>
      <c r="AF197">
        <f>'Net zero Activity data'!BH9*'Net zero supporting data'!AF196</f>
        <v>1970505.996718667</v>
      </c>
      <c r="AG197">
        <f>'Net zero Activity data'!BI9*'Net zero supporting data'!AG196</f>
        <v>2032781.8665660031</v>
      </c>
      <c r="AH197">
        <f>'Net zero Activity data'!BJ9*'Net zero supporting data'!AH196</f>
        <v>2095843.8412794524</v>
      </c>
      <c r="AI197">
        <f>'Net zero Activity data'!BK9*'Net zero supporting data'!AI196</f>
        <v>2160188.911651636</v>
      </c>
      <c r="AJ197">
        <f>'Net zero Activity data'!BL9*'Net zero supporting data'!AJ196</f>
        <v>2228728.1302806539</v>
      </c>
      <c r="AK197">
        <f>'Net zero Activity data'!BM9*'Net zero supporting data'!AK196</f>
        <v>2266972.2408093284</v>
      </c>
      <c r="AL197">
        <f>'Net zero Activity data'!BN9*'Net zero supporting data'!AL196</f>
        <v>2299299.7415482271</v>
      </c>
      <c r="AM197">
        <f>'Net zero Activity data'!BO9*'Net zero supporting data'!AM196</f>
        <v>2330762.2116017672</v>
      </c>
      <c r="AN197">
        <f>'Net zero Activity data'!BP9*'Net zero supporting data'!AN196</f>
        <v>2359491.2790708086</v>
      </c>
    </row>
    <row r="198" spans="1:48" x14ac:dyDescent="0.3">
      <c r="A198" t="s">
        <v>1238</v>
      </c>
      <c r="B198" s="11">
        <f>'Net zero Activity data'!AD9-'Net zero supporting data'!B197</f>
        <v>5280742.7858025106</v>
      </c>
      <c r="C198" s="11">
        <f>'Net zero Activity data'!AE9-'Net zero supporting data'!C197</f>
        <v>5234944.5900683459</v>
      </c>
      <c r="D198" s="11">
        <f>'Net zero Activity data'!AF9-'Net zero supporting data'!D197</f>
        <v>5217510.6033805832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4186239.6738464972</v>
      </c>
      <c r="K198" s="11">
        <f>'Net zero Activity data'!AM9-'Net zero supporting data'!K197</f>
        <v>4140033.6565096076</v>
      </c>
      <c r="L198" s="11">
        <f>'Net zero Activity data'!AN9-'Net zero supporting data'!L197</f>
        <v>4053275.1064267</v>
      </c>
      <c r="M198" s="11">
        <f>'Net zero Activity data'!AO9-'Net zero supporting data'!M197</f>
        <v>3952402.0687391059</v>
      </c>
      <c r="N198" s="11">
        <f>'Net zero Activity data'!AP9-'Net zero supporting data'!N197</f>
        <v>3856446.7830100372</v>
      </c>
      <c r="O198" s="11">
        <f>'Net zero Activity data'!AQ9-'Net zero supporting data'!O197</f>
        <v>3750718.5389279048</v>
      </c>
      <c r="P198" s="11">
        <f>'Net zero Activity data'!AR9-'Net zero supporting data'!P197</f>
        <v>3628658.6105959029</v>
      </c>
      <c r="Q198" s="11">
        <f>'Net zero Activity data'!AS9-'Net zero supporting data'!Q197</f>
        <v>3504342.5288604526</v>
      </c>
      <c r="R198" s="11">
        <f>'Net zero Activity data'!AT9-'Net zero supporting data'!R197</f>
        <v>3380234.8124433402</v>
      </c>
      <c r="S198" s="11">
        <f>'Net zero Activity data'!AU9-'Net zero supporting data'!S197</f>
        <v>3278799.757285241</v>
      </c>
      <c r="T198" s="11">
        <f>'Net zero Activity data'!AV9-'Net zero supporting data'!T197</f>
        <v>3162563.8654274074</v>
      </c>
      <c r="U198" s="11">
        <f>'Net zero Activity data'!AW9-'Net zero supporting data'!U197</f>
        <v>3123563.6976161441</v>
      </c>
      <c r="V198" s="11">
        <f>'Net zero Activity data'!AX9-'Net zero supporting data'!V197</f>
        <v>3085694.3532479033</v>
      </c>
      <c r="W198" s="11">
        <f>'Net zero Activity data'!AY9-'Net zero supporting data'!W197</f>
        <v>3061294.2891268851</v>
      </c>
      <c r="X198" s="11">
        <f>'Net zero Activity data'!AZ9-'Net zero supporting data'!X197</f>
        <v>3041089.697311745</v>
      </c>
      <c r="Y198" s="11">
        <f>'Net zero Activity data'!BA9-'Net zero supporting data'!Y197</f>
        <v>2994793.8649236942</v>
      </c>
      <c r="Z198" s="11">
        <f>'Net zero Activity data'!BB9-'Net zero supporting data'!Z197</f>
        <v>2946336.0801722859</v>
      </c>
      <c r="AA198" s="11">
        <f>'Net zero Activity data'!BC9-'Net zero supporting data'!AA197</f>
        <v>2903230.1928832261</v>
      </c>
      <c r="AB198" s="11">
        <f>'Net zero Activity data'!BD9-'Net zero supporting data'!AB197</f>
        <v>2857122.4776187642</v>
      </c>
      <c r="AC198" s="11">
        <f>'Net zero Activity data'!BE9-'Net zero supporting data'!AC197</f>
        <v>2816147.2271692087</v>
      </c>
      <c r="AD198" s="11">
        <f>'Net zero Activity data'!BF9-'Net zero supporting data'!AD197</f>
        <v>2770202.5831660675</v>
      </c>
      <c r="AE198" s="11">
        <f>'Net zero Activity data'!BG9-'Net zero supporting data'!AE197</f>
        <v>2746803.6448366605</v>
      </c>
      <c r="AF198" s="11">
        <f>'Net zero Activity data'!BH9-'Net zero supporting data'!AF197</f>
        <v>2721174.9478495871</v>
      </c>
      <c r="AG198" s="11">
        <f>'Net zero Activity data'!BI9-'Net zero supporting data'!AG197</f>
        <v>2694617.8231223756</v>
      </c>
      <c r="AH198" s="11">
        <f>'Net zero Activity data'!BJ9-'Net zero supporting data'!AH197</f>
        <v>2667437.6161738476</v>
      </c>
      <c r="AI198" s="11">
        <f>'Net zero Activity data'!BK9-'Net zero supporting data'!AI197</f>
        <v>2640230.8920186651</v>
      </c>
      <c r="AJ198" s="11">
        <f>'Net zero Activity data'!BL9-'Net zero supporting data'!AJ197</f>
        <v>2616333.0225033751</v>
      </c>
      <c r="AK198" s="11">
        <f>'Net zero Activity data'!BM9-'Net zero supporting data'!AK197</f>
        <v>2556372.9524020073</v>
      </c>
      <c r="AL198" s="11">
        <f>'Net zero Activity data'!BN9-'Net zero supporting data'!AL197</f>
        <v>2490908.0533439117</v>
      </c>
      <c r="AM198" s="11">
        <f>'Net zero Activity data'!BO9-'Net zero supporting data'!AM197</f>
        <v>2425895.3630957161</v>
      </c>
      <c r="AN198" s="11">
        <f>'Net zero Activity data'!BP9-'Net zero supporting data'!AN197</f>
        <v>2359491.2790708086</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920446.26243808516</v>
      </c>
      <c r="C205">
        <f>'Intermediate calculations'!Z5-('Intermediate calculations'!Z5*'Net zero supporting data'!C202)</f>
        <v>941691.58339834877</v>
      </c>
      <c r="D205">
        <f>'Intermediate calculations'!AA5-('Intermediate calculations'!AA5*'Net zero supporting data'!D202)</f>
        <v>967640.07013586524</v>
      </c>
      <c r="E205">
        <f>'Intermediate calculations'!AB5-('Intermediate calculations'!AB5*'Net zero supporting data'!E202)</f>
        <v>985205.95615670993</v>
      </c>
      <c r="F205">
        <f>'Intermediate calculations'!AC5-('Intermediate calculations'!AC5*'Net zero supporting data'!F202)</f>
        <v>997182.14033234713</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950115.4228758713</v>
      </c>
      <c r="K205">
        <f>'Intermediate calculations'!AH5-('Intermediate calculations'!AH5*'Net zero supporting data'!K202)</f>
        <v>969822.97286656802</v>
      </c>
      <c r="L205">
        <f>'Intermediate calculations'!AI5-('Intermediate calculations'!AI5*'Net zero supporting data'!L202)</f>
        <v>981628.88991571998</v>
      </c>
      <c r="M205">
        <f>'Intermediate calculations'!AJ5-('Intermediate calculations'!AJ5*'Net zero supporting data'!M202)</f>
        <v>990534.57903593604</v>
      </c>
      <c r="N205">
        <f>'Intermediate calculations'!AK5-('Intermediate calculations'!AK5*'Net zero supporting data'!N202)</f>
        <v>1000642.5708869707</v>
      </c>
      <c r="O205">
        <f>'Intermediate calculations'!AL5-('Intermediate calculations'!AL5*'Net zero supporting data'!O202)</f>
        <v>1008603.8205433937</v>
      </c>
      <c r="P205">
        <f>'Intermediate calculations'!AM5-('Intermediate calculations'!AM5*'Net zero supporting data'!P202)</f>
        <v>1012557.1266954882</v>
      </c>
      <c r="Q205">
        <f>'Intermediate calculations'!AN5-('Intermediate calculations'!AN5*'Net zero supporting data'!Q202)</f>
        <v>1015716.5531480773</v>
      </c>
      <c r="R205">
        <f>'Intermediate calculations'!AO5-('Intermediate calculations'!AO5*'Net zero supporting data'!R202)</f>
        <v>1018701.3879777736</v>
      </c>
      <c r="S205">
        <f>'Intermediate calculations'!AP5-('Intermediate calculations'!AP5*'Net zero supporting data'!S202)</f>
        <v>1027900.0880441903</v>
      </c>
      <c r="T205">
        <f>'Intermediate calculations'!AQ5-('Intermediate calculations'!AQ5*'Net zero supporting data'!T202)</f>
        <v>1033114.303721028</v>
      </c>
      <c r="U205">
        <f>'Intermediate calculations'!AR5-('Intermediate calculations'!AR5*'Net zero supporting data'!U202)</f>
        <v>1048489.8645608792</v>
      </c>
      <c r="V205">
        <f>'Intermediate calculations'!AS5-('Intermediate calculations'!AS5*'Net zero supporting data'!V202)</f>
        <v>1064513.9433076226</v>
      </c>
      <c r="W205">
        <f>'Intermediate calculations'!AT5-('Intermediate calculations'!AT5*'Net zero supporting data'!W202)</f>
        <v>1085236.3107930226</v>
      </c>
      <c r="X205">
        <f>'Intermediate calculations'!AU5-('Intermediate calculations'!AU5*'Net zero supporting data'!X202)</f>
        <v>1107994.0143133204</v>
      </c>
      <c r="Y205">
        <f>'Intermediate calculations'!AV5-('Intermediate calculations'!AV5*'Net zero supporting data'!Y202)</f>
        <v>1122541.9712286338</v>
      </c>
      <c r="Z205">
        <f>'Intermediate calculations'!AW5-('Intermediate calculations'!AW5*'Net zero supporting data'!Z202)</f>
        <v>1136576.7386690173</v>
      </c>
      <c r="AA205">
        <f>'Intermediate calculations'!AX5-('Intermediate calculations'!AX5*'Net zero supporting data'!AA202)</f>
        <v>1152797.2392785919</v>
      </c>
      <c r="AB205">
        <f>'Intermediate calculations'!AY5-('Intermediate calculations'!AY5*'Net zero supporting data'!AB202)</f>
        <v>1168254.6875099307</v>
      </c>
      <c r="AC205">
        <f>'Intermediate calculations'!AZ5-('Intermediate calculations'!AZ5*'Net zero supporting data'!AC202)</f>
        <v>1186039.9877645958</v>
      </c>
      <c r="AD205">
        <f>'Intermediate calculations'!BA5-('Intermediate calculations'!BA5*'Net zero supporting data'!AD202)</f>
        <v>1202305.8981905652</v>
      </c>
      <c r="AE205">
        <f>'Intermediate calculations'!BB5-('Intermediate calculations'!BB5*'Net zero supporting data'!AE202)</f>
        <v>1230797.5605636174</v>
      </c>
      <c r="AF205">
        <f>'Intermediate calculations'!BC5-('Intermediate calculations'!BC5*'Net zero supporting data'!AF202)</f>
        <v>1259411.6321838056</v>
      </c>
      <c r="AG205">
        <f>'Intermediate calculations'!BD5-('Intermediate calculations'!BD5*'Net zero supporting data'!AG202)</f>
        <v>1288697.1682947162</v>
      </c>
      <c r="AH205">
        <f>'Intermediate calculations'!BE5-('Intermediate calculations'!BE5*'Net zero supporting data'!AH202)</f>
        <v>1318821.559846451</v>
      </c>
      <c r="AI205">
        <f>'Intermediate calculations'!BF5-('Intermediate calculations'!BF5*'Net zero supporting data'!AI202)</f>
        <v>1350113.7163361199</v>
      </c>
      <c r="AJ205">
        <f>'Intermediate calculations'!BG5-('Intermediate calculations'!BG5*'Net zero supporting data'!AJ202)</f>
        <v>1384309.7831699841</v>
      </c>
      <c r="AK205">
        <f>'Intermediate calculations'!BH5-('Intermediate calculations'!BH5*'Net zero supporting data'!AK202)</f>
        <v>1401366.0604504508</v>
      </c>
      <c r="AL205">
        <f>'Intermediate calculations'!BI5-('Intermediate calculations'!BI5*'Net zero supporting data'!AL202)</f>
        <v>1415634.5861782976</v>
      </c>
      <c r="AM205">
        <f>'Intermediate calculations'!BJ5-('Intermediate calculations'!BJ5*'Net zero supporting data'!AM202)</f>
        <v>1430087.6531350233</v>
      </c>
      <c r="AN205">
        <f>'Intermediate calculations'!BK5-('Intermediate calculations'!BK5*'Net zero supporting data'!AN202)</f>
        <v>1443669.6639064285</v>
      </c>
    </row>
    <row r="206" spans="1:48" x14ac:dyDescent="0.3">
      <c r="A206" t="s">
        <v>332</v>
      </c>
      <c r="B206">
        <f>'Intermediate calculations'!Y19+('Intermediate calculations'!Y19*'Net zero supporting data'!B203)</f>
        <v>168493.35641070598</v>
      </c>
      <c r="C206">
        <f>'Intermediate calculations'!Z19+('Intermediate calculations'!Z19*'Net zero supporting data'!C203)</f>
        <v>171016.70205543257</v>
      </c>
      <c r="D206">
        <f>'Intermediate calculations'!AA19+('Intermediate calculations'!AA19*'Net zero supporting data'!D203)</f>
        <v>173641.86960514105</v>
      </c>
      <c r="E206">
        <f>'Intermediate calculations'!AB19+('Intermediate calculations'!AB19*'Net zero supporting data'!E203)</f>
        <v>176346.34777530449</v>
      </c>
      <c r="F206">
        <f>'Intermediate calculations'!AC19+('Intermediate calculations'!AC19*'Net zero supporting data'!F203)</f>
        <v>179139.45099554924</v>
      </c>
      <c r="G206">
        <f>'Intermediate calculations'!AD19+('Intermediate calculations'!AD19*'Net zero supporting data'!G203)</f>
        <v>182024.83461097445</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190794.47179365763</v>
      </c>
      <c r="K206">
        <f>'Intermediate calculations'!AH19+('Intermediate calculations'!AH19*'Net zero supporting data'!K203)</f>
        <v>194536.23396795194</v>
      </c>
      <c r="L206">
        <f>'Intermediate calculations'!AI19+('Intermediate calculations'!AI19*'Net zero supporting data'!L203)</f>
        <v>198150.51030216675</v>
      </c>
      <c r="M206">
        <f>'Intermediate calculations'!AJ19+('Intermediate calculations'!AJ19*'Net zero supporting data'!M203)</f>
        <v>201638.03934112133</v>
      </c>
      <c r="N206">
        <f>'Intermediate calculations'!AK19+('Intermediate calculations'!AK19*'Net zero supporting data'!N203)</f>
        <v>204998.62970270109</v>
      </c>
      <c r="O206">
        <f>'Intermediate calculations'!AL19+('Intermediate calculations'!AL19*'Net zero supporting data'!O203)</f>
        <v>208216.58634922878</v>
      </c>
      <c r="P206">
        <f>'Intermediate calculations'!AM19+('Intermediate calculations'!AM19*'Net zero supporting data'!P203)</f>
        <v>211402.86974890638</v>
      </c>
      <c r="Q206">
        <f>'Intermediate calculations'!AN19+('Intermediate calculations'!AN19*'Net zero supporting data'!Q203)</f>
        <v>214561.83126888578</v>
      </c>
      <c r="R206">
        <f>'Intermediate calculations'!AO19+('Intermediate calculations'!AO19*'Net zero supporting data'!R203)</f>
        <v>217692.31963919578</v>
      </c>
      <c r="S206">
        <f>'Intermediate calculations'!AP19+('Intermediate calculations'!AP19*'Net zero supporting data'!S203)</f>
        <v>220807.19784314645</v>
      </c>
      <c r="T206">
        <f>'Intermediate calculations'!AQ19+('Intermediate calculations'!AQ19*'Net zero supporting data'!T203)</f>
        <v>223879.87987916145</v>
      </c>
      <c r="U206">
        <f>'Intermediate calculations'!AR19+('Intermediate calculations'!AR19*'Net zero supporting data'!U203)</f>
        <v>226584.43904216567</v>
      </c>
      <c r="V206">
        <f>'Intermediate calculations'!AS19+('Intermediate calculations'!AS19*'Net zero supporting data'!V203)</f>
        <v>229262.75980262653</v>
      </c>
      <c r="W206">
        <f>'Intermediate calculations'!AT19+('Intermediate calculations'!AT19*'Net zero supporting data'!W203)</f>
        <v>231923.66950160515</v>
      </c>
      <c r="X206">
        <f>'Intermediate calculations'!AU19+('Intermediate calculations'!AU19*'Net zero supporting data'!X203)</f>
        <v>234559.09305361033</v>
      </c>
      <c r="Y206">
        <f>'Intermediate calculations'!AV19+('Intermediate calculations'!AV19*'Net zero supporting data'!Y203)</f>
        <v>237140.40900527788</v>
      </c>
      <c r="Z206">
        <f>'Intermediate calculations'!AW19+('Intermediate calculations'!AW19*'Net zero supporting data'!Z203)</f>
        <v>239690.38329909995</v>
      </c>
      <c r="AA206">
        <f>'Intermediate calculations'!AX19+('Intermediate calculations'!AX19*'Net zero supporting data'!AA203)</f>
        <v>242214.86281388329</v>
      </c>
      <c r="AB206">
        <f>'Intermediate calculations'!AY19+('Intermediate calculations'!AY19*'Net zero supporting data'!AB203)</f>
        <v>244704.4428566377</v>
      </c>
      <c r="AC206">
        <f>'Intermediate calculations'!AZ19+('Intermediate calculations'!AZ19*'Net zero supporting data'!AC203)</f>
        <v>247166.32031539909</v>
      </c>
      <c r="AD206">
        <f>'Intermediate calculations'!BA19+('Intermediate calculations'!BA19*'Net zero supporting data'!AD203)</f>
        <v>249588.30659517943</v>
      </c>
      <c r="AE206">
        <f>'Intermediate calculations'!BB19+('Intermediate calculations'!BB19*'Net zero supporting data'!AE203)</f>
        <v>251603.4149756298</v>
      </c>
      <c r="AF206">
        <f>'Intermediate calculations'!BC19+('Intermediate calculations'!BC19*'Net zero supporting data'!AF203)</f>
        <v>253579.6690563747</v>
      </c>
      <c r="AG206">
        <f>'Intermediate calculations'!BD19+('Intermediate calculations'!BD19*'Net zero supporting data'!AG203)</f>
        <v>255517.58262730748</v>
      </c>
      <c r="AH206">
        <f>'Intermediate calculations'!BE19+('Intermediate calculations'!BE19*'Net zero supporting data'!AH203)</f>
        <v>257416.60876762439</v>
      </c>
      <c r="AI206">
        <f>'Intermediate calculations'!BF19+('Intermediate calculations'!BF19*'Net zero supporting data'!AI203)</f>
        <v>259276.72517233589</v>
      </c>
      <c r="AJ206">
        <f>'Intermediate calculations'!BG19+('Intermediate calculations'!BG19*'Net zero supporting data'!AJ203)</f>
        <v>261102.43810034249</v>
      </c>
      <c r="AK206">
        <f>'Intermediate calculations'!BH19+('Intermediate calculations'!BH19*'Net zero supporting data'!AK203)</f>
        <v>262831.77210935659</v>
      </c>
      <c r="AL206">
        <f>'Intermediate calculations'!BI19+('Intermediate calculations'!BI19*'Net zero supporting data'!AL203)</f>
        <v>264506.57376689278</v>
      </c>
      <c r="AM206">
        <f>'Intermediate calculations'!BJ19+('Intermediate calculations'!BJ19*'Net zero supporting data'!AM203)</f>
        <v>266134.86642974988</v>
      </c>
      <c r="AN206">
        <f>'Intermediate calculations'!BK19+('Intermediate calculations'!BK19*'Net zero supporting data'!AN203)</f>
        <v>267712.39862727222</v>
      </c>
    </row>
    <row r="207" spans="1:48" x14ac:dyDescent="0.3">
      <c r="A207" t="s">
        <v>338</v>
      </c>
      <c r="B207">
        <f>'Intermediate calculations'!Y39+('Intermediate calculations'!Y39*'Net zero supporting data'!B204)</f>
        <v>1780536.5679391932</v>
      </c>
      <c r="C207">
        <f>'Intermediate calculations'!Z39+('Intermediate calculations'!Z39*'Net zero supporting data'!C204)</f>
        <v>1834642.5186756081</v>
      </c>
      <c r="D207">
        <f>'Intermediate calculations'!AA39+('Intermediate calculations'!AA39*'Net zero supporting data'!D204)</f>
        <v>1905076.886875713</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1968044.8895064979</v>
      </c>
      <c r="I207">
        <f>'Intermediate calculations'!AF39+('Intermediate calculations'!AF39*'Net zero supporting data'!I204)</f>
        <v>1981185.0437649265</v>
      </c>
      <c r="J207">
        <f>'Intermediate calculations'!AG39+('Intermediate calculations'!AG39*'Net zero supporting data'!J204)</f>
        <v>1677246.027597304</v>
      </c>
      <c r="K207">
        <f>'Intermediate calculations'!AH39+('Intermediate calculations'!AH39*'Net zero supporting data'!K204)</f>
        <v>1796294.4443685538</v>
      </c>
      <c r="L207">
        <f>'Intermediate calculations'!AI39+('Intermediate calculations'!AI39*'Net zero supporting data'!L204)</f>
        <v>1892359.4107603929</v>
      </c>
      <c r="M207">
        <f>'Intermediate calculations'!AJ39+('Intermediate calculations'!AJ39*'Net zero supporting data'!M204)</f>
        <v>1983240.4224104804</v>
      </c>
      <c r="N207">
        <f>'Intermediate calculations'!AK39+('Intermediate calculations'!AK39*'Net zero supporting data'!N204)</f>
        <v>2085037.5906713617</v>
      </c>
      <c r="O207">
        <f>'Intermediate calculations'!AL39+('Intermediate calculations'!AL39*'Net zero supporting data'!O204)</f>
        <v>2184545.4598636031</v>
      </c>
      <c r="P207">
        <f>'Intermediate calculations'!AM39+('Intermediate calculations'!AM39*'Net zero supporting data'!P204)</f>
        <v>2272257.7581917797</v>
      </c>
      <c r="Q207">
        <f>'Intermediate calculations'!AN39+('Intermediate calculations'!AN39*'Net zero supporting data'!Q204)</f>
        <v>2361201.8340682397</v>
      </c>
      <c r="R207">
        <f>'Intermediate calculations'!AO39+('Intermediate calculations'!AO39*'Net zero supporting data'!R204)</f>
        <v>2454157.523831401</v>
      </c>
      <c r="S207">
        <f>'Intermediate calculations'!AP39+('Intermediate calculations'!AP39*'Net zero supporting data'!S204)</f>
        <v>2580915.8743580501</v>
      </c>
      <c r="T207">
        <f>'Intermediate calculations'!AQ39+('Intermediate calculations'!AQ39*'Net zero supporting data'!T204)</f>
        <v>2695625.0463250354</v>
      </c>
      <c r="U207">
        <f>'Intermediate calculations'!AR39+('Intermediate calculations'!AR39*'Net zero supporting data'!U204)</f>
        <v>2826694.9471095614</v>
      </c>
      <c r="V207">
        <f>'Intermediate calculations'!AS39+('Intermediate calculations'!AS39*'Net zero supporting data'!V204)</f>
        <v>2966058.0011929139</v>
      </c>
      <c r="W207">
        <f>'Intermediate calculations'!AT39+('Intermediate calculations'!AT39*'Net zero supporting data'!W204)</f>
        <v>3134441.3836982227</v>
      </c>
      <c r="X207">
        <f>'Intermediate calculations'!AU39+('Intermediate calculations'!AU39*'Net zero supporting data'!X204)</f>
        <v>3319750.6663654707</v>
      </c>
      <c r="Y207">
        <f>'Intermediate calculations'!AV39+('Intermediate calculations'!AV39*'Net zero supporting data'!Y204)</f>
        <v>3469410.6784462156</v>
      </c>
      <c r="Z207">
        <f>'Intermediate calculations'!AW39+('Intermediate calculations'!AW39*'Net zero supporting data'!Z204)</f>
        <v>3622122.4215428047</v>
      </c>
      <c r="AA207">
        <f>'Intermediate calculations'!AX39+('Intermediate calculations'!AX39*'Net zero supporting data'!AA204)</f>
        <v>3792574.8648081678</v>
      </c>
      <c r="AB207">
        <f>'Intermediate calculations'!AY39+('Intermediate calculations'!AY39*'Net zero supporting data'!AB204)</f>
        <v>3965419.5268938397</v>
      </c>
      <c r="AC207">
        <f>'Intermediate calculations'!AZ39+('Intermediate calculations'!AZ39*'Net zero supporting data'!AC204)</f>
        <v>4158064.7475924511</v>
      </c>
      <c r="AD207">
        <f>'Intermediate calculations'!BA39+('Intermediate calculations'!BA39*'Net zero supporting data'!AD204)</f>
        <v>4349495.8157429816</v>
      </c>
      <c r="AE207">
        <f>'Intermediate calculations'!BB39+('Intermediate calculations'!BB39*'Net zero supporting data'!AE204)</f>
        <v>4557980.329553022</v>
      </c>
      <c r="AF207">
        <f>'Intermediate calculations'!BC39+('Intermediate calculations'!BC39*'Net zero supporting data'!AF204)</f>
        <v>4771678.6794431452</v>
      </c>
      <c r="AG207">
        <f>'Intermediate calculations'!BD39+('Intermediate calculations'!BD39*'Net zero supporting data'!AG204)</f>
        <v>4993950.2682600655</v>
      </c>
      <c r="AH207">
        <f>'Intermediate calculations'!BE39+('Intermediate calculations'!BE39*'Net zero supporting data'!AH204)</f>
        <v>5226009.9361653356</v>
      </c>
      <c r="AI207">
        <f>'Intermediate calculations'!BF39+('Intermediate calculations'!BF39*'Net zero supporting data'!AI204)</f>
        <v>5470089.4127558088</v>
      </c>
      <c r="AJ207">
        <f>'Intermediate calculations'!BG39+('Intermediate calculations'!BG39*'Net zero supporting data'!AJ204)</f>
        <v>5737056.2936895844</v>
      </c>
      <c r="AK207">
        <f>'Intermediate calculations'!BH39+('Intermediate calculations'!BH39*'Net zero supporting data'!AK204)</f>
        <v>5904513.7058512783</v>
      </c>
      <c r="AL207">
        <f>'Intermediate calculations'!BI39+('Intermediate calculations'!BI39*'Net zero supporting data'!AL204)</f>
        <v>6058414.0571585298</v>
      </c>
      <c r="AM207">
        <f>'Intermediate calculations'!BJ39+('Intermediate calculations'!BJ39*'Net zero supporting data'!AM204)</f>
        <v>6216932.1099344511</v>
      </c>
      <c r="AN207">
        <f>'Intermediate calculations'!BK39+('Intermediate calculations'!BK39*'Net zero supporting data'!AN204)</f>
        <v>6373502.9296357706</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886718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73.223011790998015</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74.518042528471327</v>
      </c>
      <c r="S4" s="93">
        <f>IF('Net zero activities &amp; levers'!$C$5="Off",('Activity data'!AL5*EF!$H4)*kgtoGg,IF('Net zero activities &amp; levers'!$C$5="On",(((('Activity data'!AL5-'Net zero supporting data'!J15)*EF!$H4)+('Net zero supporting data'!J15*'Net zero supporting data'!J25))*kgtoGg)))</f>
        <v>72.482333176672142</v>
      </c>
      <c r="T4" s="93">
        <f>IF('Net zero activities &amp; levers'!$C$5="Off",('Activity data'!AM5*EF!$H4)*kgtoGg,IF('Net zero activities &amp; levers'!$C$5="On",(((('Activity data'!AM5-'Net zero supporting data'!K15)*EF!$H4)+('Net zero supporting data'!K15*'Net zero supporting data'!K25))*kgtoGg)))</f>
        <v>73.407233758301587</v>
      </c>
      <c r="U4" s="93">
        <f>IF('Net zero activities &amp; levers'!$C$5="Off",('Activity data'!AN5*EF!$H4)*kgtoGg,IF('Net zero activities &amp; levers'!$C$5="On",(((('Activity data'!AN5-'Net zero supporting data'!L15)*EF!$H4)+('Net zero supporting data'!L15*'Net zero supporting data'!L25))*kgtoGg)))</f>
        <v>74.122198063336057</v>
      </c>
      <c r="V4" s="93">
        <f>IF('Net zero activities &amp; levers'!$C$5="Off",('Activity data'!AO5*EF!$H4)*kgtoGg,IF('Net zero activities &amp; levers'!$C$5="On",(((('Activity data'!AO5-'Net zero supporting data'!M15)*EF!$H4)+('Net zero supporting data'!M15*'Net zero supporting data'!M25))*kgtoGg)))</f>
        <v>74.76043991165507</v>
      </c>
      <c r="W4" s="93">
        <f>IF('Net zero activities &amp; levers'!$C$5="Off",('Activity data'!AP5*EF!$H4)*kgtoGg,IF('Net zero activities &amp; levers'!$C$5="On",(((('Activity data'!AP5-'Net zero supporting data'!N15)*EF!$H4)+('Net zero supporting data'!N15*'Net zero supporting data'!N25))*kgtoGg)))</f>
        <v>75.435130128849366</v>
      </c>
      <c r="X4" s="93">
        <f>IF('Net zero activities &amp; levers'!$C$5="Off",('Activity data'!AQ5*EF!$H4)*kgtoGg,IF('Net zero activities &amp; levers'!$C$5="On",(((('Activity data'!AQ5-'Net zero supporting data'!O15)*EF!$H4)+('Net zero supporting data'!O15*'Net zero supporting data'!O25))*kgtoGg)))</f>
        <v>76.051137701045576</v>
      </c>
      <c r="Y4" s="93">
        <f>IF('Net zero activities &amp; levers'!$C$5="Off",('Activity data'!AR5*EF!$H4)*kgtoGg,IF('Net zero activities &amp; levers'!$C$5="On",(((('Activity data'!AR5-'Net zero supporting data'!P15)*EF!$H4)+('Net zero supporting data'!P15*'Net zero supporting data'!P25))*kgtoGg)))</f>
        <v>76.570434337911649</v>
      </c>
      <c r="Z4" s="93">
        <f>IF('Net zero activities &amp; levers'!$C$5="Off",('Activity data'!AS5*EF!$H4)*kgtoGg,IF('Net zero activities &amp; levers'!$C$5="On",(((('Activity data'!AS5-'Net zero supporting data'!Q15)*EF!$H4)+('Net zero supporting data'!Q15*'Net zero supporting data'!Q25))*kgtoGg)))</f>
        <v>77.083270336302945</v>
      </c>
      <c r="AA4" s="93">
        <f>IF('Net zero activities &amp; levers'!$C$5="Off",('Activity data'!AT5*EF!$H4)*kgtoGg,IF('Net zero activities &amp; levers'!$C$5="On",(((('Activity data'!AT5-'Net zero supporting data'!R15)*EF!$H4)+('Net zero supporting data'!R15*'Net zero supporting data'!R25))*kgtoGg)))</f>
        <v>77.607288716602127</v>
      </c>
      <c r="AB4" s="93">
        <f>IF('Net zero activities &amp; levers'!$C$5="Off",('Activity data'!AU5*EF!$H4)*kgtoGg,IF('Net zero activities &amp; levers'!$C$5="On",(((('Activity data'!AU5-'Net zero supporting data'!S15)*EF!$H4)+('Net zero supporting data'!S15*'Net zero supporting data'!S25))*kgtoGg)))</f>
        <v>78.334361803621377</v>
      </c>
      <c r="AC4" s="93">
        <f>IF('Net zero activities &amp; levers'!$C$5="Off",('Activity data'!AV5*EF!$H4)*kgtoGg,IF('Net zero activities &amp; levers'!$C$5="On",(((('Activity data'!AV5-'Net zero supporting data'!T15)*EF!$H4)+('Net zero supporting data'!T15*'Net zero supporting data'!T25))*kgtoGg)))</f>
        <v>78.961839134259677</v>
      </c>
      <c r="AD4" s="93">
        <f>IF('Net zero activities &amp; levers'!$C$5="Off",('Activity data'!AW5*EF!$H4)*kgtoGg,IF('Net zero activities &amp; levers'!$C$5="On",(((('Activity data'!AW5-'Net zero supporting data'!U15)*EF!$H4)+('Net zero supporting data'!U15*'Net zero supporting data'!U25))*kgtoGg)))</f>
        <v>79.731537222446462</v>
      </c>
      <c r="AE4" s="93">
        <f>IF('Net zero activities &amp; levers'!$C$5="Off",('Activity data'!AX5*EF!$H4)*kgtoGg,IF('Net zero activities &amp; levers'!$C$5="On",(((('Activity data'!AX5-'Net zero supporting data'!V15)*EF!$H4)+('Net zero supporting data'!V15*'Net zero supporting data'!V25))*kgtoGg)))</f>
        <v>80.536174886187723</v>
      </c>
      <c r="AF4" s="93">
        <f>IF('Net zero activities &amp; levers'!$C$5="Off",('Activity data'!AY5*EF!$H4)*kgtoGg,IF('Net zero activities &amp; levers'!$C$5="On",(((('Activity data'!AY5-'Net zero supporting data'!W15)*EF!$H4)+('Net zero supporting data'!W15*'Net zero supporting data'!W25))*kgtoGg)))</f>
        <v>81.502550074143315</v>
      </c>
      <c r="AG4" s="93">
        <f>IF('Net zero activities &amp; levers'!$C$5="Off",('Activity data'!AZ5*EF!$H4)*kgtoGg,IF('Net zero activities &amp; levers'!$C$5="On",(((('Activity data'!AZ5-'Net zero supporting data'!X15)*EF!$H4)+('Net zero supporting data'!X15*'Net zero supporting data'!X25))*kgtoGg)))</f>
        <v>82.55096294016731</v>
      </c>
      <c r="AH4" s="93">
        <f>IF('Net zero activities &amp; levers'!$C$5="Off",('Activity data'!BA5*EF!$H4)*kgtoGg,IF('Net zero activities &amp; levers'!$C$5="On",(((('Activity data'!BA5-'Net zero supporting data'!Y15)*EF!$H4)+('Net zero supporting data'!Y15*'Net zero supporting data'!Y25))*kgtoGg)))</f>
        <v>83.359132542905741</v>
      </c>
      <c r="AI4" s="93">
        <f>IF('Net zero activities &amp; levers'!$C$5="Off",('Activity data'!BB5*EF!$H4)*kgtoGg,IF('Net zero activities &amp; levers'!$C$5="On",(((('Activity data'!BB5-'Net zero supporting data'!Z15)*EF!$H4)+('Net zero supporting data'!Z15*'Net zero supporting data'!Z25))*kgtoGg)))</f>
        <v>84.167299415400834</v>
      </c>
      <c r="AJ4" s="93">
        <f>IF('Net zero activities &amp; levers'!$C$5="Off",('Activity data'!BC5*EF!$H4)*kgtoGg,IF('Net zero activities &amp; levers'!$C$5="On",(((('Activity data'!BC5-'Net zero supporting data'!AA15)*EF!$H4)+('Net zero supporting data'!AA15*'Net zero supporting data'!AA25))*kgtoGg)))</f>
        <v>85.062420921639173</v>
      </c>
      <c r="AK4" s="93">
        <f>IF('Net zero activities &amp; levers'!$C$5="Off",('Activity data'!BD5*EF!$H4)*kgtoGg,IF('Net zero activities &amp; levers'!$C$5="On",(((('Activity data'!BD5-'Net zero supporting data'!AB15)*EF!$H4)+('Net zero supporting data'!AB15*'Net zero supporting data'!AB25))*kgtoGg)))</f>
        <v>85.951001239902936</v>
      </c>
      <c r="AL4" s="93">
        <f>IF('Net zero activities &amp; levers'!$C$5="Off",('Activity data'!BE5*EF!$H4)*kgtoGg,IF('Net zero activities &amp; levers'!$C$5="On",(((('Activity data'!BE5-'Net zero supporting data'!AC15)*EF!$H4)+('Net zero supporting data'!AC15*'Net zero supporting data'!AC25))*kgtoGg)))</f>
        <v>86.934407869511148</v>
      </c>
      <c r="AM4" s="93">
        <f>IF('Net zero activities &amp; levers'!$C$5="Off",('Activity data'!BF5*EF!$H4)*kgtoGg,IF('Net zero activities &amp; levers'!$C$5="On",(((('Activity data'!BF5-'Net zero supporting data'!AD15)*EF!$H4)+('Net zero supporting data'!AD15*'Net zero supporting data'!AD25))*kgtoGg)))</f>
        <v>87.887949815555459</v>
      </c>
      <c r="AN4" s="93">
        <f>IF('Net zero activities &amp; levers'!$C$5="Off",('Activity data'!BG5*EF!$H4)*kgtoGg,IF('Net zero activities &amp; levers'!$C$5="On",(((('Activity data'!BG5-'Net zero supporting data'!AE15)*EF!$H4)+('Net zero supporting data'!AE15*'Net zero supporting data'!AE25))*kgtoGg)))</f>
        <v>88.995197442126482</v>
      </c>
      <c r="AO4" s="93">
        <f>IF('Net zero activities &amp; levers'!$C$5="Off",('Activity data'!BH5*EF!$H4)*kgtoGg,IF('Net zero activities &amp; levers'!$C$5="On",(((('Activity data'!BH5-'Net zero supporting data'!AF15)*EF!$H4)+('Net zero supporting data'!AF15*'Net zero supporting data'!AF25))*kgtoGg)))</f>
        <v>90.114163139485754</v>
      </c>
      <c r="AP4" s="93">
        <f>IF('Net zero activities &amp; levers'!$C$5="Off",('Activity data'!BI5*EF!$H4)*kgtoGg,IF('Net zero activities &amp; levers'!$C$5="On",(((('Activity data'!BI5-'Net zero supporting data'!AG15)*EF!$H4)+('Net zero supporting data'!AG15*'Net zero supporting data'!AG25))*kgtoGg)))</f>
        <v>91.263395205308072</v>
      </c>
      <c r="AQ4" s="93">
        <f>IF('Net zero activities &amp; levers'!$C$5="Off",('Activity data'!BJ5*EF!$H4)*kgtoGg,IF('Net zero activities &amp; levers'!$C$5="On",(((('Activity data'!BJ5-'Net zero supporting data'!AH15)*EF!$H4)+('Net zero supporting data'!AH15*'Net zero supporting data'!AH25))*kgtoGg)))</f>
        <v>92.448895370855467</v>
      </c>
      <c r="AR4" s="93">
        <f>IF('Net zero activities &amp; levers'!$C$5="Off",('Activity data'!BK5*EF!$H4)*kgtoGg,IF('Net zero activities &amp; levers'!$C$5="On",(((('Activity data'!BK5-'Net zero supporting data'!AI15)*EF!$H4)+('Net zero supporting data'!AI15*'Net zero supporting data'!AI25))*kgtoGg)))</f>
        <v>93.682225562140673</v>
      </c>
      <c r="AS4" s="93">
        <f>IF('Net zero activities &amp; levers'!$C$5="Off",('Activity data'!BL5*EF!$H4)*kgtoGg,IF('Net zero activities &amp; levers'!$C$5="On",(((('Activity data'!BL5-'Net zero supporting data'!AJ15)*EF!$H4)+('Net zero supporting data'!AJ15*'Net zero supporting data'!AJ25))*kgtoGg)))</f>
        <v>95.02281139562416</v>
      </c>
      <c r="AT4" s="93">
        <f>IF('Net zero activities &amp; levers'!$C$5="Off",('Activity data'!BM5*EF!$H4)*kgtoGg,IF('Net zero activities &amp; levers'!$C$5="On",(((('Activity data'!BM5-'Net zero supporting data'!AK15)*EF!$H4)+('Net zero supporting data'!AK15*'Net zero supporting data'!AK25))*kgtoGg)))</f>
        <v>95.790905009989416</v>
      </c>
      <c r="AU4" s="93">
        <f>IF('Net zero activities &amp; levers'!$C$5="Off",('Activity data'!BN5*EF!$H4)*kgtoGg,IF('Net zero activities &amp; levers'!$C$5="On",(((('Activity data'!BN5-'Net zero supporting data'!AL15)*EF!$H4)+('Net zero supporting data'!AL15*'Net zero supporting data'!AL25))*kgtoGg)))</f>
        <v>96.469490271834715</v>
      </c>
      <c r="AV4" s="93">
        <f>IF('Net zero activities &amp; levers'!$C$5="Off",('Activity data'!BO5*EF!$H4)*kgtoGg,IF('Net zero activities &amp; levers'!$C$5="On",(((('Activity data'!BO5-'Net zero supporting data'!AM15)*EF!$H4)+('Net zero supporting data'!AM15*'Net zero supporting data'!AM25))*kgtoGg)))</f>
        <v>97.15929905248683</v>
      </c>
      <c r="AW4" s="93">
        <f>IF('Net zero activities &amp; levers'!$C$5="Off",('Activity data'!BP5*EF!$H4)*kgtoGg,IF('Net zero activities &amp; levers'!$C$5="On",(((('Activity data'!BP5-'Net zero supporting data'!AN15)*EF!$H4)+('Net zero supporting data'!AN15*'Net zero supporting data'!AN25))*kgtoGg)))</f>
        <v>97.824161761631444</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58.564977012483276</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59.600764035107616</v>
      </c>
      <c r="S5" s="93">
        <f>IF('Net zero activities &amp; levers'!$C$5="Off",('Activity data'!AL6*EF!$H5)*kgtoGg,IF('Net zero activities &amp; levers'!$C$5="On",(((('Activity data'!AL6-'Net zero supporting data'!J16)*EF!$H5)+('Net zero supporting data'!J16*'Net zero supporting data'!J26))*kgtoGg)))</f>
        <v>57.97256999506304</v>
      </c>
      <c r="T5" s="93">
        <f>IF('Net zero activities &amp; levers'!$C$5="Off",('Activity data'!AM6*EF!$H5)*kgtoGg,IF('Net zero activities &amp; levers'!$C$5="On",(((('Activity data'!AM6-'Net zero supporting data'!K16)*EF!$H5)+('Net zero supporting data'!K16*'Net zero supporting data'!K26))*kgtoGg)))</f>
        <v>58.712320791664652</v>
      </c>
      <c r="U5" s="93">
        <f>IF('Net zero activities &amp; levers'!$C$5="Off",('Activity data'!AN6*EF!$H5)*kgtoGg,IF('Net zero activities &amp; levers'!$C$5="On",(((('Activity data'!AN6-'Net zero supporting data'!L16)*EF!$H5)+('Net zero supporting data'!L16*'Net zero supporting data'!L26))*kgtoGg)))</f>
        <v>59.284161078822002</v>
      </c>
      <c r="V5" s="93">
        <f>IF('Net zero activities &amp; levers'!$C$5="Off",('Activity data'!AO6*EF!$H5)*kgtoGg,IF('Net zero activities &amp; levers'!$C$5="On",(((('Activity data'!AO6-'Net zero supporting data'!M16)*EF!$H5)+('Net zero supporting data'!M16*'Net zero supporting data'!M26))*kgtoGg)))</f>
        <v>59.794637474984157</v>
      </c>
      <c r="W5" s="93">
        <f>IF('Net zero activities &amp; levers'!$C$5="Off",('Activity data'!AP6*EF!$H5)*kgtoGg,IF('Net zero activities &amp; levers'!$C$5="On",(((('Activity data'!AP6-'Net zero supporting data'!N16)*EF!$H5)+('Net zero supporting data'!N16*'Net zero supporting data'!N26))*kgtoGg)))</f>
        <v>60.334265879963127</v>
      </c>
      <c r="X5" s="93">
        <f>IF('Net zero activities &amp; levers'!$C$5="Off",('Activity data'!AQ6*EF!$H5)*kgtoGg,IF('Net zero activities &amp; levers'!$C$5="On",(((('Activity data'!AQ6-'Net zero supporting data'!O16)*EF!$H5)+('Net zero supporting data'!O16*'Net zero supporting data'!O26))*kgtoGg)))</f>
        <v>60.826958934001368</v>
      </c>
      <c r="Y5" s="93">
        <f>IF('Net zero activities &amp; levers'!$C$5="Off",('Activity data'!AR6*EF!$H5)*kgtoGg,IF('Net zero activities &amp; levers'!$C$5="On",(((('Activity data'!AR6-'Net zero supporting data'!P16)*EF!$H5)+('Net zero supporting data'!P16*'Net zero supporting data'!P26))*kgtoGg)))</f>
        <v>61.24230098094597</v>
      </c>
      <c r="Z5" s="93">
        <f>IF('Net zero activities &amp; levers'!$C$5="Off",('Activity data'!AS6*EF!$H5)*kgtoGg,IF('Net zero activities &amp; levers'!$C$5="On",(((('Activity data'!AS6-'Net zero supporting data'!Q16)*EF!$H5)+('Net zero supporting data'!Q16*'Net zero supporting data'!Q26))*kgtoGg)))</f>
        <v>61.652475702284775</v>
      </c>
      <c r="AA5" s="93">
        <f>IF('Net zero activities &amp; levers'!$C$5="Off",('Activity data'!AT6*EF!$H5)*kgtoGg,IF('Net zero activities &amp; levers'!$C$5="On",(((('Activity data'!AT6-'Net zero supporting data'!R16)*EF!$H5)+('Net zero supporting data'!R16*'Net zero supporting data'!R26))*kgtoGg)))</f>
        <v>62.071594277794041</v>
      </c>
      <c r="AB5" s="93">
        <f>IF('Net zero activities &amp; levers'!$C$5="Off",('Activity data'!AU6*EF!$H5)*kgtoGg,IF('Net zero activities &amp; levers'!$C$5="On",(((('Activity data'!AU6-'Net zero supporting data'!S16)*EF!$H5)+('Net zero supporting data'!S16*'Net zero supporting data'!S26))*kgtoGg)))</f>
        <v>62.653119369239576</v>
      </c>
      <c r="AC5" s="93">
        <f>IF('Net zero activities &amp; levers'!$C$5="Off",('Activity data'!AV6*EF!$H5)*kgtoGg,IF('Net zero activities &amp; levers'!$C$5="On",(((('Activity data'!AV6-'Net zero supporting data'!T16)*EF!$H5)+('Net zero supporting data'!T16*'Net zero supporting data'!T26))*kgtoGg)))</f>
        <v>63.15498612595777</v>
      </c>
      <c r="AD5" s="93">
        <f>IF('Net zero activities &amp; levers'!$C$5="Off",('Activity data'!AW6*EF!$H5)*kgtoGg,IF('Net zero activities &amp; levers'!$C$5="On",(((('Activity data'!AW6-'Net zero supporting data'!U16)*EF!$H5)+('Net zero supporting data'!U16*'Net zero supporting data'!U26))*kgtoGg)))</f>
        <v>63.770603398979482</v>
      </c>
      <c r="AE5" s="93">
        <f>IF('Net zero activities &amp; levers'!$C$5="Off",('Activity data'!AX6*EF!$H5)*kgtoGg,IF('Net zero activities &amp; levers'!$C$5="On",(((('Activity data'!AX6-'Net zero supporting data'!V16)*EF!$H5)+('Net zero supporting data'!V16*'Net zero supporting data'!V26))*kgtoGg)))</f>
        <v>64.414165922942445</v>
      </c>
      <c r="AF5" s="93">
        <f>IF('Net zero activities &amp; levers'!$C$5="Off",('Activity data'!AY6*EF!$H5)*kgtoGg,IF('Net zero activities &amp; levers'!$C$5="On",(((('Activity data'!AY6-'Net zero supporting data'!W16)*EF!$H5)+('Net zero supporting data'!W16*'Net zero supporting data'!W26))*kgtoGg)))</f>
        <v>65.187088796281728</v>
      </c>
      <c r="AG5" s="93">
        <f>IF('Net zero activities &amp; levers'!$C$5="Off",('Activity data'!AZ6*EF!$H5)*kgtoGg,IF('Net zero activities &amp; levers'!$C$5="On",(((('Activity data'!AZ6-'Net zero supporting data'!X16)*EF!$H5)+('Net zero supporting data'!X16*'Net zero supporting data'!X26))*kgtoGg)))</f>
        <v>66.025626762645942</v>
      </c>
      <c r="AH5" s="93">
        <f>IF('Net zero activities &amp; levers'!$C$5="Off",('Activity data'!BA6*EF!$H5)*kgtoGg,IF('Net zero activities &amp; levers'!$C$5="On",(((('Activity data'!BA6-'Net zero supporting data'!Y16)*EF!$H5)+('Net zero supporting data'!Y16*'Net zero supporting data'!Y26))*kgtoGg)))</f>
        <v>66.672014189888912</v>
      </c>
      <c r="AI5" s="93">
        <f>IF('Net zero activities &amp; levers'!$C$5="Off",('Activity data'!BB6*EF!$H5)*kgtoGg,IF('Net zero activities &amp; levers'!$C$5="On",(((('Activity data'!BB6-'Net zero supporting data'!Z16)*EF!$H5)+('Net zero supporting data'!Z16*'Net zero supporting data'!Z26))*kgtoGg)))</f>
        <v>67.318399433438032</v>
      </c>
      <c r="AJ5" s="93">
        <f>IF('Net zero activities &amp; levers'!$C$5="Off",('Activity data'!BC6*EF!$H5)*kgtoGg,IF('Net zero activities &amp; levers'!$C$5="On",(((('Activity data'!BC6-'Net zero supporting data'!AA16)*EF!$H5)+('Net zero supporting data'!AA16*'Net zero supporting data'!AA26))*kgtoGg)))</f>
        <v>68.034332432559395</v>
      </c>
      <c r="AK5" s="93">
        <f>IF('Net zero activities &amp; levers'!$C$5="Off",('Activity data'!BD6*EF!$H5)*kgtoGg,IF('Net zero activities &amp; levers'!$C$5="On",(((('Activity data'!BD6-'Net zero supporting data'!AB16)*EF!$H5)+('Net zero supporting data'!AB16*'Net zero supporting data'!AB26))*kgtoGg)))</f>
        <v>68.745033681251542</v>
      </c>
      <c r="AL5" s="93">
        <f>IF('Net zero activities &amp; levers'!$C$5="Off",('Activity data'!BE6*EF!$H5)*kgtoGg,IF('Net zero activities &amp; levers'!$C$5="On",(((('Activity data'!BE6-'Net zero supporting data'!AC16)*EF!$H5)+('Net zero supporting data'!AC16*'Net zero supporting data'!AC26))*kgtoGg)))</f>
        <v>69.531578583574301</v>
      </c>
      <c r="AM5" s="93">
        <f>IF('Net zero activities &amp; levers'!$C$5="Off",('Activity data'!BF6*EF!$H5)*kgtoGg,IF('Net zero activities &amp; levers'!$C$5="On",(((('Activity data'!BF6-'Net zero supporting data'!AD16)*EF!$H5)+('Net zero supporting data'!AD16*'Net zero supporting data'!AD26))*kgtoGg)))</f>
        <v>70.294237217582989</v>
      </c>
      <c r="AN5" s="93">
        <f>IF('Net zero activities &amp; levers'!$C$5="Off",('Activity data'!BG6*EF!$H5)*kgtoGg,IF('Net zero activities &amp; levers'!$C$5="On",(((('Activity data'!BG6-'Net zero supporting data'!AE16)*EF!$H5)+('Net zero supporting data'!AE16*'Net zero supporting data'!AE26))*kgtoGg)))</f>
        <v>71.179832199422165</v>
      </c>
      <c r="AO5" s="93">
        <f>IF('Net zero activities &amp; levers'!$C$5="Off",('Activity data'!BH6*EF!$H5)*kgtoGg,IF('Net zero activities &amp; levers'!$C$5="On",(((('Activity data'!BH6-'Net zero supporting data'!AF16)*EF!$H5)+('Net zero supporting data'!AF16*'Net zero supporting data'!AF26))*kgtoGg)))</f>
        <v>72.07479948826645</v>
      </c>
      <c r="AP5" s="93">
        <f>IF('Net zero activities &amp; levers'!$C$5="Off",('Activity data'!BI6*EF!$H5)*kgtoGg,IF('Net zero activities &amp; levers'!$C$5="On",(((('Activity data'!BI6-'Net zero supporting data'!AG16)*EF!$H5)+('Net zero supporting data'!AG16*'Net zero supporting data'!AG26))*kgtoGg)))</f>
        <v>72.993974319656914</v>
      </c>
      <c r="AQ5" s="93">
        <f>IF('Net zero activities &amp; levers'!$C$5="Off",('Activity data'!BJ6*EF!$H5)*kgtoGg,IF('Net zero activities &amp; levers'!$C$5="On",(((('Activity data'!BJ6-'Net zero supporting data'!AH16)*EF!$H5)+('Net zero supporting data'!AH16*'Net zero supporting data'!AH26))*kgtoGg)))</f>
        <v>73.94215697761355</v>
      </c>
      <c r="AR5" s="93">
        <f>IF('Net zero activities &amp; levers'!$C$5="Off",('Activity data'!BK6*EF!$H5)*kgtoGg,IF('Net zero activities &amp; levers'!$C$5="On",(((('Activity data'!BK6-'Net zero supporting data'!AI16)*EF!$H5)+('Net zero supporting data'!AI16*'Net zero supporting data'!AI26))*kgtoGg)))</f>
        <v>74.928594881965068</v>
      </c>
      <c r="AS5" s="93">
        <f>IF('Net zero activities &amp; levers'!$C$5="Off",('Activity data'!BL6*EF!$H5)*kgtoGg,IF('Net zero activities &amp; levers'!$C$5="On",(((('Activity data'!BL6-'Net zero supporting data'!AJ16)*EF!$H5)+('Net zero supporting data'!AJ16*'Net zero supporting data'!AJ26))*kgtoGg)))</f>
        <v>76.000817624527457</v>
      </c>
      <c r="AT5" s="93">
        <f>IF('Net zero activities &amp; levers'!$C$5="Off",('Activity data'!BM6*EF!$H5)*kgtoGg,IF('Net zero activities &amp; levers'!$C$5="On",(((('Activity data'!BM6-'Net zero supporting data'!AK16)*EF!$H5)+('Net zero supporting data'!AK16*'Net zero supporting data'!AK26))*kgtoGg)))</f>
        <v>76.615151612825215</v>
      </c>
      <c r="AU5" s="93">
        <f>IF('Net zero activities &amp; levers'!$C$5="Off",('Activity data'!BN6*EF!$H5)*kgtoGg,IF('Net zero activities &amp; levers'!$C$5="On",(((('Activity data'!BN6-'Net zero supporting data'!AL16)*EF!$H5)+('Net zero supporting data'!AL16*'Net zero supporting data'!AL26))*kgtoGg)))</f>
        <v>77.15789533899715</v>
      </c>
      <c r="AV5" s="93">
        <f>IF('Net zero activities &amp; levers'!$C$5="Off",('Activity data'!BO6*EF!$H5)*kgtoGg,IF('Net zero activities &amp; levers'!$C$5="On",(((('Activity data'!BO6-'Net zero supporting data'!AM16)*EF!$H5)+('Net zero supporting data'!AM16*'Net zero supporting data'!AM26))*kgtoGg)))</f>
        <v>77.709615821312354</v>
      </c>
      <c r="AW5" s="93">
        <f>IF('Net zero activities &amp; levers'!$C$5="Off",('Activity data'!BP6*EF!$H5)*kgtoGg,IF('Net zero activities &amp; levers'!$C$5="On",(((('Activity data'!BP6-'Net zero supporting data'!AN16)*EF!$H5)+('Net zero supporting data'!AN16*'Net zero supporting data'!AN26))*kgtoGg)))</f>
        <v>78.241384022662118</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26.479482964607659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26.947802192577253</v>
      </c>
      <c r="S6" s="93">
        <f>IF('Net zero activities &amp; levers'!$C$5="Off",('Activity data'!AL7*EF!$H6)*kgtoGg,IF('Net zero activities &amp; levers'!$C$5="On",(((('Activity data'!AL7-'Net zero supporting data'!J17)*EF!$H6)+('Net zero supporting data'!J17*'Net zero supporting data'!J27))*kgtoGg)))</f>
        <v>26.211632923062361</v>
      </c>
      <c r="T6" s="93">
        <f>IF('Net zero activities &amp; levers'!$C$5="Off",('Activity data'!AM7*EF!$H6)*kgtoGg,IF('Net zero activities &amp; levers'!$C$5="On",(((('Activity data'!AM7-'Net zero supporting data'!K17)*EF!$H6)+('Net zero supporting data'!K17*'Net zero supporting data'!K27))*kgtoGg)))</f>
        <v>26.546102765208673</v>
      </c>
      <c r="U6" s="93">
        <f>IF('Net zero activities &amp; levers'!$C$5="Off",('Activity data'!AN7*EF!$H6)*kgtoGg,IF('Net zero activities &amp; levers'!$C$5="On",(((('Activity data'!AN7-'Net zero supporting data'!L17)*EF!$H6)+('Net zero supporting data'!L17*'Net zero supporting data'!L27))*kgtoGg)))</f>
        <v>26.804653795443542</v>
      </c>
      <c r="V6" s="93">
        <f>IF('Net zero activities &amp; levers'!$C$5="Off",('Activity data'!AO7*EF!$H6)*kgtoGg,IF('Net zero activities &amp; levers'!$C$5="On",(((('Activity data'!AO7-'Net zero supporting data'!M17)*EF!$H6)+('Net zero supporting data'!M17*'Net zero supporting data'!M27))*kgtoGg)))</f>
        <v>27.035459845843405</v>
      </c>
      <c r="W6" s="93">
        <f>IF('Net zero activities &amp; levers'!$C$5="Off",('Activity data'!AP7*EF!$H6)*kgtoGg,IF('Net zero activities &amp; levers'!$C$5="On",(((('Activity data'!AP7-'Net zero supporting data'!N17)*EF!$H6)+('Net zero supporting data'!N17*'Net zero supporting data'!N27))*kgtoGg)))</f>
        <v>27.279446642829821</v>
      </c>
      <c r="X6" s="93">
        <f>IF('Net zero activities &amp; levers'!$C$5="Off",('Activity data'!AQ7*EF!$H6)*kgtoGg,IF('Net zero activities &amp; levers'!$C$5="On",(((('Activity data'!AQ7-'Net zero supporting data'!O17)*EF!$H6)+('Net zero supporting data'!O17*'Net zero supporting data'!O27))*kgtoGg)))</f>
        <v>27.502212158957413</v>
      </c>
      <c r="Y6" s="93">
        <f>IF('Net zero activities &amp; levers'!$C$5="Off",('Activity data'!AR7*EF!$H6)*kgtoGg,IF('Net zero activities &amp; levers'!$C$5="On",(((('Activity data'!AR7-'Net zero supporting data'!P17)*EF!$H6)+('Net zero supporting data'!P17*'Net zero supporting data'!P27))*kgtoGg)))</f>
        <v>27.690004303983113</v>
      </c>
      <c r="Z6" s="93">
        <f>IF('Net zero activities &amp; levers'!$C$5="Off",('Activity data'!AS7*EF!$H6)*kgtoGg,IF('Net zero activities &amp; levers'!$C$5="On",(((('Activity data'!AS7-'Net zero supporting data'!Q17)*EF!$H6)+('Net zero supporting data'!Q17*'Net zero supporting data'!Q27))*kgtoGg)))</f>
        <v>27.8754601019746</v>
      </c>
      <c r="AA6" s="93">
        <f>IF('Net zero activities &amp; levers'!$C$5="Off",('Activity data'!AT7*EF!$H6)*kgtoGg,IF('Net zero activities &amp; levers'!$C$5="On",(((('Activity data'!AT7-'Net zero supporting data'!R17)*EF!$H6)+('Net zero supporting data'!R17*'Net zero supporting data'!R27))*kgtoGg)))</f>
        <v>28.064959761096517</v>
      </c>
      <c r="AB6" s="93">
        <f>IF('Net zero activities &amp; levers'!$C$5="Off",('Activity data'!AU7*EF!$H6)*kgtoGg,IF('Net zero activities &amp; levers'!$C$5="On",(((('Activity data'!AU7-'Net zero supporting data'!S17)*EF!$H6)+('Net zero supporting data'!S17*'Net zero supporting data'!S27))*kgtoGg)))</f>
        <v>28.327889664563251</v>
      </c>
      <c r="AC6" s="93">
        <f>IF('Net zero activities &amp; levers'!$C$5="Off",('Activity data'!AV7*EF!$H6)*kgtoGg,IF('Net zero activities &amp; levers'!$C$5="On",(((('Activity data'!AV7-'Net zero supporting data'!T17)*EF!$H6)+('Net zero supporting data'!T17*'Net zero supporting data'!T27))*kgtoGg)))</f>
        <v>28.554802965189833</v>
      </c>
      <c r="AD6" s="93">
        <f>IF('Net zero activities &amp; levers'!$C$5="Off",('Activity data'!AW7*EF!$H6)*kgtoGg,IF('Net zero activities &amp; levers'!$C$5="On",(((('Activity data'!AW7-'Net zero supporting data'!U17)*EF!$H6)+('Net zero supporting data'!U17*'Net zero supporting data'!U27))*kgtoGg)))</f>
        <v>28.833147257721908</v>
      </c>
      <c r="AE6" s="93">
        <f>IF('Net zero activities &amp; levers'!$C$5="Off",('Activity data'!AX7*EF!$H6)*kgtoGg,IF('Net zero activities &amp; levers'!$C$5="On",(((('Activity data'!AX7-'Net zero supporting data'!V17)*EF!$H6)+('Net zero supporting data'!V17*'Net zero supporting data'!V27))*kgtoGg)))</f>
        <v>29.124126675101426</v>
      </c>
      <c r="AF6" s="93">
        <f>IF('Net zero activities &amp; levers'!$C$5="Off",('Activity data'!AY7*EF!$H6)*kgtoGg,IF('Net zero activities &amp; levers'!$C$5="On",(((('Activity data'!AY7-'Net zero supporting data'!W17)*EF!$H6)+('Net zero supporting data'!W17*'Net zero supporting data'!W27))*kgtoGg)))</f>
        <v>29.473594891458458</v>
      </c>
      <c r="AG6" s="93">
        <f>IF('Net zero activities &amp; levers'!$C$5="Off",('Activity data'!AZ7*EF!$H6)*kgtoGg,IF('Net zero activities &amp; levers'!$C$5="On",(((('Activity data'!AZ7-'Net zero supporting data'!X17)*EF!$H6)+('Net zero supporting data'!X17*'Net zero supporting data'!X27))*kgtoGg)))</f>
        <v>29.852730219912267</v>
      </c>
      <c r="AH6" s="93">
        <f>IF('Net zero activities &amp; levers'!$C$5="Off",('Activity data'!BA7*EF!$H6)*kgtoGg,IF('Net zero activities &amp; levers'!$C$5="On",(((('Activity data'!BA7-'Net zero supporting data'!Y17)*EF!$H6)+('Net zero supporting data'!Y17*'Net zero supporting data'!Y27))*kgtoGg)))</f>
        <v>30.144986884925018</v>
      </c>
      <c r="AI6" s="93">
        <f>IF('Net zero activities &amp; levers'!$C$5="Off",('Activity data'!BB7*EF!$H6)*kgtoGg,IF('Net zero activities &amp; levers'!$C$5="On",(((('Activity data'!BB7-'Net zero supporting data'!Z17)*EF!$H6)+('Net zero supporting data'!Z17*'Net zero supporting data'!Z27))*kgtoGg)))</f>
        <v>30.437242562605629</v>
      </c>
      <c r="AJ6" s="93">
        <f>IF('Net zero activities &amp; levers'!$C$5="Off",('Activity data'!BC7*EF!$H6)*kgtoGg,IF('Net zero activities &amp; levers'!$C$5="On",(((('Activity data'!BC7-'Net zero supporting data'!AA17)*EF!$H6)+('Net zero supporting data'!AA17*'Net zero supporting data'!AA27))*kgtoGg)))</f>
        <v>30.760943460669569</v>
      </c>
      <c r="AK6" s="93">
        <f>IF('Net zero activities &amp; levers'!$C$5="Off",('Activity data'!BD7*EF!$H6)*kgtoGg,IF('Net zero activities &amp; levers'!$C$5="On",(((('Activity data'!BD7-'Net zero supporting data'!AB17)*EF!$H6)+('Net zero supporting data'!AB17*'Net zero supporting data'!AB27))*kgtoGg)))</f>
        <v>31.082278882753968</v>
      </c>
      <c r="AL6" s="93">
        <f>IF('Net zero activities &amp; levers'!$C$5="Off",('Activity data'!BE7*EF!$H6)*kgtoGg,IF('Net zero activities &amp; levers'!$C$5="On",(((('Activity data'!BE7-'Net zero supporting data'!AC17)*EF!$H6)+('Net zero supporting data'!AC17*'Net zero supporting data'!AC27))*kgtoGg)))</f>
        <v>31.437906143352311</v>
      </c>
      <c r="AM6" s="93">
        <f>IF('Net zero activities &amp; levers'!$C$5="Off",('Activity data'!BF7*EF!$H6)*kgtoGg,IF('Net zero activities &amp; levers'!$C$5="On",(((('Activity data'!BF7-'Net zero supporting data'!AD17)*EF!$H6)+('Net zero supporting data'!AD17*'Net zero supporting data'!AD27))*kgtoGg)))</f>
        <v>31.782733501565719</v>
      </c>
      <c r="AN6" s="93">
        <f>IF('Net zero activities &amp; levers'!$C$5="Off",('Activity data'!BG7*EF!$H6)*kgtoGg,IF('Net zero activities &amp; levers'!$C$5="On",(((('Activity data'!BG7-'Net zero supporting data'!AE17)*EF!$H6)+('Net zero supporting data'!AE17*'Net zero supporting data'!AE27))*kgtoGg)))</f>
        <v>32.183145120102751</v>
      </c>
      <c r="AO6" s="93">
        <f>IF('Net zero activities &amp; levers'!$C$5="Off",('Activity data'!BH7*EF!$H6)*kgtoGg,IF('Net zero activities &amp; levers'!$C$5="On",(((('Activity data'!BH7-'Net zero supporting data'!AF17)*EF!$H6)+('Net zero supporting data'!AF17*'Net zero supporting data'!AF27))*kgtoGg)))</f>
        <v>32.587794319807585</v>
      </c>
      <c r="AP6" s="93">
        <f>IF('Net zero activities &amp; levers'!$C$5="Off",('Activity data'!BI7*EF!$H6)*kgtoGg,IF('Net zero activities &amp; levers'!$C$5="On",(((('Activity data'!BI7-'Net zero supporting data'!AG17)*EF!$H6)+('Net zero supporting data'!AG17*'Net zero supporting data'!AG27))*kgtoGg)))</f>
        <v>33.003388682358299</v>
      </c>
      <c r="AQ6" s="93">
        <f>IF('Net zero activities &amp; levers'!$C$5="Off",('Activity data'!BJ7*EF!$H6)*kgtoGg,IF('Net zero activities &amp; levers'!$C$5="On",(((('Activity data'!BJ7-'Net zero supporting data'!AH17)*EF!$H6)+('Net zero supporting data'!AH17*'Net zero supporting data'!AH27))*kgtoGg)))</f>
        <v>33.432098601143842</v>
      </c>
      <c r="AR6" s="93">
        <f>IF('Net zero activities &amp; levers'!$C$5="Off",('Activity data'!BK7*EF!$H6)*kgtoGg,IF('Net zero activities &amp; levers'!$C$5="On",(((('Activity data'!BK7-'Net zero supporting data'!AI17)*EF!$H6)+('Net zero supporting data'!AI17*'Net zero supporting data'!AI27))*kgtoGg)))</f>
        <v>33.87810519102694</v>
      </c>
      <c r="AS6" s="93">
        <f>IF('Net zero activities &amp; levers'!$C$5="Off",('Activity data'!BL7*EF!$H6)*kgtoGg,IF('Net zero activities &amp; levers'!$C$5="On",(((('Activity data'!BL7-'Net zero supporting data'!AJ17)*EF!$H6)+('Net zero supporting data'!AJ17*'Net zero supporting data'!AJ27))*kgtoGg)))</f>
        <v>34.362898412065746</v>
      </c>
      <c r="AT6" s="93">
        <f>IF('Net zero activities &amp; levers'!$C$5="Off",('Activity data'!BM7*EF!$H6)*kgtoGg,IF('Net zero activities &amp; levers'!$C$5="On",(((('Activity data'!BM7-'Net zero supporting data'!AK17)*EF!$H6)+('Net zero supporting data'!AK17*'Net zero supporting data'!AK27))*kgtoGg)))</f>
        <v>34.640662482121513</v>
      </c>
      <c r="AU6" s="93">
        <f>IF('Net zero activities &amp; levers'!$C$5="Off",('Activity data'!BN7*EF!$H6)*kgtoGg,IF('Net zero activities &amp; levers'!$C$5="On",(((('Activity data'!BN7-'Net zero supporting data'!AL17)*EF!$H6)+('Net zero supporting data'!AL17*'Net zero supporting data'!AL27))*kgtoGg)))</f>
        <v>34.886057835871149</v>
      </c>
      <c r="AV6" s="93">
        <f>IF('Net zero activities &amp; levers'!$C$5="Off",('Activity data'!BO7*EF!$H6)*kgtoGg,IF('Net zero activities &amp; levers'!$C$5="On",(((('Activity data'!BO7-'Net zero supporting data'!AM17)*EF!$H6)+('Net zero supporting data'!AM17*'Net zero supporting data'!AM27))*kgtoGg)))</f>
        <v>35.135511927001019</v>
      </c>
      <c r="AW6" s="93">
        <f>IF('Net zero activities &amp; levers'!$C$5="Off",('Activity data'!BP7*EF!$H6)*kgtoGg,IF('Net zero activities &amp; levers'!$C$5="On",(((('Activity data'!BP7-'Net zero supporting data'!AN17)*EF!$H6)+('Net zero supporting data'!AN17*'Net zero supporting data'!AN27))*kgtoGg)))</f>
        <v>35.375944823026224</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463.23498593143171</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457.68816035731231</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367.22346743218287</v>
      </c>
      <c r="T7" s="93">
        <f>IF('Net zero activities &amp; levers'!$C$5="Off",('Activity data'!AM8*EF!$H7)*kgtoGg,IF('Net zero activities &amp; levers'!$C$5="On",(((('Activity data'!AM8-'Net zero supporting data'!K18)*EF!$H7)+('Net zero supporting data'!K18*'Net zero supporting data'!K28))*kgtoGg)))</f>
        <v>374.40227174276771</v>
      </c>
      <c r="U7" s="93">
        <f>IF('Net zero activities &amp; levers'!$C$5="Off",('Activity data'!AN8*EF!$H7)*kgtoGg,IF('Net zero activities &amp; levers'!$C$5="On",(((('Activity data'!AN8-'Net zero supporting data'!L18)*EF!$H7)+('Net zero supporting data'!L18*'Net zero supporting data'!L28))*kgtoGg)))</f>
        <v>378.25490253722182</v>
      </c>
      <c r="V7" s="93">
        <f>IF('Net zero activities &amp; levers'!$C$5="Off",('Activity data'!AO8*EF!$H7)*kgtoGg,IF('Net zero activities &amp; levers'!$C$5="On",(((('Activity data'!AO8-'Net zero supporting data'!M18)*EF!$H7)+('Net zero supporting data'!M18*'Net zero supporting data'!M28))*kgtoGg)))</f>
        <v>381.00095421186057</v>
      </c>
      <c r="W7" s="93">
        <f>IF('Net zero activities &amp; levers'!$C$5="Off",('Activity data'!AP8*EF!$H7)*kgtoGg,IF('Net zero activities &amp; levers'!$C$5="On",(((('Activity data'!AP8-'Net zero supporting data'!N18)*EF!$H7)+('Net zero supporting data'!N18*'Net zero supporting data'!N28))*kgtoGg)))</f>
        <v>384.42445584718945</v>
      </c>
      <c r="X7" s="93">
        <f>IF('Net zero activities &amp; levers'!$C$5="Off",('Activity data'!AQ8*EF!$H7)*kgtoGg,IF('Net zero activities &amp; levers'!$C$5="On",(((('Activity data'!AQ8-'Net zero supporting data'!O18)*EF!$H7)+('Net zero supporting data'!O18*'Net zero supporting data'!O28))*kgtoGg)))</f>
        <v>387.08102920322</v>
      </c>
      <c r="Y7" s="93">
        <f>IF('Net zero activities &amp; levers'!$C$5="Off",('Activity data'!AR8*EF!$H7)*kgtoGg,IF('Net zero activities &amp; levers'!$C$5="On",(((('Activity data'!AR8-'Net zero supporting data'!P18)*EF!$H7)+('Net zero supporting data'!P18*'Net zero supporting data'!P28))*kgtoGg)))</f>
        <v>388.1848630592288</v>
      </c>
      <c r="Z7" s="93">
        <f>IF('Net zero activities &amp; levers'!$C$5="Off",('Activity data'!AS8*EF!$H7)*kgtoGg,IF('Net zero activities &amp; levers'!$C$5="On",(((('Activity data'!AS8-'Net zero supporting data'!Q18)*EF!$H7)+('Net zero supporting data'!Q18*'Net zero supporting data'!Q28))*kgtoGg)))</f>
        <v>389.12200924326339</v>
      </c>
      <c r="AA7" s="93">
        <f>IF('Net zero activities &amp; levers'!$C$5="Off",('Activity data'!AT8*EF!$H7)*kgtoGg,IF('Net zero activities &amp; levers'!$C$5="On",(((('Activity data'!AT8-'Net zero supporting data'!R18)*EF!$H7)+('Net zero supporting data'!R18*'Net zero supporting data'!R28))*kgtoGg)))</f>
        <v>390.15719082394747</v>
      </c>
      <c r="AB7" s="93">
        <f>IF('Net zero activities &amp; levers'!$C$5="Off",('Activity data'!AU8*EF!$H7)*kgtoGg,IF('Net zero activities &amp; levers'!$C$5="On",(((('Activity data'!AU8-'Net zero supporting data'!S18)*EF!$H7)+('Net zero supporting data'!S18*'Net zero supporting data'!S28))*kgtoGg)))</f>
        <v>394.00195058318292</v>
      </c>
      <c r="AC7" s="93">
        <f>IF('Net zero activities &amp; levers'!$C$5="Off",('Activity data'!AV8*EF!$H7)*kgtoGg,IF('Net zero activities &amp; levers'!$C$5="On",(((('Activity data'!AV8-'Net zero supporting data'!T18)*EF!$H7)+('Net zero supporting data'!T18*'Net zero supporting data'!T28))*kgtoGg)))</f>
        <v>396.32147195202975</v>
      </c>
      <c r="AD7" s="93">
        <f>IF('Net zero activities &amp; levers'!$C$5="Off",('Activity data'!AW8*EF!$H7)*kgtoGg,IF('Net zero activities &amp; levers'!$C$5="On",(((('Activity data'!AW8-'Net zero supporting data'!U18)*EF!$H7)+('Net zero supporting data'!U18*'Net zero supporting data'!U28))*kgtoGg)))</f>
        <v>397.1070650343259</v>
      </c>
      <c r="AE7" s="93">
        <f>IF('Net zero activities &amp; levers'!$C$5="Off",('Activity data'!AX8*EF!$H7)*kgtoGg,IF('Net zero activities &amp; levers'!$C$5="On",(((('Activity data'!AX8-'Net zero supporting data'!V18)*EF!$H7)+('Net zero supporting data'!V18*'Net zero supporting data'!V28))*kgtoGg)))</f>
        <v>398.06164261100849</v>
      </c>
      <c r="AF7" s="93">
        <f>IF('Net zero activities &amp; levers'!$C$5="Off",('Activity data'!AY8*EF!$H7)*kgtoGg,IF('Net zero activities &amp; levers'!$C$5="On",(((('Activity data'!AY8-'Net zero supporting data'!W18)*EF!$H7)+('Net zero supporting data'!W18*'Net zero supporting data'!W28))*kgtoGg)))</f>
        <v>400.8082169092383</v>
      </c>
      <c r="AG7" s="93">
        <f>IF('Net zero activities &amp; levers'!$C$5="Off",('Activity data'!AZ8*EF!$H7)*kgtoGg,IF('Net zero activities &amp; levers'!$C$5="On",(((('Activity data'!AZ8-'Net zero supporting data'!X18)*EF!$H7)+('Net zero supporting data'!X18*'Net zero supporting data'!X28))*kgtoGg)))</f>
        <v>404.19564704726412</v>
      </c>
      <c r="AH7" s="93">
        <f>IF('Net zero activities &amp; levers'!$C$5="Off",('Activity data'!BA8*EF!$H7)*kgtoGg,IF('Net zero activities &amp; levers'!$C$5="On",(((('Activity data'!BA8-'Net zero supporting data'!Y18)*EF!$H7)+('Net zero supporting data'!Y18*'Net zero supporting data'!Y28))*kgtoGg)))</f>
        <v>404.16612998962057</v>
      </c>
      <c r="AI7" s="93">
        <f>IF('Net zero activities &amp; levers'!$C$5="Off",('Activity data'!BB8*EF!$H7)*kgtoGg,IF('Net zero activities &amp; levers'!$C$5="On",(((('Activity data'!BB8-'Net zero supporting data'!Z18)*EF!$H7)+('Net zero supporting data'!Z18*'Net zero supporting data'!Z28))*kgtoGg)))</f>
        <v>403.83936266424769</v>
      </c>
      <c r="AJ7" s="93">
        <f>IF('Net zero activities &amp; levers'!$C$5="Off",('Activity data'!BC8*EF!$H7)*kgtoGg,IF('Net zero activities &amp; levers'!$C$5="On",(((('Activity data'!BC8-'Net zero supporting data'!AA18)*EF!$H7)+('Net zero supporting data'!AA18*'Net zero supporting data'!AA28))*kgtoGg)))</f>
        <v>404.2474230190781</v>
      </c>
      <c r="AK7" s="93">
        <f>IF('Net zero activities &amp; levers'!$C$5="Off",('Activity data'!BD8*EF!$H7)*kgtoGg,IF('Net zero activities &amp; levers'!$C$5="On",(((('Activity data'!BD8-'Net zero supporting data'!AB18)*EF!$H7)+('Net zero supporting data'!AB18*'Net zero supporting data'!AB28))*kgtoGg)))</f>
        <v>404.2439288246685</v>
      </c>
      <c r="AL7" s="93">
        <f>IF('Net zero activities &amp; levers'!$C$5="Off",('Activity data'!BE8*EF!$H7)*kgtoGg,IF('Net zero activities &amp; levers'!$C$5="On",(((('Activity data'!BE8-'Net zero supporting data'!AC18)*EF!$H7)+('Net zero supporting data'!AC18*'Net zero supporting data'!AC28))*kgtoGg)))</f>
        <v>404.9783984456372</v>
      </c>
      <c r="AM7" s="93">
        <f>IF('Net zero activities &amp; levers'!$C$5="Off",('Activity data'!BF8*EF!$H7)*kgtoGg,IF('Net zero activities &amp; levers'!$C$5="On",(((('Activity data'!BF8-'Net zero supporting data'!AD18)*EF!$H7)+('Net zero supporting data'!AD18*'Net zero supporting data'!AD28))*kgtoGg)))</f>
        <v>405.01081214377359</v>
      </c>
      <c r="AN7" s="93">
        <f>IF('Net zero activities &amp; levers'!$C$5="Off",('Activity data'!BG8*EF!$H7)*kgtoGg,IF('Net zero activities &amp; levers'!$C$5="On",(((('Activity data'!BG8-'Net zero supporting data'!AE18)*EF!$H7)+('Net zero supporting data'!AE18*'Net zero supporting data'!AE28))*kgtoGg)))</f>
        <v>408.39643382105203</v>
      </c>
      <c r="AO7" s="93">
        <f>IF('Net zero activities &amp; levers'!$C$5="Off",('Activity data'!BH8*EF!$H7)*kgtoGg,IF('Net zero activities &amp; levers'!$C$5="On",(((('Activity data'!BH8-'Net zero supporting data'!AF18)*EF!$H7)+('Net zero supporting data'!AF18*'Net zero supporting data'!AF28))*kgtoGg)))</f>
        <v>411.56156330790856</v>
      </c>
      <c r="AP7" s="93">
        <f>IF('Net zero activities &amp; levers'!$C$5="Off",('Activity data'!BI8*EF!$H7)*kgtoGg,IF('Net zero activities &amp; levers'!$C$5="On",(((('Activity data'!BI8-'Net zero supporting data'!AG18)*EF!$H7)+('Net zero supporting data'!AG18*'Net zero supporting data'!AG28))*kgtoGg)))</f>
        <v>414.69486728887398</v>
      </c>
      <c r="AQ7" s="93">
        <f>IF('Net zero activities &amp; levers'!$C$5="Off",('Activity data'!BJ8*EF!$H7)*kgtoGg,IF('Net zero activities &amp; levers'!$C$5="On",(((('Activity data'!BJ8-'Net zero supporting data'!AH18)*EF!$H7)+('Net zero supporting data'!AH18*'Net zero supporting data'!AH28))*kgtoGg)))</f>
        <v>417.84247187027233</v>
      </c>
      <c r="AR7" s="93">
        <f>IF('Net zero activities &amp; levers'!$C$5="Off",('Activity data'!BK8*EF!$H7)*kgtoGg,IF('Net zero activities &amp; levers'!$C$5="On",(((('Activity data'!BK8-'Net zero supporting data'!AI18)*EF!$H7)+('Net zero supporting data'!AI18*'Net zero supporting data'!AI28))*kgtoGg)))</f>
        <v>421.10030547156072</v>
      </c>
      <c r="AS7" s="93">
        <f>IF('Net zero activities &amp; levers'!$C$5="Off",('Activity data'!BL8*EF!$H7)*kgtoGg,IF('Net zero activities &amp; levers'!$C$5="On",(((('Activity data'!BL8-'Net zero supporting data'!AJ18)*EF!$H7)+('Net zero supporting data'!AJ18*'Net zero supporting data'!AJ28))*kgtoGg)))</f>
        <v>425.01631417856606</v>
      </c>
      <c r="AT7" s="93">
        <f>IF('Net zero activities &amp; levers'!$C$5="Off",('Activity data'!BM8*EF!$H7)*kgtoGg,IF('Net zero activities &amp; levers'!$C$5="On",(((('Activity data'!BM8-'Net zero supporting data'!AK18)*EF!$H7)+('Net zero supporting data'!AK18*'Net zero supporting data'!AK28))*kgtoGg)))</f>
        <v>423.11135636577694</v>
      </c>
      <c r="AU7" s="93">
        <f>IF('Net zero activities &amp; levers'!$C$5="Off",('Activity data'!BN8*EF!$H7)*kgtoGg,IF('Net zero activities &amp; levers'!$C$5="On",(((('Activity data'!BN8-'Net zero supporting data'!AL18)*EF!$H7)+('Net zero supporting data'!AL18*'Net zero supporting data'!AL28))*kgtoGg)))</f>
        <v>420.20449214859372</v>
      </c>
      <c r="AV7" s="93">
        <f>IF('Net zero activities &amp; levers'!$C$5="Off",('Activity data'!BO8*EF!$H7)*kgtoGg,IF('Net zero activities &amp; levers'!$C$5="On",(((('Activity data'!BO8-'Net zero supporting data'!AM18)*EF!$H7)+('Net zero supporting data'!AM18*'Net zero supporting data'!AM28))*kgtoGg)))</f>
        <v>417.26141455321226</v>
      </c>
      <c r="AW7" s="93">
        <f>IF('Net zero activities &amp; levers'!$C$5="Off",('Activity data'!BP8*EF!$H7)*kgtoGg,IF('Net zero activities &amp; levers'!$C$5="On",(((('Activity data'!BP8-'Net zero supporting data'!AN18)*EF!$H7)+('Net zero supporting data'!AN18*'Net zero supporting data'!AN28))*kgtoGg)))</f>
        <v>413.95650339352761</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326.20040935577725</v>
      </c>
      <c r="L8" s="27">
        <f t="shared" ref="L8:AW8" si="5">L1383</f>
        <v>323.37137738012308</v>
      </c>
      <c r="M8" s="27">
        <f t="shared" si="5"/>
        <v>322.29445054900742</v>
      </c>
      <c r="N8" s="27">
        <f t="shared" si="5"/>
        <v>317.99063003627219</v>
      </c>
      <c r="O8" s="27">
        <f t="shared" si="5"/>
        <v>311.74352945546792</v>
      </c>
      <c r="P8" s="27">
        <f t="shared" si="5"/>
        <v>303.68232906672063</v>
      </c>
      <c r="Q8" s="27">
        <f t="shared" si="5"/>
        <v>297.32422455466599</v>
      </c>
      <c r="R8" s="27">
        <f t="shared" si="5"/>
        <v>291.30873487096773</v>
      </c>
      <c r="S8" s="27">
        <f t="shared" si="5"/>
        <v>258.5911017937604</v>
      </c>
      <c r="T8" s="27">
        <f t="shared" si="5"/>
        <v>263.6462659672722</v>
      </c>
      <c r="U8" s="27">
        <f t="shared" si="5"/>
        <v>266.35920816813098</v>
      </c>
      <c r="V8" s="27">
        <f t="shared" si="5"/>
        <v>268.29292044717675</v>
      </c>
      <c r="W8" s="27">
        <f t="shared" si="5"/>
        <v>270.70367885012649</v>
      </c>
      <c r="X8" s="27">
        <f t="shared" si="5"/>
        <v>272.57438236462548</v>
      </c>
      <c r="Y8" s="27">
        <f t="shared" si="5"/>
        <v>273.35167912895946</v>
      </c>
      <c r="Z8" s="27">
        <f t="shared" si="5"/>
        <v>274.0115979134693</v>
      </c>
      <c r="AA8" s="27">
        <f t="shared" si="5"/>
        <v>274.74055117829613</v>
      </c>
      <c r="AB8" s="27">
        <f t="shared" si="5"/>
        <v>277.44795076042283</v>
      </c>
      <c r="AC8" s="27">
        <f t="shared" si="5"/>
        <v>279.08130929983872</v>
      </c>
      <c r="AD8" s="27">
        <f t="shared" si="5"/>
        <v>279.63450755302506</v>
      </c>
      <c r="AE8" s="27">
        <f t="shared" si="5"/>
        <v>280.30670116044354</v>
      </c>
      <c r="AF8" s="27">
        <f t="shared" si="5"/>
        <v>282.2407814601151</v>
      </c>
      <c r="AG8" s="27">
        <f t="shared" si="5"/>
        <v>284.62613906747788</v>
      </c>
      <c r="AH8" s="27">
        <f t="shared" si="5"/>
        <v>284.60535377150768</v>
      </c>
      <c r="AI8" s="27">
        <f t="shared" si="5"/>
        <v>284.37525104063053</v>
      </c>
      <c r="AJ8" s="27">
        <f t="shared" si="5"/>
        <v>284.6625986262622</v>
      </c>
      <c r="AK8" s="27">
        <f t="shared" si="5"/>
        <v>284.66013808748289</v>
      </c>
      <c r="AL8" s="27">
        <f t="shared" si="5"/>
        <v>285.17733626615177</v>
      </c>
      <c r="AM8" s="27">
        <f t="shared" si="5"/>
        <v>285.20016131590381</v>
      </c>
      <c r="AN8" s="27">
        <f t="shared" si="5"/>
        <v>287.58424544295093</v>
      </c>
      <c r="AO8" s="27">
        <f t="shared" si="5"/>
        <v>289.81306357118586</v>
      </c>
      <c r="AP8" s="27">
        <f t="shared" si="5"/>
        <v>292.01947084237224</v>
      </c>
      <c r="AQ8" s="27">
        <f t="shared" si="5"/>
        <v>294.23594829792916</v>
      </c>
      <c r="AR8" s="27">
        <f t="shared" si="5"/>
        <v>296.53004672880763</v>
      </c>
      <c r="AS8" s="27">
        <f t="shared" si="5"/>
        <v>299.28761833298472</v>
      </c>
      <c r="AT8" s="27">
        <f t="shared" si="5"/>
        <v>297.94618679778273</v>
      </c>
      <c r="AU8" s="27">
        <f t="shared" si="5"/>
        <v>295.8992336824428</v>
      </c>
      <c r="AV8" s="27">
        <f t="shared" si="5"/>
        <v>293.82677986195057</v>
      </c>
      <c r="AW8" s="27">
        <f t="shared" si="5"/>
        <v>291.49953039696044</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31.891995988947254</v>
      </c>
      <c r="L9" s="93">
        <f>IF('Net zero activities &amp; levers'!$C$5="Off",('Activity data'!AE10*EF!$H9)*kgtoGg,IF('Net zero activities &amp; levers'!$C$5="On",(((('Activity data'!AE10-'Net zero supporting data'!C19)*EF!$H9)+('Net zero supporting data'!C19*'Net zero supporting data'!C29))*kgtoGg)))</f>
        <v>32.967337371253521</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34.956750125130895</v>
      </c>
      <c r="T9" s="93">
        <f>IF('Net zero activities &amp; levers'!$C$5="Off",('Activity data'!AM10*EF!$H9)*kgtoGg,IF('Net zero activities &amp; levers'!$C$5="On",(((('Activity data'!AM10-'Net zero supporting data'!K19)*EF!$H9)+('Net zero supporting data'!K19*'Net zero supporting data'!K29))*kgtoGg)))</f>
        <v>36.49878151307351</v>
      </c>
      <c r="U9" s="93">
        <f>IF('Net zero activities &amp; levers'!$C$5="Off",('Activity data'!AN10*EF!$H9)*kgtoGg,IF('Net zero activities &amp; levers'!$C$5="On",(((('Activity data'!AN10-'Net zero supporting data'!L19)*EF!$H9)+('Net zero supporting data'!L19*'Net zero supporting data'!L29))*kgtoGg)))</f>
        <v>37.750560148575438</v>
      </c>
      <c r="V9" s="93">
        <f>IF('Net zero activities &amp; levers'!$C$5="Off",('Activity data'!AO10*EF!$H9)*kgtoGg,IF('Net zero activities &amp; levers'!$C$5="On",(((('Activity data'!AO10-'Net zero supporting data'!M19)*EF!$H9)+('Net zero supporting data'!M19*'Net zero supporting data'!M29))*kgtoGg)))</f>
        <v>38.916673208772778</v>
      </c>
      <c r="W9" s="93">
        <f>IF('Net zero activities &amp; levers'!$C$5="Off",('Activity data'!AP10*EF!$H9)*kgtoGg,IF('Net zero activities &amp; levers'!$C$5="On",(((('Activity data'!AP10-'Net zero supporting data'!N19)*EF!$H9)+('Net zero supporting data'!N19*'Net zero supporting data'!N29))*kgtoGg)))</f>
        <v>40.176700738521113</v>
      </c>
      <c r="X9" s="93">
        <f>IF('Net zero activities &amp; levers'!$C$5="Off",('Activity data'!AQ10*EF!$H9)*kgtoGg,IF('Net zero activities &amp; levers'!$C$5="On",(((('Activity data'!AQ10-'Net zero supporting data'!O19)*EF!$H9)+('Net zero supporting data'!O19*'Net zero supporting data'!O29))*kgtoGg)))</f>
        <v>41.381997026702102</v>
      </c>
      <c r="Y9" s="93">
        <f>IF('Net zero activities &amp; levers'!$C$5="Off",('Activity data'!AR10*EF!$H9)*kgtoGg,IF('Net zero activities &amp; levers'!$C$5="On",(((('Activity data'!AR10-'Net zero supporting data'!P19)*EF!$H9)+('Net zero supporting data'!P19*'Net zero supporting data'!P29))*kgtoGg)))</f>
        <v>42.442022777267034</v>
      </c>
      <c r="Z9" s="93">
        <f>IF('Net zero activities &amp; levers'!$C$5="Off",('Activity data'!AS10*EF!$H9)*kgtoGg,IF('Net zero activities &amp; levers'!$C$5="On",(((('Activity data'!AS10-'Net zero supporting data'!Q19)*EF!$H9)+('Net zero supporting data'!Q19*'Net zero supporting data'!Q29))*kgtoGg)))</f>
        <v>43.501172022821031</v>
      </c>
      <c r="AA9" s="93">
        <f>IF('Net zero activities &amp; levers'!$C$5="Off",('Activity data'!AT10*EF!$H9)*kgtoGg,IF('Net zero activities &amp; levers'!$C$5="On",(((('Activity data'!AT10-'Net zero supporting data'!R19)*EF!$H9)+('Net zero supporting data'!R19*'Net zero supporting data'!R29))*kgtoGg)))</f>
        <v>44.58919877230587</v>
      </c>
      <c r="AB9" s="93">
        <f>IF('Net zero activities &amp; levers'!$C$5="Off",('Activity data'!AU10*EF!$H9)*kgtoGg,IF('Net zero activities &amp; levers'!$C$5="On",(((('Activity data'!AU10-'Net zero supporting data'!S19)*EF!$H9)+('Net zero supporting data'!S19*'Net zero supporting data'!S29))*kgtoGg)))</f>
        <v>46.024316667152448</v>
      </c>
      <c r="AC9" s="93">
        <f>IF('Net zero activities &amp; levers'!$C$5="Off",('Activity data'!AV10*EF!$H9)*kgtoGg,IF('Net zero activities &amp; levers'!$C$5="On",(((('Activity data'!AV10-'Net zero supporting data'!T19)*EF!$H9)+('Net zero supporting data'!T19*'Net zero supporting data'!T29))*kgtoGg)))</f>
        <v>47.311402878203317</v>
      </c>
      <c r="AD9" s="93">
        <f>IF('Net zero activities &amp; levers'!$C$5="Off",('Activity data'!AW10*EF!$H9)*kgtoGg,IF('Net zero activities &amp; levers'!$C$5="On",(((('Activity data'!AW10-'Net zero supporting data'!U19)*EF!$H9)+('Net zero supporting data'!U19*'Net zero supporting data'!U29))*kgtoGg)))</f>
        <v>48.977268436239811</v>
      </c>
      <c r="AE9" s="93">
        <f>IF('Net zero activities &amp; levers'!$C$5="Off",('Activity data'!AX10*EF!$H9)*kgtoGg,IF('Net zero activities &amp; levers'!$C$5="On",(((('Activity data'!AX10-'Net zero supporting data'!V19)*EF!$H9)+('Net zero supporting data'!V19*'Net zero supporting data'!V29))*kgtoGg)))</f>
        <v>50.726245888262838</v>
      </c>
      <c r="AF9" s="93">
        <f>IF('Net zero activities &amp; levers'!$C$5="Off",('Activity data'!AY10*EF!$H9)*kgtoGg,IF('Net zero activities &amp; levers'!$C$5="On",(((('Activity data'!AY10-'Net zero supporting data'!W19)*EF!$H9)+('Net zero supporting data'!W19*'Net zero supporting data'!W29))*kgtoGg)))</f>
        <v>52.777658772145514</v>
      </c>
      <c r="AG9" s="93">
        <f>IF('Net zero activities &amp; levers'!$C$5="Off",('Activity data'!AZ10*EF!$H9)*kgtoGg,IF('Net zero activities &amp; levers'!$C$5="On",(((('Activity data'!AZ10-'Net zero supporting data'!X19)*EF!$H9)+('Net zero supporting data'!X19*'Net zero supporting data'!X29))*kgtoGg)))</f>
        <v>55.002286426591169</v>
      </c>
      <c r="AH9" s="93">
        <f>IF('Net zero activities &amp; levers'!$C$5="Off",('Activity data'!BA10*EF!$H9)*kgtoGg,IF('Net zero activities &amp; levers'!$C$5="On",(((('Activity data'!BA10-'Net zero supporting data'!Y19)*EF!$H9)+('Net zero supporting data'!Y19*'Net zero supporting data'!Y29))*kgtoGg)))</f>
        <v>56.843117563246985</v>
      </c>
      <c r="AI9" s="93">
        <f>IF('Net zero activities &amp; levers'!$C$5="Off",('Activity data'!BB10*EF!$H9)*kgtoGg,IF('Net zero activities &amp; levers'!$C$5="On",(((('Activity data'!BB10-'Net zero supporting data'!Z19)*EF!$H9)+('Net zero supporting data'!Z19*'Net zero supporting data'!Z29))*kgtoGg)))</f>
        <v>58.710730256288286</v>
      </c>
      <c r="AJ9" s="93">
        <f>IF('Net zero activities &amp; levers'!$C$5="Off",('Activity data'!BC10*EF!$H9)*kgtoGg,IF('Net zero activities &amp; levers'!$C$5="On",(((('Activity data'!BC10-'Net zero supporting data'!AA19)*EF!$H9)+('Net zero supporting data'!AA19*'Net zero supporting data'!AA29))*kgtoGg)))</f>
        <v>60.759995244280262</v>
      </c>
      <c r="AK9" s="93">
        <f>IF('Net zero activities &amp; levers'!$C$5="Off",('Activity data'!BD10*EF!$H9)*kgtoGg,IF('Net zero activities &amp; levers'!$C$5="On",(((('Activity data'!BD10-'Net zero supporting data'!AB19)*EF!$H9)+('Net zero supporting data'!AB19*'Net zero supporting data'!AB29))*kgtoGg)))</f>
        <v>62.828290180703796</v>
      </c>
      <c r="AL9" s="93">
        <f>IF('Net zero activities &amp; levers'!$C$5="Off",('Activity data'!BE10*EF!$H9)*kgtoGg,IF('Net zero activities &amp; levers'!$C$5="On",(((('Activity data'!BE10-'Net zero supporting data'!AC19)*EF!$H9)+('Net zero supporting data'!AC19*'Net zero supporting data'!AC29))*kgtoGg)))</f>
        <v>65.098871030220323</v>
      </c>
      <c r="AM9" s="93">
        <f>IF('Net zero activities &amp; levers'!$C$5="Off",('Activity data'!BF10*EF!$H9)*kgtoGg,IF('Net zero activities &amp; levers'!$C$5="On",(((('Activity data'!BF10-'Net zero supporting data'!AD19)*EF!$H9)+('Net zero supporting data'!AD19*'Net zero supporting data'!AD29))*kgtoGg)))</f>
        <v>67.349723703314552</v>
      </c>
      <c r="AN9" s="93">
        <f>IF('Net zero activities &amp; levers'!$C$5="Off",('Activity data'!BG10*EF!$H9)*kgtoGg,IF('Net zero activities &amp; levers'!$C$5="On",(((('Activity data'!BG10-'Net zero supporting data'!AE19)*EF!$H9)+('Net zero supporting data'!AE19*'Net zero supporting data'!AE29))*kgtoGg)))</f>
        <v>69.82889615877184</v>
      </c>
      <c r="AO9" s="93">
        <f>IF('Net zero activities &amp; levers'!$C$5="Off",('Activity data'!BH10*EF!$H9)*kgtoGg,IF('Net zero activities &amp; levers'!$C$5="On",(((('Activity data'!BH10-'Net zero supporting data'!AF19)*EF!$H9)+('Net zero supporting data'!AF19*'Net zero supporting data'!AF29))*kgtoGg)))</f>
        <v>72.362451981939984</v>
      </c>
      <c r="AP9" s="93">
        <f>IF('Net zero activities &amp; levers'!$C$5="Off",('Activity data'!BI10*EF!$H9)*kgtoGg,IF('Net zero activities &amp; levers'!$C$5="On",(((('Activity data'!BI10-'Net zero supporting data'!AG19)*EF!$H9)+('Net zero supporting data'!AG19*'Net zero supporting data'!AG29))*kgtoGg)))</f>
        <v>74.98578267484308</v>
      </c>
      <c r="AQ9" s="93">
        <f>IF('Net zero activities &amp; levers'!$C$5="Off",('Activity data'!BJ10*EF!$H9)*kgtoGg,IF('Net zero activities &amp; levers'!$C$5="On",(((('Activity data'!BJ10-'Net zero supporting data'!AH19)*EF!$H9)+('Net zero supporting data'!AH19*'Net zero supporting data'!AH29))*kgtoGg)))</f>
        <v>77.711737312545694</v>
      </c>
      <c r="AR9" s="93">
        <f>IF('Net zero activities &amp; levers'!$C$5="Off",('Activity data'!BK10*EF!$H9)*kgtoGg,IF('Net zero activities &amp; levers'!$C$5="On",(((('Activity data'!BK10-'Net zero supporting data'!AI19)*EF!$H9)+('Net zero supporting data'!AI19*'Net zero supporting data'!AI29))*kgtoGg)))</f>
        <v>80.563950463979495</v>
      </c>
      <c r="AS9" s="93">
        <f>IF('Net zero activities &amp; levers'!$C$5="Off",('Activity data'!BL10*EF!$H9)*kgtoGg,IF('Net zero activities &amp; levers'!$C$5="On",(((('Activity data'!BL10-'Net zero supporting data'!AJ19)*EF!$H9)+('Net zero supporting data'!AJ19*'Net zero supporting data'!AJ29))*kgtoGg)))</f>
        <v>83.657491666418352</v>
      </c>
      <c r="AT9" s="93">
        <f>IF('Net zero activities &amp; levers'!$C$5="Off",('Activity data'!BM10*EF!$H9)*kgtoGg,IF('Net zero activities &amp; levers'!$C$5="On",(((('Activity data'!BM10-'Net zero supporting data'!AK19)*EF!$H9)+('Net zero supporting data'!AK19*'Net zero supporting data'!AK29))*kgtoGg)))</f>
        <v>85.69715469209028</v>
      </c>
      <c r="AU9" s="93">
        <f>IF('Net zero activities &amp; levers'!$C$5="Off",('Activity data'!BN10*EF!$H9)*kgtoGg,IF('Net zero activities &amp; levers'!$C$5="On",(((('Activity data'!BN10-'Net zero supporting data'!AL19)*EF!$H9)+('Net zero supporting data'!AL19*'Net zero supporting data'!AL29))*kgtoGg)))</f>
        <v>87.590901188369244</v>
      </c>
      <c r="AV9" s="93">
        <f>IF('Net zero activities &amp; levers'!$C$5="Off",('Activity data'!BO10*EF!$H9)*kgtoGg,IF('Net zero activities &amp; levers'!$C$5="On",(((('Activity data'!BO10-'Net zero supporting data'!AM19)*EF!$H9)+('Net zero supporting data'!AM19*'Net zero supporting data'!AM29))*kgtoGg)))</f>
        <v>89.530907937881153</v>
      </c>
      <c r="AW9" s="93">
        <f>IF('Net zero activities &amp; levers'!$C$5="Off",('Activity data'!BP10*EF!$H9)*kgtoGg,IF('Net zero activities &amp; levers'!$C$5="On",(((('Activity data'!BP10-'Net zero supporting data'!AN19)*EF!$H9)+('Net zero supporting data'!AN19*'Net zero supporting data'!AN29))*kgtoGg)))</f>
        <v>91.447475442694497</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132.5903429327976</v>
      </c>
      <c r="L10" s="27">
        <f t="shared" ref="L10:AW17" si="6">L1385</f>
        <v>132.66203410931632</v>
      </c>
      <c r="M10" s="27">
        <f t="shared" si="6"/>
        <v>132.83344502276299</v>
      </c>
      <c r="N10" s="27">
        <f t="shared" si="6"/>
        <v>133.08619178866664</v>
      </c>
      <c r="O10" s="27">
        <f t="shared" si="6"/>
        <v>133.41866827856941</v>
      </c>
      <c r="P10" s="27">
        <f t="shared" si="6"/>
        <v>133.8273636783253</v>
      </c>
      <c r="Q10" s="27">
        <f t="shared" si="6"/>
        <v>134.2863843975903</v>
      </c>
      <c r="R10" s="27">
        <f t="shared" si="6"/>
        <v>134.79283247693314</v>
      </c>
      <c r="S10" s="27">
        <f t="shared" si="6"/>
        <v>135.2629300967325</v>
      </c>
      <c r="T10" s="27">
        <f t="shared" si="6"/>
        <v>135.71512628170822</v>
      </c>
      <c r="U10" s="27">
        <f t="shared" si="6"/>
        <v>136.11521900097762</v>
      </c>
      <c r="V10" s="27">
        <f t="shared" si="6"/>
        <v>136.46403421494676</v>
      </c>
      <c r="W10" s="27">
        <f t="shared" si="6"/>
        <v>136.76204460682843</v>
      </c>
      <c r="X10" s="27">
        <f t="shared" si="6"/>
        <v>137.00292903831007</v>
      </c>
      <c r="Y10" s="27">
        <f t="shared" si="6"/>
        <v>137.23614327030268</v>
      </c>
      <c r="Z10" s="27">
        <f t="shared" si="6"/>
        <v>137.46303036811852</v>
      </c>
      <c r="AA10" s="27">
        <f t="shared" si="6"/>
        <v>137.68258871217765</v>
      </c>
      <c r="AB10" s="27">
        <f t="shared" si="6"/>
        <v>137.8998743733122</v>
      </c>
      <c r="AC10" s="27">
        <f t="shared" si="6"/>
        <v>138.10319144092927</v>
      </c>
      <c r="AD10" s="27">
        <f t="shared" si="6"/>
        <v>138.30601845980948</v>
      </c>
      <c r="AE10" s="27">
        <f t="shared" si="6"/>
        <v>138.50358481045774</v>
      </c>
      <c r="AF10" s="27">
        <f t="shared" si="6"/>
        <v>138.69916942024864</v>
      </c>
      <c r="AG10" s="27">
        <f t="shared" si="6"/>
        <v>138.88908355310681</v>
      </c>
      <c r="AH10" s="27">
        <f t="shared" si="6"/>
        <v>139.06144377361875</v>
      </c>
      <c r="AI10" s="27">
        <f t="shared" si="6"/>
        <v>139.22543015864176</v>
      </c>
      <c r="AJ10" s="27">
        <f t="shared" si="6"/>
        <v>139.38321941065868</v>
      </c>
      <c r="AK10" s="27">
        <f t="shared" si="6"/>
        <v>139.53089304351511</v>
      </c>
      <c r="AL10" s="27">
        <f t="shared" si="6"/>
        <v>139.67120767549983</v>
      </c>
      <c r="AM10" s="27">
        <f t="shared" si="6"/>
        <v>139.79926939229694</v>
      </c>
      <c r="AN10" s="27">
        <f t="shared" si="6"/>
        <v>139.92266072011375</v>
      </c>
      <c r="AO10" s="27">
        <f t="shared" si="6"/>
        <v>140.03598914695661</v>
      </c>
      <c r="AP10" s="27">
        <f t="shared" si="6"/>
        <v>140.1393552838712</v>
      </c>
      <c r="AQ10" s="27">
        <f t="shared" si="6"/>
        <v>140.23246344191364</v>
      </c>
      <c r="AR10" s="27">
        <f t="shared" si="6"/>
        <v>140.31523576905886</v>
      </c>
      <c r="AS10" s="27">
        <f t="shared" si="6"/>
        <v>140.38932746488422</v>
      </c>
      <c r="AT10" s="27">
        <f t="shared" si="6"/>
        <v>140.43122884270295</v>
      </c>
      <c r="AU10" s="27">
        <f t="shared" si="6"/>
        <v>140.45696406084858</v>
      </c>
      <c r="AV10" s="27">
        <f t="shared" si="6"/>
        <v>140.4695892094457</v>
      </c>
      <c r="AW10" s="27">
        <f t="shared" si="6"/>
        <v>140.46753302121982</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14.369321450610601</v>
      </c>
      <c r="L11" s="27">
        <f t="shared" si="7"/>
        <v>14.377090896995487</v>
      </c>
      <c r="M11" s="27">
        <f t="shared" si="7"/>
        <v>14.39566735181849</v>
      </c>
      <c r="N11" s="27">
        <f t="shared" si="7"/>
        <v>14.423058483363512</v>
      </c>
      <c r="O11" s="27">
        <f t="shared" si="7"/>
        <v>14.459090229360317</v>
      </c>
      <c r="P11" s="27">
        <f t="shared" si="7"/>
        <v>14.503382109482045</v>
      </c>
      <c r="Q11" s="27">
        <f t="shared" si="7"/>
        <v>14.553127936528831</v>
      </c>
      <c r="R11" s="27">
        <f t="shared" si="7"/>
        <v>14.608013647578019</v>
      </c>
      <c r="S11" s="27">
        <f t="shared" si="7"/>
        <v>14.658959920607021</v>
      </c>
      <c r="T11" s="27">
        <f t="shared" si="7"/>
        <v>14.707966146829314</v>
      </c>
      <c r="U11" s="27">
        <f t="shared" si="7"/>
        <v>14.751325721637452</v>
      </c>
      <c r="V11" s="27">
        <f t="shared" si="7"/>
        <v>14.789128157512636</v>
      </c>
      <c r="W11" s="27">
        <f t="shared" si="7"/>
        <v>14.821424680938481</v>
      </c>
      <c r="X11" s="27">
        <f t="shared" si="7"/>
        <v>14.84753024603353</v>
      </c>
      <c r="Y11" s="27">
        <f t="shared" si="7"/>
        <v>14.872804562339189</v>
      </c>
      <c r="Z11" s="27">
        <f t="shared" si="7"/>
        <v>14.897393182968701</v>
      </c>
      <c r="AA11" s="27">
        <f t="shared" si="6"/>
        <v>14.921187558585853</v>
      </c>
      <c r="AB11" s="27">
        <f t="shared" si="6"/>
        <v>14.944735634881525</v>
      </c>
      <c r="AC11" s="27">
        <f t="shared" si="6"/>
        <v>14.966769881391212</v>
      </c>
      <c r="AD11" s="27">
        <f t="shared" si="6"/>
        <v>14.988751019449175</v>
      </c>
      <c r="AE11" s="27">
        <f t="shared" si="6"/>
        <v>15.010162038815256</v>
      </c>
      <c r="AF11" s="27">
        <f t="shared" si="6"/>
        <v>15.031358289361965</v>
      </c>
      <c r="AG11" s="27">
        <f t="shared" si="6"/>
        <v>15.051940008683985</v>
      </c>
      <c r="AH11" s="27">
        <f t="shared" si="6"/>
        <v>15.070619343536368</v>
      </c>
      <c r="AI11" s="27">
        <f t="shared" si="6"/>
        <v>15.088391173880854</v>
      </c>
      <c r="AJ11" s="27">
        <f t="shared" si="6"/>
        <v>15.105491397272173</v>
      </c>
      <c r="AK11" s="27">
        <f t="shared" si="6"/>
        <v>15.121495352412174</v>
      </c>
      <c r="AL11" s="27">
        <f t="shared" si="6"/>
        <v>15.136701784544519</v>
      </c>
      <c r="AM11" s="27">
        <f t="shared" si="6"/>
        <v>15.150580321498811</v>
      </c>
      <c r="AN11" s="27">
        <f t="shared" si="6"/>
        <v>15.163952710576318</v>
      </c>
      <c r="AO11" s="27">
        <f t="shared" si="6"/>
        <v>15.176234544673564</v>
      </c>
      <c r="AP11" s="27">
        <f t="shared" si="6"/>
        <v>15.187436727393507</v>
      </c>
      <c r="AQ11" s="27">
        <f t="shared" si="6"/>
        <v>15.197527213796912</v>
      </c>
      <c r="AR11" s="27">
        <f t="shared" si="6"/>
        <v>15.206497566762719</v>
      </c>
      <c r="AS11" s="27">
        <f t="shared" si="6"/>
        <v>15.214527166585652</v>
      </c>
      <c r="AT11" s="27">
        <f t="shared" si="6"/>
        <v>15.219068178802551</v>
      </c>
      <c r="AU11" s="27">
        <f t="shared" si="6"/>
        <v>15.221857202602902</v>
      </c>
      <c r="AV11" s="27">
        <f t="shared" si="6"/>
        <v>15.223225438136055</v>
      </c>
      <c r="AW11" s="27">
        <f t="shared" si="6"/>
        <v>15.223002601171256</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15.742057315470383</v>
      </c>
      <c r="T12" s="27">
        <f t="shared" si="6"/>
        <v>15.831220334833683</v>
      </c>
      <c r="U12" s="27">
        <f t="shared" si="6"/>
        <v>15.909701744759417</v>
      </c>
      <c r="V12" s="27">
        <f t="shared" si="6"/>
        <v>15.977834251898944</v>
      </c>
      <c r="W12" s="27">
        <f t="shared" si="6"/>
        <v>16.035869517275039</v>
      </c>
      <c r="X12" s="27">
        <f t="shared" si="6"/>
        <v>16.082856670417829</v>
      </c>
      <c r="Y12" s="27">
        <f t="shared" si="6"/>
        <v>16.127560772197896</v>
      </c>
      <c r="Z12" s="27">
        <f t="shared" si="6"/>
        <v>16.170293091094155</v>
      </c>
      <c r="AA12" s="27">
        <f t="shared" si="6"/>
        <v>16.210948482317562</v>
      </c>
      <c r="AB12" s="27">
        <f t="shared" si="6"/>
        <v>16.250465324844182</v>
      </c>
      <c r="AC12" s="27">
        <f t="shared" si="6"/>
        <v>16.286875192461874</v>
      </c>
      <c r="AD12" s="27">
        <f t="shared" si="6"/>
        <v>16.322561045796675</v>
      </c>
      <c r="AE12" s="27">
        <f t="shared" si="6"/>
        <v>16.356742858734652</v>
      </c>
      <c r="AF12" s="27">
        <f t="shared" si="6"/>
        <v>16.390025463224383</v>
      </c>
      <c r="AG12" s="27">
        <f t="shared" si="6"/>
        <v>16.421811970247379</v>
      </c>
      <c r="AH12" s="27">
        <f t="shared" si="6"/>
        <v>16.45010604818717</v>
      </c>
      <c r="AI12" s="27">
        <f t="shared" si="6"/>
        <v>16.476519364672328</v>
      </c>
      <c r="AJ12" s="27">
        <f t="shared" si="6"/>
        <v>16.501455840578249</v>
      </c>
      <c r="AK12" s="27">
        <f t="shared" si="6"/>
        <v>16.524277866430374</v>
      </c>
      <c r="AL12" s="27">
        <f t="shared" si="6"/>
        <v>16.545483750041161</v>
      </c>
      <c r="AM12" s="27">
        <f t="shared" si="6"/>
        <v>16.564270215157947</v>
      </c>
      <c r="AN12" s="27">
        <f t="shared" si="6"/>
        <v>16.58194847386401</v>
      </c>
      <c r="AO12" s="27">
        <f t="shared" si="6"/>
        <v>16.597628357231933</v>
      </c>
      <c r="AP12" s="27">
        <f t="shared" si="6"/>
        <v>16.611350563282858</v>
      </c>
      <c r="AQ12" s="27">
        <f t="shared" si="6"/>
        <v>16.623087668464983</v>
      </c>
      <c r="AR12" s="27">
        <f t="shared" si="6"/>
        <v>16.632847970156341</v>
      </c>
      <c r="AS12" s="27">
        <f t="shared" si="6"/>
        <v>16.640929391345949</v>
      </c>
      <c r="AT12" s="27">
        <f t="shared" si="6"/>
        <v>16.643413460445654</v>
      </c>
      <c r="AU12" s="27">
        <f t="shared" si="6"/>
        <v>16.643014995907471</v>
      </c>
      <c r="AV12" s="27">
        <f t="shared" si="6"/>
        <v>16.640265995326768</v>
      </c>
      <c r="AW12" s="27">
        <f t="shared" si="6"/>
        <v>16.634923229335765</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22.864295641209335</v>
      </c>
      <c r="Q13" s="27">
        <f t="shared" si="6"/>
        <v>23.006172492556328</v>
      </c>
      <c r="R13" s="27">
        <f t="shared" si="6"/>
        <v>23.157535130977113</v>
      </c>
      <c r="S13" s="27">
        <f t="shared" si="6"/>
        <v>23.29663004301517</v>
      </c>
      <c r="T13" s="27">
        <f t="shared" si="6"/>
        <v>23.428582165536262</v>
      </c>
      <c r="U13" s="27">
        <f t="shared" si="6"/>
        <v>23.544726601784578</v>
      </c>
      <c r="V13" s="27">
        <f t="shared" si="6"/>
        <v>23.645555723475859</v>
      </c>
      <c r="W13" s="27">
        <f t="shared" si="6"/>
        <v>23.731441963108999</v>
      </c>
      <c r="X13" s="27">
        <f t="shared" si="6"/>
        <v>23.80097812992668</v>
      </c>
      <c r="Y13" s="27">
        <f t="shared" si="6"/>
        <v>23.867135614917672</v>
      </c>
      <c r="Z13" s="27">
        <f t="shared" si="6"/>
        <v>23.930375063501561</v>
      </c>
      <c r="AA13" s="27">
        <f t="shared" si="6"/>
        <v>23.990540872176066</v>
      </c>
      <c r="AB13" s="27">
        <f t="shared" si="6"/>
        <v>24.049021745569021</v>
      </c>
      <c r="AC13" s="27">
        <f t="shared" si="6"/>
        <v>24.102904614803087</v>
      </c>
      <c r="AD13" s="27">
        <f t="shared" si="6"/>
        <v>24.155716017166178</v>
      </c>
      <c r="AE13" s="27">
        <f t="shared" si="6"/>
        <v>24.206301594022957</v>
      </c>
      <c r="AF13" s="27">
        <f t="shared" si="6"/>
        <v>24.255556434615062</v>
      </c>
      <c r="AG13" s="27">
        <f t="shared" si="6"/>
        <v>24.302597204422622</v>
      </c>
      <c r="AH13" s="27">
        <f t="shared" si="6"/>
        <v>24.344469537432349</v>
      </c>
      <c r="AI13" s="27">
        <f t="shared" si="6"/>
        <v>24.383558536413382</v>
      </c>
      <c r="AJ13" s="27">
        <f t="shared" si="6"/>
        <v>24.420461962828039</v>
      </c>
      <c r="AK13" s="27">
        <f t="shared" si="6"/>
        <v>24.45423622005848</v>
      </c>
      <c r="AL13" s="27">
        <f t="shared" si="6"/>
        <v>24.485618752551883</v>
      </c>
      <c r="AM13" s="27">
        <f t="shared" si="6"/>
        <v>24.513420793852525</v>
      </c>
      <c r="AN13" s="27">
        <f t="shared" si="6"/>
        <v>24.539582803342551</v>
      </c>
      <c r="AO13" s="27">
        <f t="shared" si="6"/>
        <v>24.562787422320852</v>
      </c>
      <c r="AP13" s="27">
        <f t="shared" si="6"/>
        <v>24.583094879684023</v>
      </c>
      <c r="AQ13" s="27">
        <f t="shared" si="6"/>
        <v>24.600464591388427</v>
      </c>
      <c r="AR13" s="27">
        <f t="shared" si="6"/>
        <v>24.61490883670243</v>
      </c>
      <c r="AS13" s="27">
        <f t="shared" si="6"/>
        <v>24.626868511089537</v>
      </c>
      <c r="AT13" s="27">
        <f t="shared" si="6"/>
        <v>24.630544678547025</v>
      </c>
      <c r="AU13" s="27">
        <f t="shared" si="6"/>
        <v>24.629954991904086</v>
      </c>
      <c r="AV13" s="27">
        <f t="shared" si="6"/>
        <v>24.62588675303078</v>
      </c>
      <c r="AW13" s="27">
        <f t="shared" si="6"/>
        <v>24.617980007412683</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5.5526214800767892</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5.5483103177944022</v>
      </c>
      <c r="S14" s="27">
        <f t="shared" si="6"/>
        <v>5.2550820044011797</v>
      </c>
      <c r="T14" s="27">
        <f t="shared" si="6"/>
        <v>5.3207883834981304</v>
      </c>
      <c r="U14" s="27">
        <f t="shared" si="6"/>
        <v>5.3649444095768528</v>
      </c>
      <c r="V14" s="27">
        <f t="shared" si="6"/>
        <v>5.4036434239586688</v>
      </c>
      <c r="W14" s="27">
        <f t="shared" si="6"/>
        <v>5.4501981324727682</v>
      </c>
      <c r="X14" s="27">
        <f t="shared" si="6"/>
        <v>5.4939852410150891</v>
      </c>
      <c r="Y14" s="27">
        <f t="shared" si="6"/>
        <v>5.5270400930163612</v>
      </c>
      <c r="Z14" s="27">
        <f t="shared" si="6"/>
        <v>5.5597780351335215</v>
      </c>
      <c r="AA14" s="27">
        <f t="shared" si="6"/>
        <v>5.5942900570774974</v>
      </c>
      <c r="AB14" s="27">
        <f t="shared" si="6"/>
        <v>5.6519871155600807</v>
      </c>
      <c r="AC14" s="27">
        <f t="shared" si="6"/>
        <v>5.6991792889287209</v>
      </c>
      <c r="AD14" s="27">
        <f t="shared" si="6"/>
        <v>5.7622664019921865</v>
      </c>
      <c r="AE14" s="27">
        <f t="shared" si="6"/>
        <v>5.8293690844327148</v>
      </c>
      <c r="AF14" s="27">
        <f t="shared" si="6"/>
        <v>5.9143899551195664</v>
      </c>
      <c r="AG14" s="27">
        <f t="shared" si="6"/>
        <v>6.0085386938238461</v>
      </c>
      <c r="AH14" s="27">
        <f t="shared" si="6"/>
        <v>6.076850693725504</v>
      </c>
      <c r="AI14" s="27">
        <f t="shared" si="6"/>
        <v>6.1455213125116535</v>
      </c>
      <c r="AJ14" s="27">
        <f t="shared" si="6"/>
        <v>6.2239971837700079</v>
      </c>
      <c r="AK14" s="27">
        <f t="shared" si="6"/>
        <v>6.3022222159413728</v>
      </c>
      <c r="AL14" s="27">
        <f t="shared" si="6"/>
        <v>6.3911360828353496</v>
      </c>
      <c r="AM14" s="27">
        <f t="shared" si="6"/>
        <v>6.4774137483375664</v>
      </c>
      <c r="AN14" s="27">
        <f t="shared" si="6"/>
        <v>6.5805521088998695</v>
      </c>
      <c r="AO14" s="27">
        <f t="shared" si="6"/>
        <v>6.6854159894362937</v>
      </c>
      <c r="AP14" s="27">
        <f t="shared" si="6"/>
        <v>6.7940415592295365</v>
      </c>
      <c r="AQ14" s="27">
        <f t="shared" si="6"/>
        <v>6.9071213948222621</v>
      </c>
      <c r="AR14" s="27">
        <f t="shared" si="6"/>
        <v>7.0259322726678732</v>
      </c>
      <c r="AS14" s="27">
        <f t="shared" si="6"/>
        <v>7.1567799298396482</v>
      </c>
      <c r="AT14" s="27">
        <f t="shared" si="6"/>
        <v>7.2282129468300438</v>
      </c>
      <c r="AU14" s="27">
        <f t="shared" si="6"/>
        <v>7.2913081994872639</v>
      </c>
      <c r="AV14" s="27">
        <f t="shared" si="6"/>
        <v>7.356723959653114</v>
      </c>
      <c r="AW14" s="27">
        <f t="shared" si="6"/>
        <v>7.4207215244062379</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1.8400999552016299</v>
      </c>
      <c r="L16" s="27">
        <f t="shared" si="6"/>
        <v>1.8300977880312244</v>
      </c>
      <c r="M16" s="27">
        <f t="shared" si="6"/>
        <v>1.8309187348828144</v>
      </c>
      <c r="N16" s="27">
        <f t="shared" si="6"/>
        <v>1.8141094978660446</v>
      </c>
      <c r="O16" s="27">
        <f t="shared" si="6"/>
        <v>1.7866561368117295</v>
      </c>
      <c r="P16" s="27">
        <f t="shared" si="6"/>
        <v>1.7489975228040078</v>
      </c>
      <c r="Q16" s="27">
        <f t="shared" si="6"/>
        <v>1.721653192801009</v>
      </c>
      <c r="R16" s="27">
        <f t="shared" si="6"/>
        <v>1.6967284692901876</v>
      </c>
      <c r="S16" s="27">
        <f t="shared" si="6"/>
        <v>1.5120639277881576</v>
      </c>
      <c r="T16" s="27">
        <f t="shared" si="6"/>
        <v>1.5353801568605683</v>
      </c>
      <c r="U16" s="27">
        <f t="shared" si="6"/>
        <v>1.5451992021357328</v>
      </c>
      <c r="V16" s="27">
        <f t="shared" si="6"/>
        <v>1.5508966318680948</v>
      </c>
      <c r="W16" s="27">
        <f t="shared" si="6"/>
        <v>1.5599541295410297</v>
      </c>
      <c r="X16" s="27">
        <f t="shared" si="6"/>
        <v>1.5662912397753255</v>
      </c>
      <c r="Y16" s="27">
        <f t="shared" si="6"/>
        <v>1.5664262918608289</v>
      </c>
      <c r="Z16" s="27">
        <f t="shared" si="6"/>
        <v>1.5661593914335121</v>
      </c>
      <c r="AA16" s="27">
        <f t="shared" si="6"/>
        <v>1.5665838286999487</v>
      </c>
      <c r="AB16" s="27">
        <f t="shared" si="6"/>
        <v>1.5789776160793096</v>
      </c>
      <c r="AC16" s="27">
        <f t="shared" si="6"/>
        <v>1.5852584906699076</v>
      </c>
      <c r="AD16" s="27">
        <f t="shared" si="6"/>
        <v>1.5993642934782686</v>
      </c>
      <c r="AE16" s="27">
        <f t="shared" si="6"/>
        <v>1.6149132379807265</v>
      </c>
      <c r="AF16" s="27">
        <f t="shared" si="6"/>
        <v>1.6388505730225036</v>
      </c>
      <c r="AG16" s="27">
        <f t="shared" si="6"/>
        <v>1.666448918476122</v>
      </c>
      <c r="AH16" s="27">
        <f t="shared" si="6"/>
        <v>1.6802513737676474</v>
      </c>
      <c r="AI16" s="27">
        <f t="shared" si="6"/>
        <v>1.6935219889004469</v>
      </c>
      <c r="AJ16" s="27">
        <f t="shared" si="6"/>
        <v>1.7108002831250815</v>
      </c>
      <c r="AK16" s="27">
        <f t="shared" si="6"/>
        <v>1.7271078712750363</v>
      </c>
      <c r="AL16" s="27">
        <f t="shared" si="6"/>
        <v>1.7475904225180046</v>
      </c>
      <c r="AM16" s="27">
        <f t="shared" si="6"/>
        <v>1.765851705559462</v>
      </c>
      <c r="AN16" s="27">
        <f t="shared" si="6"/>
        <v>1.7909205411073239</v>
      </c>
      <c r="AO16" s="27">
        <f t="shared" si="6"/>
        <v>1.8156294852907482</v>
      </c>
      <c r="AP16" s="27">
        <f t="shared" si="6"/>
        <v>1.8408529034601278</v>
      </c>
      <c r="AQ16" s="27">
        <f t="shared" si="6"/>
        <v>1.866824611329152</v>
      </c>
      <c r="AR16" s="27">
        <f t="shared" si="6"/>
        <v>1.8940179193841129</v>
      </c>
      <c r="AS16" s="27">
        <f t="shared" si="6"/>
        <v>1.9250442601929048</v>
      </c>
      <c r="AT16" s="27">
        <f t="shared" si="6"/>
        <v>1.9293345262815162</v>
      </c>
      <c r="AU16" s="27">
        <f t="shared" si="6"/>
        <v>1.92931708895134</v>
      </c>
      <c r="AV16" s="27">
        <f t="shared" si="6"/>
        <v>1.9295374226018187</v>
      </c>
      <c r="AW16" s="27">
        <f t="shared" si="6"/>
        <v>1.9284286894739027</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0.25496723934882598</v>
      </c>
      <c r="L17" s="27">
        <f t="shared" si="6"/>
        <v>0.2535813228154688</v>
      </c>
      <c r="M17" s="27">
        <f t="shared" si="6"/>
        <v>0.25369507454499329</v>
      </c>
      <c r="N17" s="27">
        <f t="shared" si="6"/>
        <v>0.25136595935447836</v>
      </c>
      <c r="O17" s="27">
        <f t="shared" si="6"/>
        <v>0.247561977044127</v>
      </c>
      <c r="P17" s="27">
        <f t="shared" ref="L17:AW23" si="8">P1392</f>
        <v>0.24234393830437836</v>
      </c>
      <c r="Q17" s="27">
        <f t="shared" si="8"/>
        <v>0.23855506351363695</v>
      </c>
      <c r="R17" s="27">
        <f t="shared" si="8"/>
        <v>0.23510145332951488</v>
      </c>
      <c r="S17" s="27">
        <f t="shared" si="8"/>
        <v>0.20951403443996328</v>
      </c>
      <c r="T17" s="27">
        <f t="shared" si="8"/>
        <v>0.21274476902142567</v>
      </c>
      <c r="U17" s="27">
        <f t="shared" si="8"/>
        <v>0.21410531188746557</v>
      </c>
      <c r="V17" s="27">
        <f t="shared" si="8"/>
        <v>0.21489475700762756</v>
      </c>
      <c r="W17" s="27">
        <f t="shared" si="8"/>
        <v>0.21614977860063861</v>
      </c>
      <c r="X17" s="27">
        <f t="shared" si="8"/>
        <v>0.21702785889041856</v>
      </c>
      <c r="Y17" s="27">
        <f t="shared" si="8"/>
        <v>0.21704657192680107</v>
      </c>
      <c r="Z17" s="27">
        <f t="shared" si="8"/>
        <v>0.21700958976996679</v>
      </c>
      <c r="AA17" s="27">
        <f t="shared" si="8"/>
        <v>0.21706840048717493</v>
      </c>
      <c r="AB17" s="27">
        <f t="shared" si="8"/>
        <v>0.21878570380227977</v>
      </c>
      <c r="AC17" s="27">
        <f t="shared" si="8"/>
        <v>0.2196559919899046</v>
      </c>
      <c r="AD17" s="27">
        <f t="shared" si="8"/>
        <v>0.22161051494431261</v>
      </c>
      <c r="AE17" s="27">
        <f t="shared" si="8"/>
        <v>0.22376500195648436</v>
      </c>
      <c r="AF17" s="27">
        <f t="shared" si="8"/>
        <v>0.22708179799015477</v>
      </c>
      <c r="AG17" s="27">
        <f t="shared" si="8"/>
        <v>0.23090586957442544</v>
      </c>
      <c r="AH17" s="27">
        <f t="shared" si="8"/>
        <v>0.23281836020406091</v>
      </c>
      <c r="AI17" s="27">
        <f t="shared" si="8"/>
        <v>0.23465715819723842</v>
      </c>
      <c r="AJ17" s="27">
        <f t="shared" si="8"/>
        <v>0.23705126671653842</v>
      </c>
      <c r="AK17" s="27">
        <f t="shared" si="8"/>
        <v>0.23931087262505329</v>
      </c>
      <c r="AL17" s="27">
        <f t="shared" si="8"/>
        <v>0.24214896820267545</v>
      </c>
      <c r="AM17" s="27">
        <f t="shared" si="8"/>
        <v>0.24467928124946739</v>
      </c>
      <c r="AN17" s="27">
        <f t="shared" si="8"/>
        <v>0.24815285983157639</v>
      </c>
      <c r="AO17" s="27">
        <f t="shared" si="8"/>
        <v>0.251576571281524</v>
      </c>
      <c r="AP17" s="27">
        <f t="shared" si="8"/>
        <v>0.25507156908281625</v>
      </c>
      <c r="AQ17" s="27">
        <f t="shared" si="8"/>
        <v>0.25867025112061548</v>
      </c>
      <c r="AR17" s="27">
        <f t="shared" si="8"/>
        <v>0.26243820006487595</v>
      </c>
      <c r="AS17" s="27">
        <f t="shared" si="8"/>
        <v>0.26673726025492234</v>
      </c>
      <c r="AT17" s="27">
        <f t="shared" si="8"/>
        <v>0.26733172649442899</v>
      </c>
      <c r="AU17" s="27">
        <f t="shared" si="8"/>
        <v>0.26732931034962987</v>
      </c>
      <c r="AV17" s="27">
        <f t="shared" si="8"/>
        <v>0.26735984013820979</v>
      </c>
      <c r="AW17" s="27">
        <f t="shared" si="8"/>
        <v>0.26720621227467972</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7.4507389435191698</v>
      </c>
      <c r="N18" s="27">
        <f t="shared" si="8"/>
        <v>7.4882097119910753</v>
      </c>
      <c r="O18" s="27">
        <f t="shared" si="8"/>
        <v>7.5131092090175429</v>
      </c>
      <c r="P18" s="27">
        <f t="shared" si="8"/>
        <v>7.5251923679492405</v>
      </c>
      <c r="Q18" s="27">
        <f t="shared" si="8"/>
        <v>7.5518885629203734</v>
      </c>
      <c r="R18" s="27">
        <f t="shared" si="8"/>
        <v>7.5825135825669054</v>
      </c>
      <c r="S18" s="27">
        <f t="shared" si="8"/>
        <v>7.3753718852487271</v>
      </c>
      <c r="T18" s="27">
        <f t="shared" si="8"/>
        <v>7.4694842771577035</v>
      </c>
      <c r="U18" s="27">
        <f t="shared" si="8"/>
        <v>7.542234799984481</v>
      </c>
      <c r="V18" s="27">
        <f t="shared" si="8"/>
        <v>7.6071785011289723</v>
      </c>
      <c r="W18" s="27">
        <f t="shared" si="8"/>
        <v>7.6758309718906155</v>
      </c>
      <c r="X18" s="27">
        <f t="shared" si="8"/>
        <v>7.7385122451051807</v>
      </c>
      <c r="Y18" s="27">
        <f t="shared" si="8"/>
        <v>7.791352787728318</v>
      </c>
      <c r="Z18" s="27">
        <f t="shared" si="8"/>
        <v>7.8435359341380684</v>
      </c>
      <c r="AA18" s="27">
        <f t="shared" si="8"/>
        <v>7.8968569333392367</v>
      </c>
      <c r="AB18" s="27">
        <f t="shared" si="8"/>
        <v>7.9708395739290774</v>
      </c>
      <c r="AC18" s="27">
        <f t="shared" si="8"/>
        <v>8.0346879416649859</v>
      </c>
      <c r="AD18" s="27">
        <f t="shared" si="8"/>
        <v>8.1130078493024147</v>
      </c>
      <c r="AE18" s="27">
        <f t="shared" si="8"/>
        <v>8.1948830007066125</v>
      </c>
      <c r="AF18" s="27">
        <f t="shared" si="8"/>
        <v>8.293215602314195</v>
      </c>
      <c r="AG18" s="27">
        <f t="shared" si="8"/>
        <v>8.3998958709716458</v>
      </c>
      <c r="AH18" s="27">
        <f t="shared" si="8"/>
        <v>8.4821304115185292</v>
      </c>
      <c r="AI18" s="27">
        <f t="shared" si="8"/>
        <v>8.5643646742520563</v>
      </c>
      <c r="AJ18" s="27">
        <f t="shared" si="8"/>
        <v>8.6554469242522067</v>
      </c>
      <c r="AK18" s="27">
        <f t="shared" si="8"/>
        <v>8.7458635818001067</v>
      </c>
      <c r="AL18" s="27">
        <f t="shared" si="8"/>
        <v>8.8459292017919573</v>
      </c>
      <c r="AM18" s="27">
        <f t="shared" si="8"/>
        <v>8.9429559688955855</v>
      </c>
      <c r="AN18" s="27">
        <f t="shared" si="8"/>
        <v>9.0556229134752435</v>
      </c>
      <c r="AO18" s="27">
        <f t="shared" si="8"/>
        <v>9.1694822193663157</v>
      </c>
      <c r="AP18" s="27">
        <f t="shared" si="8"/>
        <v>9.2864212512160815</v>
      </c>
      <c r="AQ18" s="27">
        <f t="shared" si="8"/>
        <v>9.4070507095645581</v>
      </c>
      <c r="AR18" s="27">
        <f t="shared" si="8"/>
        <v>9.5325470673578661</v>
      </c>
      <c r="AS18" s="27">
        <f t="shared" si="8"/>
        <v>9.6689571225079529</v>
      </c>
      <c r="AT18" s="27">
        <f t="shared" si="8"/>
        <v>9.747113768415316</v>
      </c>
      <c r="AU18" s="27">
        <f t="shared" si="8"/>
        <v>9.8161625757951647</v>
      </c>
      <c r="AV18" s="27">
        <f t="shared" si="8"/>
        <v>9.8863534218130269</v>
      </c>
      <c r="AW18" s="27">
        <f t="shared" si="8"/>
        <v>9.9540059037029689</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2.1227712545548463</v>
      </c>
      <c r="N19" s="27">
        <f t="shared" si="8"/>
        <v>2.1334469567638776</v>
      </c>
      <c r="O19" s="27">
        <f t="shared" si="8"/>
        <v>2.1405410097083357</v>
      </c>
      <c r="P19" s="27">
        <f t="shared" si="8"/>
        <v>2.143983592066792</v>
      </c>
      <c r="Q19" s="27">
        <f t="shared" si="8"/>
        <v>2.151589537694508</v>
      </c>
      <c r="R19" s="27">
        <f t="shared" si="8"/>
        <v>2.1603148348588097</v>
      </c>
      <c r="S19" s="27">
        <f t="shared" si="8"/>
        <v>2.1012986159280409</v>
      </c>
      <c r="T19" s="27">
        <f t="shared" si="8"/>
        <v>2.128111940318576</v>
      </c>
      <c r="U19" s="27">
        <f t="shared" si="8"/>
        <v>2.148839108426492</v>
      </c>
      <c r="V19" s="27">
        <f t="shared" si="8"/>
        <v>2.1673420546441746</v>
      </c>
      <c r="W19" s="27">
        <f t="shared" si="8"/>
        <v>2.1869016570663948</v>
      </c>
      <c r="X19" s="27">
        <f t="shared" si="8"/>
        <v>2.2047600206444815</v>
      </c>
      <c r="Y19" s="27">
        <f t="shared" si="8"/>
        <v>2.2198146864710222</v>
      </c>
      <c r="Z19" s="27">
        <f t="shared" si="8"/>
        <v>2.2346820551992206</v>
      </c>
      <c r="AA19" s="27">
        <f t="shared" si="8"/>
        <v>2.2498736066985305</v>
      </c>
      <c r="AB19" s="27">
        <f t="shared" si="8"/>
        <v>2.2709518143730563</v>
      </c>
      <c r="AC19" s="27">
        <f t="shared" si="8"/>
        <v>2.2891426919098299</v>
      </c>
      <c r="AD19" s="27">
        <f t="shared" si="8"/>
        <v>2.311456619407819</v>
      </c>
      <c r="AE19" s="27">
        <f t="shared" si="8"/>
        <v>2.3347834624472377</v>
      </c>
      <c r="AF19" s="27">
        <f t="shared" si="8"/>
        <v>2.3627991561469521</v>
      </c>
      <c r="AG19" s="27">
        <f t="shared" si="8"/>
        <v>2.3931931626275045</v>
      </c>
      <c r="AH19" s="27">
        <f t="shared" si="8"/>
        <v>2.41662239832181</v>
      </c>
      <c r="AI19" s="27">
        <f t="shared" si="8"/>
        <v>2.4400515548650121</v>
      </c>
      <c r="AJ19" s="27">
        <f t="shared" si="8"/>
        <v>2.4660015691610671</v>
      </c>
      <c r="AK19" s="27">
        <f t="shared" si="8"/>
        <v>2.4917619511890217</v>
      </c>
      <c r="AL19" s="27">
        <f t="shared" si="8"/>
        <v>2.5202713947889315</v>
      </c>
      <c r="AM19" s="27">
        <f t="shared" si="8"/>
        <v>2.5479150464711746</v>
      </c>
      <c r="AN19" s="27">
        <f t="shared" si="8"/>
        <v>2.5800147017007076</v>
      </c>
      <c r="AO19" s="27">
        <f t="shared" si="8"/>
        <v>2.6124540695864082</v>
      </c>
      <c r="AP19" s="27">
        <f t="shared" si="8"/>
        <v>2.6457708744332722</v>
      </c>
      <c r="AQ19" s="27">
        <f t="shared" si="8"/>
        <v>2.6801391093930285</v>
      </c>
      <c r="AR19" s="27">
        <f t="shared" si="8"/>
        <v>2.7158939604077297</v>
      </c>
      <c r="AS19" s="27">
        <f t="shared" si="8"/>
        <v>2.7547582054309321</v>
      </c>
      <c r="AT19" s="27">
        <f t="shared" si="8"/>
        <v>2.7770256184408706</v>
      </c>
      <c r="AU19" s="27">
        <f t="shared" si="8"/>
        <v>2.7966981401301085</v>
      </c>
      <c r="AV19" s="27">
        <f t="shared" si="8"/>
        <v>2.8166960371694638</v>
      </c>
      <c r="AW19" s="27">
        <f t="shared" si="8"/>
        <v>2.8359707352824839</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0.43843338143568994</v>
      </c>
      <c r="N20" s="27">
        <f t="shared" si="8"/>
        <v>0.44063832189202168</v>
      </c>
      <c r="O20" s="27">
        <f t="shared" si="8"/>
        <v>0.44210351490980387</v>
      </c>
      <c r="P20" s="27">
        <f t="shared" si="8"/>
        <v>0.44281453971808232</v>
      </c>
      <c r="Q20" s="27">
        <f t="shared" si="8"/>
        <v>0.44438545813589125</v>
      </c>
      <c r="R20" s="27">
        <f t="shared" si="8"/>
        <v>0.44618756541973903</v>
      </c>
      <c r="S20" s="27">
        <f t="shared" si="8"/>
        <v>0.43399846102620321</v>
      </c>
      <c r="T20" s="27">
        <f t="shared" si="8"/>
        <v>0.43953643712930424</v>
      </c>
      <c r="U20" s="27">
        <f t="shared" si="8"/>
        <v>0.4438173893900062</v>
      </c>
      <c r="V20" s="27">
        <f t="shared" si="8"/>
        <v>0.44763895483627575</v>
      </c>
      <c r="W20" s="27">
        <f t="shared" si="8"/>
        <v>0.45167876016674224</v>
      </c>
      <c r="X20" s="27">
        <f t="shared" si="8"/>
        <v>0.4553671946665257</v>
      </c>
      <c r="Y20" s="27">
        <f t="shared" si="8"/>
        <v>0.45847655844302865</v>
      </c>
      <c r="Z20" s="27">
        <f t="shared" si="8"/>
        <v>0.46154723821154758</v>
      </c>
      <c r="AA20" s="27">
        <f t="shared" si="8"/>
        <v>0.46468487411028397</v>
      </c>
      <c r="AB20" s="27">
        <f t="shared" si="8"/>
        <v>0.46903832945575119</v>
      </c>
      <c r="AC20" s="27">
        <f t="shared" si="8"/>
        <v>0.47279544079434555</v>
      </c>
      <c r="AD20" s="27">
        <f t="shared" si="8"/>
        <v>0.47740411950386857</v>
      </c>
      <c r="AE20" s="27">
        <f t="shared" si="8"/>
        <v>0.48222200397919629</v>
      </c>
      <c r="AF20" s="27">
        <f t="shared" si="8"/>
        <v>0.48800831529073146</v>
      </c>
      <c r="AG20" s="27">
        <f t="shared" si="8"/>
        <v>0.49428583907387752</v>
      </c>
      <c r="AH20" s="27">
        <f t="shared" si="8"/>
        <v>0.49912487154516566</v>
      </c>
      <c r="AI20" s="27">
        <f t="shared" si="8"/>
        <v>0.50396388766872646</v>
      </c>
      <c r="AJ20" s="27">
        <f t="shared" si="8"/>
        <v>0.50932355724768441</v>
      </c>
      <c r="AK20" s="27">
        <f t="shared" si="8"/>
        <v>0.51464406051686951</v>
      </c>
      <c r="AL20" s="27">
        <f t="shared" si="8"/>
        <v>0.52053235005043952</v>
      </c>
      <c r="AM20" s="27">
        <f t="shared" si="8"/>
        <v>0.52624182046854062</v>
      </c>
      <c r="AN20" s="27">
        <f t="shared" si="8"/>
        <v>0.53287162589623627</v>
      </c>
      <c r="AO20" s="27">
        <f t="shared" si="8"/>
        <v>0.53957159496885621</v>
      </c>
      <c r="AP20" s="27">
        <f t="shared" si="8"/>
        <v>0.54645278830341859</v>
      </c>
      <c r="AQ20" s="27">
        <f t="shared" si="8"/>
        <v>0.55355114213454859</v>
      </c>
      <c r="AR20" s="27">
        <f t="shared" si="8"/>
        <v>0.56093588516772686</v>
      </c>
      <c r="AS20" s="27">
        <f t="shared" si="8"/>
        <v>0.56896283688280502</v>
      </c>
      <c r="AT20" s="27">
        <f t="shared" si="8"/>
        <v>0.57356190857308931</v>
      </c>
      <c r="AU20" s="27">
        <f t="shared" si="8"/>
        <v>0.5776250360471743</v>
      </c>
      <c r="AV20" s="27">
        <f t="shared" si="8"/>
        <v>0.58175536596461319</v>
      </c>
      <c r="AW20" s="27">
        <f t="shared" si="8"/>
        <v>0.58573632766819339</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9.4871637196006511E-2</v>
      </c>
      <c r="L21" s="27">
        <f t="shared" si="8"/>
        <v>9.404884578461549E-2</v>
      </c>
      <c r="M21" s="27">
        <f t="shared" si="8"/>
        <v>9.3735634002294205E-2</v>
      </c>
      <c r="N21" s="27">
        <f t="shared" si="8"/>
        <v>9.2483917307495084E-2</v>
      </c>
      <c r="O21" s="27">
        <f t="shared" si="8"/>
        <v>9.0667019955957343E-2</v>
      </c>
      <c r="P21" s="27">
        <f t="shared" si="8"/>
        <v>8.8322512540543865E-2</v>
      </c>
      <c r="Q21" s="27">
        <f t="shared" si="8"/>
        <v>8.6473330972337892E-2</v>
      </c>
      <c r="R21" s="27">
        <f t="shared" si="8"/>
        <v>8.4723794986300283E-2</v>
      </c>
      <c r="S21" s="27">
        <f t="shared" si="8"/>
        <v>7.5208247714783946E-2</v>
      </c>
      <c r="T21" s="27">
        <f t="shared" si="8"/>
        <v>7.6678484071577055E-2</v>
      </c>
      <c r="U21" s="27">
        <f t="shared" si="8"/>
        <v>7.7467512107200667E-2</v>
      </c>
      <c r="V21" s="27">
        <f t="shared" si="8"/>
        <v>7.8029910082547838E-2</v>
      </c>
      <c r="W21" s="27">
        <f t="shared" si="8"/>
        <v>7.873105143618242E-2</v>
      </c>
      <c r="X21" s="27">
        <f t="shared" si="8"/>
        <v>7.9275124037070141E-2</v>
      </c>
      <c r="Y21" s="27">
        <f t="shared" si="8"/>
        <v>7.9501191860728515E-2</v>
      </c>
      <c r="Z21" s="27">
        <f t="shared" si="8"/>
        <v>7.9693121649003426E-2</v>
      </c>
      <c r="AA21" s="27">
        <f t="shared" si="8"/>
        <v>7.9905129321863402E-2</v>
      </c>
      <c r="AB21" s="27">
        <f t="shared" si="8"/>
        <v>8.0692545350578432E-2</v>
      </c>
      <c r="AC21" s="27">
        <f t="shared" si="8"/>
        <v>8.1167588895338233E-2</v>
      </c>
      <c r="AD21" s="27">
        <f t="shared" si="8"/>
        <v>8.1328480244547169E-2</v>
      </c>
      <c r="AE21" s="27">
        <f t="shared" si="8"/>
        <v>8.152398002388353E-2</v>
      </c>
      <c r="AF21" s="27">
        <f t="shared" si="8"/>
        <v>8.2086485033796799E-2</v>
      </c>
      <c r="AG21" s="27">
        <f t="shared" si="8"/>
        <v>8.2780238858187707E-2</v>
      </c>
      <c r="AH21" s="27">
        <f t="shared" si="8"/>
        <v>8.2774193693921416E-2</v>
      </c>
      <c r="AI21" s="27">
        <f t="shared" si="8"/>
        <v>8.2707270961222476E-2</v>
      </c>
      <c r="AJ21" s="27">
        <f t="shared" si="8"/>
        <v>8.2790842701512574E-2</v>
      </c>
      <c r="AK21" s="27">
        <f t="shared" si="8"/>
        <v>8.2790127082109061E-2</v>
      </c>
      <c r="AL21" s="27">
        <f t="shared" si="8"/>
        <v>8.294054822370725E-2</v>
      </c>
      <c r="AM21" s="27">
        <f t="shared" si="8"/>
        <v>8.2947186626900371E-2</v>
      </c>
      <c r="AN21" s="27">
        <f t="shared" si="8"/>
        <v>8.3640570074188708E-2</v>
      </c>
      <c r="AO21" s="27">
        <f t="shared" si="8"/>
        <v>8.4288796191548235E-2</v>
      </c>
      <c r="AP21" s="27">
        <f t="shared" si="8"/>
        <v>8.4930504368898554E-2</v>
      </c>
      <c r="AQ21" s="27">
        <f t="shared" si="8"/>
        <v>8.5575141343548641E-2</v>
      </c>
      <c r="AR21" s="27">
        <f t="shared" si="8"/>
        <v>8.6242353486096393E-2</v>
      </c>
      <c r="AS21" s="27">
        <f t="shared" si="8"/>
        <v>8.7044361470360362E-2</v>
      </c>
      <c r="AT21" s="27">
        <f t="shared" si="8"/>
        <v>8.6654221537114093E-2</v>
      </c>
      <c r="AU21" s="27">
        <f t="shared" si="8"/>
        <v>8.605888876699494E-2</v>
      </c>
      <c r="AV21" s="27">
        <f t="shared" si="8"/>
        <v>8.5456139410084217E-2</v>
      </c>
      <c r="AW21" s="27">
        <f t="shared" si="8"/>
        <v>8.4779285670558938E-2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6.9689449734106276E-2</v>
      </c>
      <c r="L22" s="27">
        <f t="shared" si="8"/>
        <v>6.9085055392440989E-2</v>
      </c>
      <c r="M22" s="27">
        <f t="shared" si="8"/>
        <v>6.8854980763127779E-2</v>
      </c>
      <c r="N22" s="27">
        <f t="shared" si="8"/>
        <v>6.7935512624264269E-2</v>
      </c>
      <c r="O22" s="27">
        <f t="shared" si="8"/>
        <v>6.660088216573827E-2</v>
      </c>
      <c r="P22" s="27">
        <f t="shared" si="8"/>
        <v>6.4878687456057696E-2</v>
      </c>
      <c r="Q22" s="27">
        <f t="shared" si="8"/>
        <v>6.3520342119606069E-2</v>
      </c>
      <c r="R22" s="27">
        <f t="shared" si="8"/>
        <v>6.2235193009075998E-2</v>
      </c>
      <c r="S22" s="27">
        <f t="shared" si="8"/>
        <v>5.5245398452239122E-2</v>
      </c>
      <c r="T22" s="27">
        <f t="shared" si="8"/>
        <v>5.6325383637614447E-2</v>
      </c>
      <c r="U22" s="27">
        <f t="shared" si="8"/>
        <v>5.690497656182833E-2</v>
      </c>
      <c r="V22" s="27">
        <f t="shared" si="8"/>
        <v>5.7318094819211664E-2</v>
      </c>
      <c r="W22" s="27">
        <f t="shared" si="8"/>
        <v>5.7833129202139733E-2</v>
      </c>
      <c r="X22" s="27">
        <f t="shared" si="8"/>
        <v>5.8232786268170286E-2</v>
      </c>
      <c r="Y22" s="27">
        <f t="shared" si="8"/>
        <v>5.8398847935270948E-2</v>
      </c>
      <c r="Z22" s="27">
        <f t="shared" si="8"/>
        <v>5.8539832972820456E-2</v>
      </c>
      <c r="AA22" s="27">
        <f t="shared" si="8"/>
        <v>5.8695566535534212E-2</v>
      </c>
      <c r="AB22" s="27">
        <f t="shared" si="8"/>
        <v>5.9273975334779377E-2</v>
      </c>
      <c r="AC22" s="27">
        <f t="shared" si="8"/>
        <v>5.9622926024495558E-2</v>
      </c>
      <c r="AD22" s="27">
        <f t="shared" si="8"/>
        <v>5.9741111289604701E-2</v>
      </c>
      <c r="AE22" s="27">
        <f t="shared" si="8"/>
        <v>5.9884718720105153E-2</v>
      </c>
      <c r="AF22" s="27">
        <f t="shared" si="8"/>
        <v>6.0297915601408514E-2</v>
      </c>
      <c r="AG22" s="27">
        <f t="shared" si="8"/>
        <v>6.0807523358812857E-2</v>
      </c>
      <c r="AH22" s="27">
        <f t="shared" si="8"/>
        <v>6.0803082788546306E-2</v>
      </c>
      <c r="AI22" s="27">
        <f t="shared" si="8"/>
        <v>6.0753923645157075E-2</v>
      </c>
      <c r="AJ22" s="27">
        <f t="shared" si="8"/>
        <v>6.0815312578312131E-2</v>
      </c>
      <c r="AK22" s="27">
        <f t="shared" si="8"/>
        <v>6.0814786908850477E-2</v>
      </c>
      <c r="AL22" s="27">
        <f t="shared" si="8"/>
        <v>6.092528111867105E-2</v>
      </c>
      <c r="AM22" s="27">
        <f t="shared" si="8"/>
        <v>6.0930157461899802E-2</v>
      </c>
      <c r="AN22" s="27">
        <f t="shared" si="8"/>
        <v>6.1439493152991839E-2</v>
      </c>
      <c r="AO22" s="27">
        <f t="shared" si="8"/>
        <v>6.1915657818820587E-2</v>
      </c>
      <c r="AP22" s="27">
        <f t="shared" si="8"/>
        <v>6.2387034629542489E-2</v>
      </c>
      <c r="AQ22" s="27">
        <f t="shared" si="8"/>
        <v>6.2860562834276726E-2</v>
      </c>
      <c r="AR22" s="27">
        <f t="shared" si="8"/>
        <v>6.3350673982817407E-2</v>
      </c>
      <c r="AS22" s="27">
        <f t="shared" si="8"/>
        <v>6.3939801531973553E-2</v>
      </c>
      <c r="AT22" s="27">
        <f t="shared" si="8"/>
        <v>6.3653218122318014E-2</v>
      </c>
      <c r="AU22" s="27">
        <f t="shared" si="8"/>
        <v>6.3215907094654744E-2</v>
      </c>
      <c r="AV22" s="27">
        <f t="shared" si="8"/>
        <v>6.2773148096789952E-2</v>
      </c>
      <c r="AW22" s="27">
        <f t="shared" si="8"/>
        <v>6.2275954561903053E-2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0.47107022937833815</v>
      </c>
      <c r="L23" s="27">
        <f t="shared" si="8"/>
        <v>0.48695387967725917</v>
      </c>
      <c r="M23" s="27">
        <f t="shared" si="8"/>
        <v>0.50580611066616787</v>
      </c>
      <c r="N23" s="27">
        <f t="shared" si="8"/>
        <v>0.51986569055899412</v>
      </c>
      <c r="O23" s="27">
        <f t="shared" si="8"/>
        <v>0.53070826286138528</v>
      </c>
      <c r="P23" s="27">
        <f t="shared" si="8"/>
        <v>0.53817886796858128</v>
      </c>
      <c r="Q23" s="27">
        <f t="shared" si="8"/>
        <v>0.54837935702304741</v>
      </c>
      <c r="R23" s="27">
        <f t="shared" si="8"/>
        <v>0.55907244781022658</v>
      </c>
      <c r="S23" s="27">
        <f t="shared" si="8"/>
        <v>0.51633909352909813</v>
      </c>
      <c r="T23" s="27">
        <f t="shared" si="8"/>
        <v>0.53911612761246108</v>
      </c>
      <c r="U23" s="27">
        <f t="shared" si="8"/>
        <v>0.55760589693141993</v>
      </c>
      <c r="V23" s="27">
        <f t="shared" si="8"/>
        <v>0.57483031734520051</v>
      </c>
      <c r="W23" s="27">
        <f t="shared" si="8"/>
        <v>0.59344192941448848</v>
      </c>
      <c r="X23" s="27">
        <f t="shared" si="8"/>
        <v>0.61124511737234011</v>
      </c>
      <c r="Y23" s="27">
        <f t="shared" si="8"/>
        <v>0.62690254356913966</v>
      </c>
      <c r="Z23" s="27">
        <f t="shared" si="8"/>
        <v>0.64254702308750933</v>
      </c>
      <c r="AA23" s="27">
        <f t="shared" si="8"/>
        <v>0.65861804638210719</v>
      </c>
      <c r="AB23" s="27">
        <f t="shared" si="8"/>
        <v>0.67981588285946748</v>
      </c>
      <c r="AC23" s="27">
        <f t="shared" si="8"/>
        <v>0.69882717324341059</v>
      </c>
      <c r="AD23" s="27">
        <f t="shared" si="8"/>
        <v>0.72343333683410249</v>
      </c>
      <c r="AE23" s="27">
        <f t="shared" si="8"/>
        <v>0.7492671294191624</v>
      </c>
      <c r="AF23" s="27">
        <f t="shared" si="8"/>
        <v>0.77956813466496777</v>
      </c>
      <c r="AG23" s="27">
        <f t="shared" si="8"/>
        <v>0.81242766029090518</v>
      </c>
      <c r="AH23" s="27">
        <f t="shared" si="8"/>
        <v>0.83961820509380103</v>
      </c>
      <c r="AI23" s="27">
        <f t="shared" si="8"/>
        <v>0.8672043348551921</v>
      </c>
      <c r="AJ23" s="27">
        <f t="shared" si="8"/>
        <v>0.897473613964751</v>
      </c>
      <c r="AK23" s="27">
        <f t="shared" si="8"/>
        <v>0.92802398059783187</v>
      </c>
      <c r="AL23" s="27">
        <f t="shared" si="8"/>
        <v>0.96156227158389962</v>
      </c>
      <c r="AM23" s="27">
        <f t="shared" si="8"/>
        <v>0.99480916166186184</v>
      </c>
      <c r="AN23" s="27">
        <f t="shared" si="8"/>
        <v>1.0314285171159849</v>
      </c>
      <c r="AO23" s="27">
        <f t="shared" si="8"/>
        <v>1.0688511583070932</v>
      </c>
      <c r="AP23" s="27">
        <f t="shared" si="8"/>
        <v>1.1075998459611798</v>
      </c>
      <c r="AQ23" s="27">
        <f t="shared" ref="L23:AW30" si="9">AQ1398</f>
        <v>1.1478643711700298</v>
      </c>
      <c r="AR23" s="27">
        <f t="shared" si="9"/>
        <v>1.1899938353762676</v>
      </c>
      <c r="AS23" s="27">
        <f t="shared" si="9"/>
        <v>1.2356879074666209</v>
      </c>
      <c r="AT23" s="27">
        <f t="shared" si="9"/>
        <v>1.2658153579307057</v>
      </c>
      <c r="AU23" s="27">
        <f t="shared" si="9"/>
        <v>1.2937875048197156</v>
      </c>
      <c r="AV23" s="27">
        <f t="shared" si="9"/>
        <v>1.3224429525629304</v>
      </c>
      <c r="AW23" s="27">
        <f t="shared" si="9"/>
        <v>1.3507521839583057</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3.6054675351507595E-2</v>
      </c>
      <c r="L24" s="27">
        <f t="shared" si="9"/>
        <v>3.6074169999743479E-2</v>
      </c>
      <c r="M24" s="27">
        <f t="shared" si="9"/>
        <v>3.6120780972302445E-2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3.678141955031488E-2</v>
      </c>
      <c r="T24" s="27">
        <f t="shared" si="9"/>
        <v>3.6904383155988291E-2</v>
      </c>
      <c r="U24" s="27">
        <f t="shared" si="9"/>
        <v>3.7013178508535728E-2</v>
      </c>
      <c r="V24" s="27">
        <f t="shared" si="9"/>
        <v>3.7108030207529355E-2</v>
      </c>
      <c r="W24" s="27">
        <f t="shared" si="9"/>
        <v>3.7189066787517051E-2</v>
      </c>
      <c r="X24" s="27">
        <f t="shared" si="9"/>
        <v>3.7254569370753478E-2</v>
      </c>
      <c r="Y24" s="27">
        <f t="shared" si="9"/>
        <v>3.7317986232312597E-2</v>
      </c>
      <c r="Z24" s="27">
        <f t="shared" si="9"/>
        <v>3.7379682585698924E-2</v>
      </c>
      <c r="AA24" s="27">
        <f t="shared" si="9"/>
        <v>3.7439386065158051E-2</v>
      </c>
      <c r="AB24" s="27">
        <f t="shared" si="9"/>
        <v>3.749847154451845E-2</v>
      </c>
      <c r="AC24" s="27">
        <f t="shared" si="9"/>
        <v>3.7553758609203611E-2</v>
      </c>
      <c r="AD24" s="27">
        <f t="shared" si="9"/>
        <v>3.7608912417214695E-2</v>
      </c>
      <c r="AE24" s="27">
        <f t="shared" si="9"/>
        <v>3.7662635716177846E-2</v>
      </c>
      <c r="AF24" s="27">
        <f t="shared" si="9"/>
        <v>3.7715820129565612E-2</v>
      </c>
      <c r="AG24" s="27">
        <f t="shared" si="9"/>
        <v>3.7767462596531208E-2</v>
      </c>
      <c r="AH24" s="27">
        <f t="shared" si="9"/>
        <v>3.7814331709745748E-2</v>
      </c>
      <c r="AI24" s="27">
        <f t="shared" si="9"/>
        <v>3.7858923764817719E-2</v>
      </c>
      <c r="AJ24" s="27">
        <f t="shared" si="9"/>
        <v>3.7901830662330695E-2</v>
      </c>
      <c r="AK24" s="27">
        <f t="shared" si="9"/>
        <v>3.794198686656735E-2</v>
      </c>
      <c r="AL24" s="27">
        <f t="shared" si="9"/>
        <v>3.7980141971919464E-2</v>
      </c>
      <c r="AM24" s="27">
        <f t="shared" si="9"/>
        <v>3.801496519902596E-2</v>
      </c>
      <c r="AN24" s="27">
        <f t="shared" si="9"/>
        <v>3.8048518428976365E-2</v>
      </c>
      <c r="AO24" s="27">
        <f t="shared" si="9"/>
        <v>3.8079335301061744E-2</v>
      </c>
      <c r="AP24" s="27">
        <f t="shared" si="9"/>
        <v>3.8107443173975866E-2</v>
      </c>
      <c r="AQ24" s="27">
        <f t="shared" si="9"/>
        <v>3.8132761642399302E-2</v>
      </c>
      <c r="AR24" s="27">
        <f t="shared" si="9"/>
        <v>3.8155269536392922E-2</v>
      </c>
      <c r="AS24" s="27">
        <f t="shared" si="9"/>
        <v>3.8175416946680411E-2</v>
      </c>
      <c r="AT24" s="27">
        <f t="shared" si="9"/>
        <v>3.8186810993491208E-2</v>
      </c>
      <c r="AU24" s="27">
        <f t="shared" si="9"/>
        <v>3.8193809051681696E-2</v>
      </c>
      <c r="AV24" s="27">
        <f t="shared" si="9"/>
        <v>3.8197242149627338E-2</v>
      </c>
      <c r="AW24" s="27">
        <f t="shared" si="9"/>
        <v>3.8196683019925237E-2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4.1176157807460223E-3</v>
      </c>
      <c r="L25" s="27">
        <f t="shared" si="9"/>
        <v>4.1198421624963379E-3</v>
      </c>
      <c r="M25" s="27">
        <f t="shared" si="9"/>
        <v>4.1251653577350578E-3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4.2006134322960693E-3</v>
      </c>
      <c r="T25" s="27">
        <f t="shared" si="9"/>
        <v>4.2146564621733888E-3</v>
      </c>
      <c r="U25" s="27">
        <f t="shared" si="9"/>
        <v>4.2270814100103535E-3</v>
      </c>
      <c r="V25" s="27">
        <f t="shared" si="9"/>
        <v>4.2379139261486632E-3</v>
      </c>
      <c r="W25" s="27">
        <f t="shared" si="9"/>
        <v>4.2471686898463493E-3</v>
      </c>
      <c r="X25" s="27">
        <f t="shared" si="9"/>
        <v>4.2546493970718182E-3</v>
      </c>
      <c r="Y25" s="27">
        <f t="shared" si="9"/>
        <v>4.2618919049400884E-3</v>
      </c>
      <c r="Z25" s="27">
        <f t="shared" si="9"/>
        <v>4.2689379225741746E-3</v>
      </c>
      <c r="AA25" s="27">
        <f t="shared" si="9"/>
        <v>4.2757563445066874E-3</v>
      </c>
      <c r="AB25" s="27">
        <f t="shared" si="9"/>
        <v>4.2825041878822119E-3</v>
      </c>
      <c r="AC25" s="27">
        <f t="shared" si="9"/>
        <v>4.2888182341965743E-3</v>
      </c>
      <c r="AD25" s="27">
        <f t="shared" si="9"/>
        <v>4.2951170619635872E-3</v>
      </c>
      <c r="AE25" s="27">
        <f t="shared" si="9"/>
        <v>4.3012525187787649E-3</v>
      </c>
      <c r="AF25" s="27">
        <f t="shared" si="9"/>
        <v>4.3073264322926186E-3</v>
      </c>
      <c r="AG25" s="27">
        <f t="shared" si="9"/>
        <v>4.3132242481753328E-3</v>
      </c>
      <c r="AH25" s="27">
        <f t="shared" si="9"/>
        <v>4.3185769243073531E-3</v>
      </c>
      <c r="AI25" s="27">
        <f t="shared" si="9"/>
        <v>4.3236695495458321E-3</v>
      </c>
      <c r="AJ25" s="27">
        <f t="shared" si="9"/>
        <v>4.3285697217587231E-3</v>
      </c>
      <c r="AK25" s="27">
        <f t="shared" si="9"/>
        <v>4.333155751688203E-3</v>
      </c>
      <c r="AL25" s="27">
        <f t="shared" si="9"/>
        <v>4.3375132465867765E-3</v>
      </c>
      <c r="AM25" s="27">
        <f t="shared" si="9"/>
        <v>4.3414902251082098E-3</v>
      </c>
      <c r="AN25" s="27">
        <f t="shared" si="9"/>
        <v>4.3453221639009401E-3</v>
      </c>
      <c r="AO25" s="27">
        <f t="shared" si="9"/>
        <v>4.3488415975825624E-3</v>
      </c>
      <c r="AP25" s="27">
        <f t="shared" si="9"/>
        <v>4.3520516506463051E-3</v>
      </c>
      <c r="AQ25" s="27">
        <f t="shared" si="9"/>
        <v>4.3549431404214401E-3</v>
      </c>
      <c r="AR25" s="27">
        <f t="shared" si="9"/>
        <v>4.3575136492000083E-3</v>
      </c>
      <c r="AS25" s="27">
        <f t="shared" si="9"/>
        <v>4.3598145794880271E-3</v>
      </c>
      <c r="AT25" s="27">
        <f t="shared" si="9"/>
        <v>4.3611158339438572E-3</v>
      </c>
      <c r="AU25" s="27">
        <f t="shared" si="9"/>
        <v>4.3619150455456489E-3</v>
      </c>
      <c r="AV25" s="27">
        <f t="shared" si="9"/>
        <v>4.3623071216949963E-3</v>
      </c>
      <c r="AW25" s="27">
        <f t="shared" si="9"/>
        <v>4.3622432664179086E-3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1.6435570062375435E-2</v>
      </c>
      <c r="T26" s="27">
        <f t="shared" si="9"/>
        <v>1.6528661138233626E-2</v>
      </c>
      <c r="U26" s="27">
        <f t="shared" si="9"/>
        <v>1.6610600028785168E-2</v>
      </c>
      <c r="V26" s="27">
        <f t="shared" si="9"/>
        <v>1.6681734097997107E-2</v>
      </c>
      <c r="W26" s="27">
        <f t="shared" si="9"/>
        <v>1.6742326093761216E-2</v>
      </c>
      <c r="X26" s="27">
        <f t="shared" si="9"/>
        <v>1.6791383255225809E-2</v>
      </c>
      <c r="Y26" s="27">
        <f t="shared" si="9"/>
        <v>1.683805678602027E-2</v>
      </c>
      <c r="Z26" s="27">
        <f t="shared" si="9"/>
        <v>1.688267166748542E-2</v>
      </c>
      <c r="AA26" s="27">
        <f t="shared" si="9"/>
        <v>1.6925118122702483E-2</v>
      </c>
      <c r="AB26" s="27">
        <f t="shared" si="9"/>
        <v>1.696637587071944E-2</v>
      </c>
      <c r="AC26" s="27">
        <f t="shared" si="9"/>
        <v>1.7004389766756035E-2</v>
      </c>
      <c r="AD26" s="27">
        <f t="shared" si="9"/>
        <v>1.7041647752225532E-2</v>
      </c>
      <c r="AE26" s="27">
        <f t="shared" si="9"/>
        <v>1.707733543714134E-2</v>
      </c>
      <c r="AF26" s="27">
        <f t="shared" si="9"/>
        <v>1.7112084299185676E-2</v>
      </c>
      <c r="AG26" s="27">
        <f t="shared" si="9"/>
        <v>1.714527115353039E-2</v>
      </c>
      <c r="AH26" s="27">
        <f t="shared" si="9"/>
        <v>1.7174811720624676E-2</v>
      </c>
      <c r="AI26" s="27">
        <f t="shared" si="9"/>
        <v>1.7202388669747132E-2</v>
      </c>
      <c r="AJ26" s="27">
        <f t="shared" si="9"/>
        <v>1.722842371641525E-2</v>
      </c>
      <c r="AK26" s="27">
        <f t="shared" si="9"/>
        <v>1.7252251161414406E-2</v>
      </c>
      <c r="AL26" s="27">
        <f t="shared" si="9"/>
        <v>1.7274391265394155E-2</v>
      </c>
      <c r="AM26" s="27">
        <f t="shared" si="9"/>
        <v>1.7294005363949615E-2</v>
      </c>
      <c r="AN26" s="27">
        <f t="shared" si="9"/>
        <v>1.731246243431352E-2</v>
      </c>
      <c r="AO26" s="27">
        <f t="shared" si="9"/>
        <v>1.7328833091369261E-2</v>
      </c>
      <c r="AP26" s="27">
        <f t="shared" si="9"/>
        <v>1.7343159826080024E-2</v>
      </c>
      <c r="AQ26" s="27">
        <f t="shared" si="9"/>
        <v>1.7355414006755675E-2</v>
      </c>
      <c r="AR26" s="27">
        <f t="shared" si="9"/>
        <v>1.7365604296313356E-2</v>
      </c>
      <c r="AS26" s="27">
        <f t="shared" si="9"/>
        <v>1.7374041742671455E-2</v>
      </c>
      <c r="AT26" s="27">
        <f t="shared" si="9"/>
        <v>1.7376635246869148E-2</v>
      </c>
      <c r="AU26" s="27">
        <f t="shared" si="9"/>
        <v>1.7376219228066557E-2</v>
      </c>
      <c r="AV26" s="27">
        <f t="shared" si="9"/>
        <v>1.7373349120891859E-2</v>
      </c>
      <c r="AW26" s="27">
        <f t="shared" si="9"/>
        <v>1.7367770980562913E-2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2.7166328132291771E-2</v>
      </c>
      <c r="Q27" s="27">
        <f t="shared" si="9"/>
        <v>2.7334899828466052E-2</v>
      </c>
      <c r="R27" s="27">
        <f t="shared" si="9"/>
        <v>2.7514742110372921E-2</v>
      </c>
      <c r="S27" s="27">
        <f t="shared" si="9"/>
        <v>2.7680008431332642E-2</v>
      </c>
      <c r="T27" s="27">
        <f t="shared" si="9"/>
        <v>2.7836788010918708E-2</v>
      </c>
      <c r="U27" s="27">
        <f t="shared" si="9"/>
        <v>2.7974785608368205E-2</v>
      </c>
      <c r="V27" s="27">
        <f t="shared" si="9"/>
        <v>2.8094586237617378E-2</v>
      </c>
      <c r="W27" s="27">
        <f t="shared" si="9"/>
        <v>2.8196632406217361E-2</v>
      </c>
      <c r="X27" s="27">
        <f t="shared" si="9"/>
        <v>2.8279252153375727E-2</v>
      </c>
      <c r="Y27" s="27">
        <f t="shared" si="9"/>
        <v>2.8357857502688703E-2</v>
      </c>
      <c r="Z27" s="27">
        <f t="shared" si="9"/>
        <v>2.8432995772333835E-2</v>
      </c>
      <c r="AA27" s="27">
        <f t="shared" si="9"/>
        <v>2.850448208122543E-2</v>
      </c>
      <c r="AB27" s="27">
        <f t="shared" si="9"/>
        <v>2.8573966425767965E-2</v>
      </c>
      <c r="AC27" s="27">
        <f t="shared" si="9"/>
        <v>2.8637987628489098E-2</v>
      </c>
      <c r="AD27" s="27">
        <f t="shared" si="9"/>
        <v>2.8700735762445893E-2</v>
      </c>
      <c r="AE27" s="27">
        <f t="shared" si="9"/>
        <v>2.8760839270606259E-2</v>
      </c>
      <c r="AF27" s="27">
        <f t="shared" si="9"/>
        <v>2.8819361657765094E-2</v>
      </c>
      <c r="AG27" s="27">
        <f t="shared" si="9"/>
        <v>2.8875253385559428E-2</v>
      </c>
      <c r="AH27" s="27">
        <f t="shared" si="9"/>
        <v>2.8925004209116693E-2</v>
      </c>
      <c r="AI27" s="27">
        <f t="shared" si="9"/>
        <v>2.8971448000316088E-2</v>
      </c>
      <c r="AJ27" s="27">
        <f t="shared" si="9"/>
        <v>2.9015294992452572E-2</v>
      </c>
      <c r="AK27" s="27">
        <f t="shared" si="9"/>
        <v>2.90554240464477E-2</v>
      </c>
      <c r="AL27" s="27">
        <f t="shared" si="9"/>
        <v>2.9092711360639064E-2</v>
      </c>
      <c r="AM27" s="27">
        <f t="shared" si="9"/>
        <v>2.9125744496169361E-2</v>
      </c>
      <c r="AN27" s="27">
        <f t="shared" si="9"/>
        <v>2.9156829019635951E-2</v>
      </c>
      <c r="AO27" s="27">
        <f t="shared" si="9"/>
        <v>2.9184399704656885E-2</v>
      </c>
      <c r="AP27" s="27">
        <f t="shared" si="9"/>
        <v>2.9208528112499289E-2</v>
      </c>
      <c r="AQ27" s="27">
        <f t="shared" si="9"/>
        <v>2.9229166023027123E-2</v>
      </c>
      <c r="AR27" s="27">
        <f t="shared" si="9"/>
        <v>2.9246328025914991E-2</v>
      </c>
      <c r="AS27" s="27">
        <f t="shared" si="9"/>
        <v>2.9260537973330555E-2</v>
      </c>
      <c r="AT27" s="27">
        <f t="shared" si="9"/>
        <v>2.9264905830227898E-2</v>
      </c>
      <c r="AU27" s="27">
        <f t="shared" si="9"/>
        <v>2.9264205191070293E-2</v>
      </c>
      <c r="AV27" s="27">
        <f t="shared" si="9"/>
        <v>2.9259371492543686E-2</v>
      </c>
      <c r="AW27" s="27">
        <f t="shared" si="9"/>
        <v>2.9249977052877126E-2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4.1336182129460544E-3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3.9121166032764342E-3</v>
      </c>
      <c r="T28" s="27">
        <f t="shared" si="9"/>
        <v>3.9610313521597192E-3</v>
      </c>
      <c r="U28" s="27">
        <f t="shared" si="9"/>
        <v>3.9939030604627685E-3</v>
      </c>
      <c r="V28" s="27">
        <f t="shared" si="9"/>
        <v>4.0227123267247873E-3</v>
      </c>
      <c r="W28" s="27">
        <f t="shared" si="9"/>
        <v>4.0573697208408392E-3</v>
      </c>
      <c r="X28" s="27">
        <f t="shared" si="9"/>
        <v>4.089966790533456E-3</v>
      </c>
      <c r="Y28" s="27">
        <f t="shared" si="9"/>
        <v>4.1145742914677355E-3</v>
      </c>
      <c r="Z28" s="27">
        <f t="shared" si="9"/>
        <v>4.1389458705993988E-3</v>
      </c>
      <c r="AA28" s="27">
        <f t="shared" si="9"/>
        <v>4.1646381536021371E-3</v>
      </c>
      <c r="AB28" s="27">
        <f t="shared" si="9"/>
        <v>4.2075904082502832E-3</v>
      </c>
      <c r="AC28" s="27">
        <f t="shared" si="9"/>
        <v>4.2427223595358264E-3</v>
      </c>
      <c r="AD28" s="27">
        <f t="shared" si="9"/>
        <v>4.2896872103719615E-3</v>
      </c>
      <c r="AE28" s="27">
        <f t="shared" si="9"/>
        <v>4.3396414295221331E-3</v>
      </c>
      <c r="AF28" s="27">
        <f t="shared" si="9"/>
        <v>4.4029347443667894E-3</v>
      </c>
      <c r="AG28" s="27">
        <f t="shared" si="9"/>
        <v>4.4730232498466412E-3</v>
      </c>
      <c r="AH28" s="27">
        <f t="shared" si="9"/>
        <v>4.5238777386623196E-3</v>
      </c>
      <c r="AI28" s="27">
        <f t="shared" si="9"/>
        <v>4.5749991993142307E-3</v>
      </c>
      <c r="AJ28" s="27">
        <f t="shared" si="9"/>
        <v>4.6334201256954506E-3</v>
      </c>
      <c r="AK28" s="27">
        <f t="shared" si="9"/>
        <v>4.6916543163119115E-3</v>
      </c>
      <c r="AL28" s="27">
        <f t="shared" si="9"/>
        <v>4.7578457505552058E-3</v>
      </c>
      <c r="AM28" s="27">
        <f t="shared" si="9"/>
        <v>4.8220746793179664E-3</v>
      </c>
      <c r="AN28" s="27">
        <f t="shared" si="9"/>
        <v>4.8988554588476809E-3</v>
      </c>
      <c r="AO28" s="27">
        <f t="shared" si="9"/>
        <v>4.9769207921359073E-3</v>
      </c>
      <c r="AP28" s="27">
        <f t="shared" si="9"/>
        <v>5.0577864940930996E-3</v>
      </c>
      <c r="AQ28" s="27">
        <f t="shared" si="9"/>
        <v>5.1419681494787942E-3</v>
      </c>
      <c r="AR28" s="27">
        <f t="shared" si="9"/>
        <v>5.2304162474305273E-3</v>
      </c>
      <c r="AS28" s="27">
        <f t="shared" si="9"/>
        <v>5.3278250588806265E-3</v>
      </c>
      <c r="AT28" s="27">
        <f t="shared" si="9"/>
        <v>5.3810029715290328E-3</v>
      </c>
      <c r="AU28" s="27">
        <f t="shared" si="9"/>
        <v>5.427973881840519E-3</v>
      </c>
      <c r="AV28" s="27">
        <f t="shared" si="9"/>
        <v>5.4766722810750956E-3</v>
      </c>
      <c r="AW28" s="27">
        <f t="shared" si="9"/>
        <v>5.5243149126135331E-3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23.279067868377389</v>
      </c>
      <c r="L30" s="27">
        <f t="shared" si="9"/>
        <v>23.152530650802593</v>
      </c>
      <c r="M30" s="27">
        <f t="shared" si="9"/>
        <v>23.1629164330643</v>
      </c>
      <c r="N30" s="27">
        <f t="shared" si="9"/>
        <v>22.950263110497293</v>
      </c>
      <c r="O30" s="27">
        <f t="shared" si="9"/>
        <v>22.602951186820601</v>
      </c>
      <c r="P30" s="27">
        <f t="shared" si="9"/>
        <v>22.126532811374943</v>
      </c>
      <c r="Q30" s="27">
        <f t="shared" si="9"/>
        <v>21.780600237355962</v>
      </c>
      <c r="R30" s="27">
        <f t="shared" si="9"/>
        <v>21.465278056857684</v>
      </c>
      <c r="S30" s="27">
        <f t="shared" si="9"/>
        <v>19.129090621845496</v>
      </c>
      <c r="T30" s="27">
        <f t="shared" si="9"/>
        <v>19.424063771253461</v>
      </c>
      <c r="U30" s="27">
        <f t="shared" si="9"/>
        <v>19.548284317380357</v>
      </c>
      <c r="V30" s="27">
        <f t="shared" si="9"/>
        <v>19.620362387400437</v>
      </c>
      <c r="W30" s="27">
        <f t="shared" si="9"/>
        <v>19.734948609985732</v>
      </c>
      <c r="X30" s="27">
        <f t="shared" si="9"/>
        <v>19.81511926528983</v>
      </c>
      <c r="Y30" s="27">
        <f t="shared" si="9"/>
        <v>19.816827806532558</v>
      </c>
      <c r="Z30" s="27">
        <f t="shared" si="9"/>
        <v>19.813451254544688</v>
      </c>
      <c r="AA30" s="27">
        <f t="shared" si="9"/>
        <v>19.818820801945261</v>
      </c>
      <c r="AB30" s="27">
        <f t="shared" si="9"/>
        <v>19.975614359129374</v>
      </c>
      <c r="AC30" s="27">
        <f t="shared" si="9"/>
        <v>20.055073578425574</v>
      </c>
      <c r="AD30" s="27">
        <f t="shared" si="9"/>
        <v>20.23352580868923</v>
      </c>
      <c r="AE30" s="27">
        <f t="shared" si="9"/>
        <v>20.430235195769612</v>
      </c>
      <c r="AF30" s="27">
        <f t="shared" ref="L30:AW38" si="10">AF1405</f>
        <v>20.733065944420193</v>
      </c>
      <c r="AG30" s="27">
        <f t="shared" si="10"/>
        <v>21.082212062843585</v>
      </c>
      <c r="AH30" s="27">
        <f t="shared" si="10"/>
        <v>21.2568266497161</v>
      </c>
      <c r="AI30" s="27">
        <f t="shared" si="10"/>
        <v>21.424712937337748</v>
      </c>
      <c r="AJ30" s="27">
        <f t="shared" si="10"/>
        <v>21.643300293295258</v>
      </c>
      <c r="AK30" s="27">
        <f t="shared" si="10"/>
        <v>21.849607266043783</v>
      </c>
      <c r="AL30" s="27">
        <f t="shared" si="10"/>
        <v>22.10873161369387</v>
      </c>
      <c r="AM30" s="27">
        <f t="shared" si="10"/>
        <v>22.339754741586482</v>
      </c>
      <c r="AN30" s="27">
        <f t="shared" si="10"/>
        <v>22.656900080593854</v>
      </c>
      <c r="AO30" s="27">
        <f t="shared" si="10"/>
        <v>22.969492441120735</v>
      </c>
      <c r="AP30" s="27">
        <f t="shared" si="10"/>
        <v>23.288593401792788</v>
      </c>
      <c r="AQ30" s="27">
        <f t="shared" si="10"/>
        <v>23.617160960545021</v>
      </c>
      <c r="AR30" s="27">
        <f t="shared" si="10"/>
        <v>23.961182958908566</v>
      </c>
      <c r="AS30" s="27">
        <f t="shared" si="10"/>
        <v>24.353696578265794</v>
      </c>
      <c r="AT30" s="27">
        <f t="shared" si="10"/>
        <v>24.407972649067201</v>
      </c>
      <c r="AU30" s="27">
        <f t="shared" si="10"/>
        <v>24.407752049750588</v>
      </c>
      <c r="AV30" s="27">
        <f t="shared" si="10"/>
        <v>24.410539486372542</v>
      </c>
      <c r="AW30" s="27">
        <f t="shared" si="10"/>
        <v>24.396512925663316</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7.7932061732677763E-2</v>
      </c>
      <c r="L31" s="27">
        <f t="shared" si="10"/>
        <v>7.7508449141861099E-2</v>
      </c>
      <c r="M31" s="27">
        <f t="shared" si="10"/>
        <v>7.7543217949140569E-2</v>
      </c>
      <c r="N31" s="27">
        <f t="shared" si="10"/>
        <v>7.6831311787104603E-2</v>
      </c>
      <c r="O31" s="27">
        <f t="shared" si="10"/>
        <v>7.5668604825232008E-2</v>
      </c>
      <c r="P31" s="27">
        <f t="shared" si="10"/>
        <v>7.4073684167079379E-2</v>
      </c>
      <c r="Q31" s="27">
        <f t="shared" si="10"/>
        <v>7.2915594897087016E-2</v>
      </c>
      <c r="R31" s="27">
        <f t="shared" si="10"/>
        <v>7.1859980996426695E-2</v>
      </c>
      <c r="S31" s="27">
        <f t="shared" si="10"/>
        <v>6.4039053438936552E-2</v>
      </c>
      <c r="T31" s="27">
        <f t="shared" si="10"/>
        <v>6.5026544253393548E-2</v>
      </c>
      <c r="U31" s="27">
        <f t="shared" si="10"/>
        <v>6.544240125093162E-2</v>
      </c>
      <c r="V31" s="27">
        <f t="shared" si="10"/>
        <v>6.5683699254534572E-2</v>
      </c>
      <c r="W31" s="27">
        <f t="shared" si="10"/>
        <v>6.606730312659348E-2</v>
      </c>
      <c r="X31" s="27">
        <f t="shared" si="10"/>
        <v>6.6335692930413567E-2</v>
      </c>
      <c r="Y31" s="27">
        <f t="shared" si="10"/>
        <v>6.634141266723266E-2</v>
      </c>
      <c r="Z31" s="27">
        <f t="shared" si="10"/>
        <v>6.6330108878805652E-2</v>
      </c>
      <c r="AA31" s="27">
        <f t="shared" si="10"/>
        <v>6.6348084680150618E-2</v>
      </c>
      <c r="AB31" s="27">
        <f t="shared" si="10"/>
        <v>6.6872987362974826E-2</v>
      </c>
      <c r="AC31" s="27">
        <f t="shared" si="10"/>
        <v>6.7138995470276838E-2</v>
      </c>
      <c r="AD31" s="27">
        <f t="shared" si="10"/>
        <v>6.7736405568648211E-2</v>
      </c>
      <c r="AE31" s="27">
        <f t="shared" si="10"/>
        <v>6.8394935720457684E-2</v>
      </c>
      <c r="AF31" s="27">
        <f t="shared" si="10"/>
        <v>6.940873166503024E-2</v>
      </c>
      <c r="AG31" s="27">
        <f t="shared" si="10"/>
        <v>7.0577579017877159E-2</v>
      </c>
      <c r="AH31" s="27">
        <f t="shared" si="10"/>
        <v>7.116214171774625E-2</v>
      </c>
      <c r="AI31" s="27">
        <f t="shared" si="10"/>
        <v>7.1724179880312627E-2</v>
      </c>
      <c r="AJ31" s="27">
        <f t="shared" si="10"/>
        <v>7.2455951591052115E-2</v>
      </c>
      <c r="AK31" s="27">
        <f t="shared" si="10"/>
        <v>7.3146611879815665E-2</v>
      </c>
      <c r="AL31" s="27">
        <f t="shared" si="10"/>
        <v>7.4014090542264099E-2</v>
      </c>
      <c r="AM31" s="27">
        <f t="shared" si="10"/>
        <v>7.4787493874665573E-2</v>
      </c>
      <c r="AN31" s="27">
        <f t="shared" si="10"/>
        <v>7.5849211219943313E-2</v>
      </c>
      <c r="AO31" s="27">
        <f t="shared" si="10"/>
        <v>7.6895686417124062E-2</v>
      </c>
      <c r="AP31" s="27">
        <f t="shared" si="10"/>
        <v>7.7963950658057557E-2</v>
      </c>
      <c r="AQ31" s="27">
        <f t="shared" si="10"/>
        <v>7.9063906524710501E-2</v>
      </c>
      <c r="AR31" s="27">
        <f t="shared" si="10"/>
        <v>8.0215599700977511E-2</v>
      </c>
      <c r="AS31" s="27">
        <f t="shared" si="10"/>
        <v>8.1529629789622846E-2</v>
      </c>
      <c r="AT31" s="27">
        <f t="shared" si="10"/>
        <v>8.1711331485078101E-2</v>
      </c>
      <c r="AU31" s="27">
        <f t="shared" si="10"/>
        <v>8.1710592977863927E-2</v>
      </c>
      <c r="AV31" s="27">
        <f t="shared" si="10"/>
        <v>8.1719924566402008E-2</v>
      </c>
      <c r="AW31" s="27">
        <f t="shared" si="10"/>
        <v>8.1672967411533556E-2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0.55586528215230235</v>
      </c>
      <c r="L32" s="27">
        <f t="shared" si="10"/>
        <v>0.56716712532642322</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0.62068986953889782</v>
      </c>
      <c r="S32" s="27">
        <f t="shared" si="10"/>
        <v>0.59592134131872254</v>
      </c>
      <c r="T32" s="27">
        <f t="shared" si="10"/>
        <v>0.61254612073234438</v>
      </c>
      <c r="U32" s="27">
        <f t="shared" si="10"/>
        <v>0.62629545693800792</v>
      </c>
      <c r="V32" s="27">
        <f t="shared" si="10"/>
        <v>0.63902786485201635</v>
      </c>
      <c r="W32" s="27">
        <f t="shared" si="10"/>
        <v>0.65235747878277128</v>
      </c>
      <c r="X32" s="27">
        <f t="shared" si="10"/>
        <v>0.66493614724932215</v>
      </c>
      <c r="Y32" s="27">
        <f t="shared" si="10"/>
        <v>0.67610478759682435</v>
      </c>
      <c r="Z32" s="27">
        <f t="shared" si="10"/>
        <v>0.68716071204682427</v>
      </c>
      <c r="AA32" s="27">
        <f t="shared" si="10"/>
        <v>0.69836692017496271</v>
      </c>
      <c r="AB32" s="27">
        <f t="shared" si="10"/>
        <v>0.71254528963232389</v>
      </c>
      <c r="AC32" s="27">
        <f t="shared" si="10"/>
        <v>0.72528440005222183</v>
      </c>
      <c r="AD32" s="27">
        <f t="shared" si="10"/>
        <v>0.74013326712837346</v>
      </c>
      <c r="AE32" s="27">
        <f t="shared" si="10"/>
        <v>0.75552942369537057</v>
      </c>
      <c r="AF32" s="27">
        <f t="shared" si="10"/>
        <v>0.7733744463814668</v>
      </c>
      <c r="AG32" s="27">
        <f t="shared" si="10"/>
        <v>0.79250714501785058</v>
      </c>
      <c r="AH32" s="27">
        <f t="shared" si="10"/>
        <v>0.80809785109418408</v>
      </c>
      <c r="AI32" s="27">
        <f t="shared" si="10"/>
        <v>0.82372938466802348</v>
      </c>
      <c r="AJ32" s="27">
        <f t="shared" si="10"/>
        <v>0.84072206982238329</v>
      </c>
      <c r="AK32" s="27">
        <f t="shared" si="10"/>
        <v>0.85767078316090906</v>
      </c>
      <c r="AL32" s="27">
        <f t="shared" si="10"/>
        <v>0.87612397841793732</v>
      </c>
      <c r="AM32" s="27">
        <f t="shared" si="10"/>
        <v>0.89418856971331973</v>
      </c>
      <c r="AN32" s="27">
        <f t="shared" si="10"/>
        <v>0.91467957859554683</v>
      </c>
      <c r="AO32" s="27">
        <f t="shared" si="10"/>
        <v>0.93543216208227931</v>
      </c>
      <c r="AP32" s="27">
        <f t="shared" si="10"/>
        <v>0.95673625245124216</v>
      </c>
      <c r="AQ32" s="27">
        <f t="shared" si="10"/>
        <v>0.97869060707771072</v>
      </c>
      <c r="AR32" s="27">
        <f t="shared" si="10"/>
        <v>1.0014816540621096</v>
      </c>
      <c r="AS32" s="27">
        <f t="shared" si="10"/>
        <v>1.0260459943607945</v>
      </c>
      <c r="AT32" s="27">
        <f t="shared" si="10"/>
        <v>1.0417401626120799</v>
      </c>
      <c r="AU32" s="27">
        <f t="shared" si="10"/>
        <v>1.0560786122153853</v>
      </c>
      <c r="AV32" s="27">
        <f t="shared" si="10"/>
        <v>1.0706391978407606</v>
      </c>
      <c r="AW32" s="27">
        <f t="shared" si="10"/>
        <v>1.0848525256310371</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2.2100196981344098</v>
      </c>
      <c r="L33" s="27">
        <f t="shared" si="10"/>
        <v>2.2391217074451477</v>
      </c>
      <c r="M33" s="27">
        <f t="shared" si="10"/>
        <v>2.2858678822724814</v>
      </c>
      <c r="N33" s="27">
        <f t="shared" si="10"/>
        <v>2.2992900748078591</v>
      </c>
      <c r="O33" s="27">
        <f t="shared" si="10"/>
        <v>2.2910596881616572</v>
      </c>
      <c r="P33" s="27">
        <f t="shared" si="10"/>
        <v>2.2612642885898917</v>
      </c>
      <c r="Q33" s="27">
        <f t="shared" si="10"/>
        <v>2.2487211059946208</v>
      </c>
      <c r="R33" s="27">
        <f t="shared" si="10"/>
        <v>2.2390235702415184</v>
      </c>
      <c r="S33" s="27">
        <f t="shared" si="10"/>
        <v>1.914690926752086</v>
      </c>
      <c r="T33" s="27">
        <f t="shared" si="10"/>
        <v>1.9953926202151704</v>
      </c>
      <c r="U33" s="27">
        <f t="shared" si="10"/>
        <v>2.051027141286712</v>
      </c>
      <c r="V33" s="27">
        <f t="shared" si="10"/>
        <v>2.099705951866</v>
      </c>
      <c r="W33" s="27">
        <f t="shared" si="10"/>
        <v>2.1566237913497237</v>
      </c>
      <c r="X33" s="27">
        <f t="shared" si="10"/>
        <v>2.2093834032346842</v>
      </c>
      <c r="Y33" s="27">
        <f t="shared" si="10"/>
        <v>2.24976199506485</v>
      </c>
      <c r="Z33" s="27">
        <f t="shared" si="10"/>
        <v>2.2897591702486619</v>
      </c>
      <c r="AA33" s="27">
        <f t="shared" si="10"/>
        <v>2.3317645521959536</v>
      </c>
      <c r="AB33" s="27">
        <f t="shared" si="10"/>
        <v>2.4007418547787096</v>
      </c>
      <c r="AC33" s="27">
        <f t="shared" si="10"/>
        <v>2.4573707958571469</v>
      </c>
      <c r="AD33" s="27">
        <f t="shared" si="10"/>
        <v>2.5326167350332853</v>
      </c>
      <c r="AE33" s="27">
        <f t="shared" si="10"/>
        <v>2.6125835253456997</v>
      </c>
      <c r="AF33" s="27">
        <f t="shared" si="10"/>
        <v>2.7135583572420159</v>
      </c>
      <c r="AG33" s="27">
        <f t="shared" si="10"/>
        <v>2.8252304281885507</v>
      </c>
      <c r="AH33" s="27">
        <f t="shared" si="10"/>
        <v>2.9064559616949279</v>
      </c>
      <c r="AI33" s="27">
        <f t="shared" si="10"/>
        <v>2.9879842478638685</v>
      </c>
      <c r="AJ33" s="27">
        <f t="shared" si="10"/>
        <v>3.0808946624250266</v>
      </c>
      <c r="AK33" s="27">
        <f t="shared" si="10"/>
        <v>3.1733098763262757</v>
      </c>
      <c r="AL33" s="27">
        <f t="shared" si="10"/>
        <v>3.2780733891218219</v>
      </c>
      <c r="AM33" s="27">
        <f t="shared" si="10"/>
        <v>3.3794309559994296</v>
      </c>
      <c r="AN33" s="27">
        <f t="shared" si="10"/>
        <v>3.5003839557281649</v>
      </c>
      <c r="AO33" s="27">
        <f t="shared" si="10"/>
        <v>3.6230327612912419</v>
      </c>
      <c r="AP33" s="27">
        <f t="shared" si="10"/>
        <v>3.7497186584296225</v>
      </c>
      <c r="AQ33" s="27">
        <f t="shared" si="10"/>
        <v>3.8811943433831995</v>
      </c>
      <c r="AR33" s="27">
        <f t="shared" si="10"/>
        <v>4.0188958257066334</v>
      </c>
      <c r="AS33" s="27">
        <f t="shared" si="10"/>
        <v>4.1701799939181292</v>
      </c>
      <c r="AT33" s="27">
        <f t="shared" si="10"/>
        <v>4.2508143410759365</v>
      </c>
      <c r="AU33" s="27">
        <f t="shared" si="10"/>
        <v>4.3209782769759091</v>
      </c>
      <c r="AV33" s="27">
        <f t="shared" si="10"/>
        <v>4.39318097532637</v>
      </c>
      <c r="AW33" s="27">
        <f t="shared" si="10"/>
        <v>4.4629805704939951</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2.3161053423012615E-2</v>
      </c>
      <c r="L34" s="27">
        <f t="shared" si="10"/>
        <v>2.3631963555267654E-2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2.5862077897454101E-2</v>
      </c>
      <c r="S34" s="27">
        <f t="shared" si="10"/>
        <v>2.483005588828013E-2</v>
      </c>
      <c r="T34" s="27">
        <f t="shared" si="10"/>
        <v>2.552275503051438E-2</v>
      </c>
      <c r="U34" s="27">
        <f t="shared" si="10"/>
        <v>2.6095644039083689E-2</v>
      </c>
      <c r="V34" s="27">
        <f t="shared" si="10"/>
        <v>2.6626161035500702E-2</v>
      </c>
      <c r="W34" s="27">
        <f t="shared" si="10"/>
        <v>2.7181561615948827E-2</v>
      </c>
      <c r="X34" s="27">
        <f t="shared" si="10"/>
        <v>2.7705672802055114E-2</v>
      </c>
      <c r="Y34" s="27">
        <f t="shared" si="10"/>
        <v>2.817103281653437E-2</v>
      </c>
      <c r="Z34" s="27">
        <f t="shared" si="10"/>
        <v>2.8631696335284368E-2</v>
      </c>
      <c r="AA34" s="27">
        <f t="shared" si="10"/>
        <v>2.9098621673956812E-2</v>
      </c>
      <c r="AB34" s="27">
        <f t="shared" si="10"/>
        <v>2.968938706801352E-2</v>
      </c>
      <c r="AC34" s="27">
        <f t="shared" si="10"/>
        <v>3.0220183335509274E-2</v>
      </c>
      <c r="AD34" s="27">
        <f t="shared" si="10"/>
        <v>3.0838886130348919E-2</v>
      </c>
      <c r="AE34" s="27">
        <f t="shared" si="10"/>
        <v>3.1480392653973802E-2</v>
      </c>
      <c r="AF34" s="27">
        <f t="shared" si="10"/>
        <v>3.2223935265894482E-2</v>
      </c>
      <c r="AG34" s="27">
        <f t="shared" si="10"/>
        <v>3.3021131042410466E-2</v>
      </c>
      <c r="AH34" s="27">
        <f t="shared" si="10"/>
        <v>3.3670743795591034E-2</v>
      </c>
      <c r="AI34" s="27">
        <f t="shared" si="10"/>
        <v>3.4322057694501008E-2</v>
      </c>
      <c r="AJ34" s="27">
        <f t="shared" si="10"/>
        <v>3.5030086242599331E-2</v>
      </c>
      <c r="AK34" s="27">
        <f t="shared" si="10"/>
        <v>3.5736282631704572E-2</v>
      </c>
      <c r="AL34" s="27">
        <f t="shared" si="10"/>
        <v>3.6505165767414097E-2</v>
      </c>
      <c r="AM34" s="27">
        <f t="shared" si="10"/>
        <v>3.7257857071388366E-2</v>
      </c>
      <c r="AN34" s="27">
        <f t="shared" si="10"/>
        <v>3.8111649108147821E-2</v>
      </c>
      <c r="AO34" s="27">
        <f t="shared" si="10"/>
        <v>3.8976340086761679E-2</v>
      </c>
      <c r="AP34" s="27">
        <f t="shared" si="10"/>
        <v>3.9864010518801792E-2</v>
      </c>
      <c r="AQ34" s="27">
        <f t="shared" si="10"/>
        <v>4.0778775294904659E-2</v>
      </c>
      <c r="AR34" s="27">
        <f t="shared" si="10"/>
        <v>4.1728402252587948E-2</v>
      </c>
      <c r="AS34" s="27">
        <f t="shared" si="10"/>
        <v>4.2751916431699809E-2</v>
      </c>
      <c r="AT34" s="27">
        <f t="shared" si="10"/>
        <v>4.3405840108836705E-2</v>
      </c>
      <c r="AU34" s="27">
        <f t="shared" si="10"/>
        <v>4.4003275508974427E-2</v>
      </c>
      <c r="AV34" s="27">
        <f t="shared" si="10"/>
        <v>4.4609966576698412E-2</v>
      </c>
      <c r="AW34" s="27">
        <f t="shared" si="10"/>
        <v>4.5202188567959919E-2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9.2084154088933806E-2</v>
      </c>
      <c r="L35" s="27">
        <f t="shared" si="10"/>
        <v>9.3296737810214581E-2</v>
      </c>
      <c r="M35" s="27">
        <f t="shared" si="10"/>
        <v>9.5244495094686812E-2</v>
      </c>
      <c r="N35" s="27">
        <f t="shared" si="10"/>
        <v>9.5803753116994225E-2</v>
      </c>
      <c r="O35" s="27">
        <f t="shared" si="10"/>
        <v>9.5460820340069155E-2</v>
      </c>
      <c r="P35" s="27">
        <f t="shared" si="10"/>
        <v>9.4219345357912251E-2</v>
      </c>
      <c r="Q35" s="27">
        <f t="shared" si="10"/>
        <v>9.3696712749775951E-2</v>
      </c>
      <c r="R35" s="27">
        <f t="shared" si="10"/>
        <v>9.3292648760063338E-2</v>
      </c>
      <c r="S35" s="27">
        <f t="shared" si="10"/>
        <v>7.9778788614670318E-2</v>
      </c>
      <c r="T35" s="27">
        <f t="shared" si="10"/>
        <v>8.3141359175632173E-2</v>
      </c>
      <c r="U35" s="27">
        <f t="shared" si="10"/>
        <v>8.5459464220279752E-2</v>
      </c>
      <c r="V35" s="27">
        <f t="shared" si="10"/>
        <v>8.7487747994416734E-2</v>
      </c>
      <c r="W35" s="27">
        <f t="shared" si="10"/>
        <v>8.98593246395719E-2</v>
      </c>
      <c r="X35" s="27">
        <f t="shared" si="10"/>
        <v>9.2057641801445267E-2</v>
      </c>
      <c r="Y35" s="27">
        <f t="shared" si="10"/>
        <v>9.3740083127702142E-2</v>
      </c>
      <c r="Z35" s="27">
        <f t="shared" si="10"/>
        <v>9.5406632093694335E-2</v>
      </c>
      <c r="AA35" s="27">
        <f t="shared" si="10"/>
        <v>9.7156856341498149E-2</v>
      </c>
      <c r="AB35" s="27">
        <f t="shared" si="10"/>
        <v>0.10003091061577965</v>
      </c>
      <c r="AC35" s="27">
        <f t="shared" si="10"/>
        <v>0.1023904498273812</v>
      </c>
      <c r="AD35" s="27">
        <f t="shared" si="10"/>
        <v>0.10552569729305367</v>
      </c>
      <c r="AE35" s="27">
        <f t="shared" si="10"/>
        <v>0.10885764688940427</v>
      </c>
      <c r="AF35" s="27">
        <f t="shared" si="10"/>
        <v>0.11306493155175078</v>
      </c>
      <c r="AG35" s="27">
        <f t="shared" si="10"/>
        <v>0.11771793450785639</v>
      </c>
      <c r="AH35" s="27">
        <f t="shared" si="10"/>
        <v>0.12110233173728878</v>
      </c>
      <c r="AI35" s="27">
        <f t="shared" si="10"/>
        <v>0.12449934366099465</v>
      </c>
      <c r="AJ35" s="27">
        <f t="shared" si="10"/>
        <v>0.12837061093437624</v>
      </c>
      <c r="AK35" s="27">
        <f t="shared" si="10"/>
        <v>0.13222124484692829</v>
      </c>
      <c r="AL35" s="27">
        <f t="shared" si="10"/>
        <v>0.1365863912134094</v>
      </c>
      <c r="AM35" s="27">
        <f t="shared" si="10"/>
        <v>0.14080962316664303</v>
      </c>
      <c r="AN35" s="27">
        <f t="shared" si="10"/>
        <v>0.14584933148867368</v>
      </c>
      <c r="AO35" s="27">
        <f t="shared" si="10"/>
        <v>0.15095969838713522</v>
      </c>
      <c r="AP35" s="27">
        <f t="shared" si="10"/>
        <v>0.15623827743456775</v>
      </c>
      <c r="AQ35" s="27">
        <f t="shared" si="10"/>
        <v>0.16171643097430013</v>
      </c>
      <c r="AR35" s="27">
        <f t="shared" si="10"/>
        <v>0.16745399273777656</v>
      </c>
      <c r="AS35" s="27">
        <f t="shared" si="10"/>
        <v>0.17375749974658888</v>
      </c>
      <c r="AT35" s="27">
        <f t="shared" si="10"/>
        <v>0.17711726421149751</v>
      </c>
      <c r="AU35" s="27">
        <f t="shared" si="10"/>
        <v>0.18004076154066304</v>
      </c>
      <c r="AV35" s="27">
        <f t="shared" si="10"/>
        <v>0.18304920730526558</v>
      </c>
      <c r="AW35" s="27">
        <f t="shared" si="10"/>
        <v>0.18595752377058328</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6.0278316688762039E-2</v>
      </c>
      <c r="N36" s="27">
        <f t="shared" si="11"/>
        <v>6.0581464452445992E-2</v>
      </c>
      <c r="O36" s="27">
        <f t="shared" si="11"/>
        <v>6.078290752789528E-2</v>
      </c>
      <c r="P36" s="27">
        <f t="shared" si="11"/>
        <v>6.0880663265441157E-2</v>
      </c>
      <c r="Q36" s="27">
        <f t="shared" si="11"/>
        <v>6.1096642070638009E-2</v>
      </c>
      <c r="R36" s="27">
        <f t="shared" si="11"/>
        <v>6.1344406036983781E-2</v>
      </c>
      <c r="S36" s="27">
        <f t="shared" si="11"/>
        <v>5.9668578588854805E-2</v>
      </c>
      <c r="T36" s="27">
        <f t="shared" si="11"/>
        <v>6.0429971063726128E-2</v>
      </c>
      <c r="U36" s="27">
        <f t="shared" si="11"/>
        <v>6.1018540746205732E-2</v>
      </c>
      <c r="V36" s="27">
        <f t="shared" si="11"/>
        <v>6.15439513147686E-2</v>
      </c>
      <c r="W36" s="27">
        <f t="shared" si="11"/>
        <v>6.2099366744755705E-2</v>
      </c>
      <c r="X36" s="27">
        <f t="shared" si="11"/>
        <v>6.2606473713061023E-2</v>
      </c>
      <c r="Y36" s="27">
        <f t="shared" si="11"/>
        <v>6.3033966742462352E-2</v>
      </c>
      <c r="Z36" s="27">
        <f t="shared" si="11"/>
        <v>6.3456141274270239E-2</v>
      </c>
      <c r="AA36" s="27">
        <f t="shared" si="11"/>
        <v>6.3887521315951212E-2</v>
      </c>
      <c r="AB36" s="27">
        <f t="shared" si="11"/>
        <v>6.4486059135186485E-2</v>
      </c>
      <c r="AC36" s="27">
        <f t="shared" si="11"/>
        <v>6.5002608186176009E-2</v>
      </c>
      <c r="AD36" s="27">
        <f t="shared" si="11"/>
        <v>6.563623556614348E-2</v>
      </c>
      <c r="AE36" s="27">
        <f t="shared" si="11"/>
        <v>6.6298625745519632E-2</v>
      </c>
      <c r="AF36" s="27">
        <f t="shared" si="11"/>
        <v>6.7094160758283339E-2</v>
      </c>
      <c r="AG36" s="27">
        <f t="shared" si="11"/>
        <v>6.795723045745318E-2</v>
      </c>
      <c r="AH36" s="27">
        <f t="shared" si="11"/>
        <v>6.8622528183680948E-2</v>
      </c>
      <c r="AI36" s="27">
        <f t="shared" si="11"/>
        <v>6.9287823662330092E-2</v>
      </c>
      <c r="AJ36" s="27">
        <f t="shared" si="11"/>
        <v>7.0024701541404027E-2</v>
      </c>
      <c r="AK36" s="27">
        <f t="shared" si="11"/>
        <v>7.0756194613289511E-2</v>
      </c>
      <c r="AL36" s="27">
        <f t="shared" si="11"/>
        <v>7.1565750172442835E-2</v>
      </c>
      <c r="AM36" s="27">
        <f t="shared" si="11"/>
        <v>7.2350720661825837E-2</v>
      </c>
      <c r="AN36" s="27">
        <f t="shared" si="11"/>
        <v>7.326222404655186E-2</v>
      </c>
      <c r="AO36" s="27">
        <f t="shared" si="11"/>
        <v>7.4183373928528945E-2</v>
      </c>
      <c r="AP36" s="27">
        <f t="shared" si="11"/>
        <v>7.5129439553502791E-2</v>
      </c>
      <c r="AQ36" s="27">
        <f t="shared" si="11"/>
        <v>7.6105361639546107E-2</v>
      </c>
      <c r="AR36" s="27">
        <f t="shared" si="11"/>
        <v>7.7120658143113877E-2</v>
      </c>
      <c r="AS36" s="27">
        <f t="shared" si="11"/>
        <v>7.8224249151495742E-2</v>
      </c>
      <c r="AT36" s="27">
        <f t="shared" si="11"/>
        <v>7.8856555703778489E-2</v>
      </c>
      <c r="AU36" s="27">
        <f t="shared" si="11"/>
        <v>7.9415177594811759E-2</v>
      </c>
      <c r="AV36" s="27">
        <f t="shared" si="11"/>
        <v>7.9983038860250016E-2</v>
      </c>
      <c r="AW36" s="27">
        <f t="shared" si="11"/>
        <v>8.0530364133495513E-2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0.26393657447404817</v>
      </c>
      <c r="N37" s="27">
        <f t="shared" si="10"/>
        <v>0.26526394701365208</v>
      </c>
      <c r="O37" s="27">
        <f t="shared" si="10"/>
        <v>0.26614599213711043</v>
      </c>
      <c r="P37" s="27">
        <f t="shared" si="10"/>
        <v>0.26657402855087203</v>
      </c>
      <c r="Q37" s="27">
        <f t="shared" si="10"/>
        <v>0.26751972028770321</v>
      </c>
      <c r="R37" s="27">
        <f t="shared" si="10"/>
        <v>0.26860458755254507</v>
      </c>
      <c r="S37" s="27">
        <f t="shared" si="10"/>
        <v>0.26126675563609397</v>
      </c>
      <c r="T37" s="27">
        <f t="shared" si="10"/>
        <v>0.26460061319362116</v>
      </c>
      <c r="U37" s="27">
        <f t="shared" si="10"/>
        <v>0.26717774331878785</v>
      </c>
      <c r="V37" s="27">
        <f t="shared" si="10"/>
        <v>0.26947832291816481</v>
      </c>
      <c r="W37" s="27">
        <f t="shared" si="10"/>
        <v>0.27191028276796864</v>
      </c>
      <c r="X37" s="27">
        <f t="shared" si="10"/>
        <v>0.27413071763507857</v>
      </c>
      <c r="Y37" s="27">
        <f t="shared" si="10"/>
        <v>0.27600255235094012</v>
      </c>
      <c r="Z37" s="27">
        <f t="shared" si="10"/>
        <v>0.27785109932233115</v>
      </c>
      <c r="AA37" s="27">
        <f t="shared" si="10"/>
        <v>0.27973995383506794</v>
      </c>
      <c r="AB37" s="27">
        <f t="shared" si="10"/>
        <v>0.28236073076415519</v>
      </c>
      <c r="AC37" s="27">
        <f t="shared" si="10"/>
        <v>0.28462250903792391</v>
      </c>
      <c r="AD37" s="27">
        <f t="shared" si="10"/>
        <v>0.28739693024522284</v>
      </c>
      <c r="AE37" s="27">
        <f t="shared" si="10"/>
        <v>0.29029729317029412</v>
      </c>
      <c r="AF37" s="27">
        <f t="shared" si="10"/>
        <v>0.2937806483413945</v>
      </c>
      <c r="AG37" s="27">
        <f t="shared" si="10"/>
        <v>0.29755971306059398</v>
      </c>
      <c r="AH37" s="27">
        <f t="shared" si="10"/>
        <v>0.30047280706374263</v>
      </c>
      <c r="AI37" s="27">
        <f t="shared" si="10"/>
        <v>0.30338589122557136</v>
      </c>
      <c r="AJ37" s="27">
        <f t="shared" si="10"/>
        <v>0.3066124083861731</v>
      </c>
      <c r="AK37" s="27">
        <f t="shared" si="10"/>
        <v>0.30981534745698069</v>
      </c>
      <c r="AL37" s="27">
        <f t="shared" si="10"/>
        <v>0.3133600934430476</v>
      </c>
      <c r="AM37" s="27">
        <f t="shared" si="10"/>
        <v>0.3167971904525862</v>
      </c>
      <c r="AN37" s="27">
        <f t="shared" si="10"/>
        <v>0.32078832846375993</v>
      </c>
      <c r="AO37" s="27">
        <f t="shared" si="10"/>
        <v>0.32482170493778362</v>
      </c>
      <c r="AP37" s="27">
        <f t="shared" si="10"/>
        <v>0.32896417828475089</v>
      </c>
      <c r="AQ37" s="27">
        <f t="shared" si="10"/>
        <v>0.33323738209158293</v>
      </c>
      <c r="AR37" s="27">
        <f t="shared" si="10"/>
        <v>0.33768299198826918</v>
      </c>
      <c r="AS37" s="27">
        <f t="shared" si="10"/>
        <v>0.34251521104104471</v>
      </c>
      <c r="AT37" s="27">
        <f t="shared" si="10"/>
        <v>0.34528384882979901</v>
      </c>
      <c r="AU37" s="27">
        <f t="shared" si="10"/>
        <v>0.34772984859297779</v>
      </c>
      <c r="AV37" s="27">
        <f t="shared" si="10"/>
        <v>0.35021630417783023</v>
      </c>
      <c r="AW37" s="27">
        <f t="shared" si="10"/>
        <v>0.35261284020735112</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1.1743619004328782E-2</v>
      </c>
      <c r="N38" s="27">
        <f t="shared" si="10"/>
        <v>1.1802679244134426E-2</v>
      </c>
      <c r="O38" s="27">
        <f t="shared" si="10"/>
        <v>1.1841925043604099E-2</v>
      </c>
      <c r="P38" s="27">
        <f t="shared" si="10"/>
        <v>1.1860970136438286E-2</v>
      </c>
      <c r="Q38" s="27">
        <f t="shared" si="10"/>
        <v>1.1903047834366352E-2</v>
      </c>
      <c r="R38" s="27">
        <f t="shared" si="10"/>
        <v>1.1951318021451862E-2</v>
      </c>
      <c r="S38" s="27">
        <f t="shared" si="10"/>
        <v>1.1624827831464648E-2</v>
      </c>
      <c r="T38" s="27">
        <f t="shared" si="10"/>
        <v>1.1773164806165184E-2</v>
      </c>
      <c r="U38" s="27">
        <f t="shared" ref="L38:AW44" si="12">U1413</f>
        <v>1.188783187864214E-2</v>
      </c>
      <c r="V38" s="27">
        <f t="shared" si="12"/>
        <v>1.1990194085767285E-2</v>
      </c>
      <c r="W38" s="27">
        <f t="shared" si="12"/>
        <v>1.2098401938228934E-2</v>
      </c>
      <c r="X38" s="27">
        <f t="shared" si="12"/>
        <v>1.2197198178027184E-2</v>
      </c>
      <c r="Y38" s="27">
        <f t="shared" si="12"/>
        <v>1.2280483769597653E-2</v>
      </c>
      <c r="Z38" s="27">
        <f t="shared" si="12"/>
        <v>1.2362733194054574E-2</v>
      </c>
      <c r="AA38" s="27">
        <f t="shared" si="12"/>
        <v>1.244677606608317E-2</v>
      </c>
      <c r="AB38" s="27">
        <f t="shared" si="12"/>
        <v>1.256338516359785E-2</v>
      </c>
      <c r="AC38" s="27">
        <f t="shared" si="12"/>
        <v>1.2664020940857362E-2</v>
      </c>
      <c r="AD38" s="27">
        <f t="shared" si="12"/>
        <v>1.2787466301474681E-2</v>
      </c>
      <c r="AE38" s="27">
        <f t="shared" si="12"/>
        <v>1.2916515324840205E-2</v>
      </c>
      <c r="AF38" s="27">
        <f t="shared" si="12"/>
        <v>1.3071504060553235E-2</v>
      </c>
      <c r="AG38" s="27">
        <f t="shared" si="12"/>
        <v>1.3239650124975782E-2</v>
      </c>
      <c r="AH38" s="27">
        <f t="shared" si="12"/>
        <v>1.3369265606138039E-2</v>
      </c>
      <c r="AI38" s="27">
        <f t="shared" si="12"/>
        <v>1.3498880649419679E-2</v>
      </c>
      <c r="AJ38" s="27">
        <f t="shared" si="12"/>
        <v>1.3642441610307886E-2</v>
      </c>
      <c r="AK38" s="27">
        <f t="shared" si="12"/>
        <v>1.3784953485430152E-2</v>
      </c>
      <c r="AL38" s="27">
        <f t="shared" si="12"/>
        <v>1.3942673749893102E-2</v>
      </c>
      <c r="AM38" s="27">
        <f t="shared" si="12"/>
        <v>1.4095604270573587E-2</v>
      </c>
      <c r="AN38" s="27">
        <f t="shared" si="12"/>
        <v>1.4273186344184712E-2</v>
      </c>
      <c r="AO38" s="27">
        <f t="shared" si="12"/>
        <v>1.4452647779972252E-2</v>
      </c>
      <c r="AP38" s="27">
        <f t="shared" si="12"/>
        <v>1.4636963382382837E-2</v>
      </c>
      <c r="AQ38" s="27">
        <f t="shared" si="12"/>
        <v>1.4827095718286953E-2</v>
      </c>
      <c r="AR38" s="27">
        <f t="shared" si="12"/>
        <v>1.5024899107122291E-2</v>
      </c>
      <c r="AS38" s="27">
        <f t="shared" si="12"/>
        <v>1.5239904320455598E-2</v>
      </c>
      <c r="AT38" s="27">
        <f t="shared" si="12"/>
        <v>1.5363092353099076E-2</v>
      </c>
      <c r="AU38" s="27">
        <f t="shared" si="12"/>
        <v>1.5471924898799467E-2</v>
      </c>
      <c r="AV38" s="27">
        <f t="shared" si="12"/>
        <v>1.5582557489670511E-2</v>
      </c>
      <c r="AW38" s="27">
        <f t="shared" si="12"/>
        <v>1.5689189191309145E-2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0.52525224947331295</v>
      </c>
      <c r="L39" s="27">
        <f t="shared" si="12"/>
        <v>0.52069690445710348</v>
      </c>
      <c r="M39" s="27">
        <f t="shared" si="12"/>
        <v>0.51896282251134851</v>
      </c>
      <c r="N39" s="27">
        <f t="shared" si="12"/>
        <v>0.51203275332440912</v>
      </c>
      <c r="O39" s="27">
        <f t="shared" si="12"/>
        <v>0.50197358865556674</v>
      </c>
      <c r="P39" s="27">
        <f t="shared" si="12"/>
        <v>0.48899333628247271</v>
      </c>
      <c r="Q39" s="27">
        <f t="shared" si="12"/>
        <v>0.47875543160314177</v>
      </c>
      <c r="R39" s="27">
        <f t="shared" si="12"/>
        <v>0.46906920988966794</v>
      </c>
      <c r="S39" s="27">
        <f t="shared" si="12"/>
        <v>0.41638684077436</v>
      </c>
      <c r="T39" s="27">
        <f t="shared" si="12"/>
        <v>0.42452673354407733</v>
      </c>
      <c r="U39" s="27">
        <f t="shared" si="12"/>
        <v>0.42889514925669514</v>
      </c>
      <c r="V39" s="27">
        <f t="shared" si="12"/>
        <v>0.43200883855711308</v>
      </c>
      <c r="W39" s="27">
        <f t="shared" si="12"/>
        <v>0.43589067388830338</v>
      </c>
      <c r="X39" s="27">
        <f t="shared" si="12"/>
        <v>0.43890290563573975</v>
      </c>
      <c r="Y39" s="27">
        <f t="shared" si="12"/>
        <v>0.44015451925198612</v>
      </c>
      <c r="Z39" s="27">
        <f t="shared" si="12"/>
        <v>0.4412171292797234</v>
      </c>
      <c r="AA39" s="27">
        <f t="shared" si="12"/>
        <v>0.44239089954833632</v>
      </c>
      <c r="AB39" s="27">
        <f t="shared" si="12"/>
        <v>0.44675039046235338</v>
      </c>
      <c r="AC39" s="27">
        <f t="shared" si="12"/>
        <v>0.44938044616559109</v>
      </c>
      <c r="AD39" s="27">
        <f t="shared" si="12"/>
        <v>0.45027121337052706</v>
      </c>
      <c r="AE39" s="27">
        <f t="shared" si="12"/>
        <v>0.45135358848181367</v>
      </c>
      <c r="AF39" s="27">
        <f t="shared" si="12"/>
        <v>0.45446787037395103</v>
      </c>
      <c r="AG39" s="27">
        <f t="shared" si="12"/>
        <v>0.45830880500533289</v>
      </c>
      <c r="AH39" s="27">
        <f t="shared" si="12"/>
        <v>0.45827533624456146</v>
      </c>
      <c r="AI39" s="27">
        <f t="shared" si="12"/>
        <v>0.45790482175856823</v>
      </c>
      <c r="AJ39" s="27">
        <f t="shared" si="12"/>
        <v>0.45836751267312564</v>
      </c>
      <c r="AK39" s="27">
        <f t="shared" si="12"/>
        <v>0.45836355068076862</v>
      </c>
      <c r="AL39" s="27">
        <f t="shared" si="12"/>
        <v>0.45919635008560616</v>
      </c>
      <c r="AM39" s="27">
        <f t="shared" si="12"/>
        <v>0.45923310328512024</v>
      </c>
      <c r="AN39" s="27">
        <f t="shared" si="12"/>
        <v>0.46307198734151434</v>
      </c>
      <c r="AO39" s="27">
        <f t="shared" si="12"/>
        <v>0.46666086001593665</v>
      </c>
      <c r="AP39" s="27">
        <f t="shared" si="12"/>
        <v>0.47021364642945973</v>
      </c>
      <c r="AQ39" s="27">
        <f t="shared" si="12"/>
        <v>0.47378264798815617</v>
      </c>
      <c r="AR39" s="27">
        <f t="shared" si="12"/>
        <v>0.47747663587649708</v>
      </c>
      <c r="AS39" s="27">
        <f t="shared" si="12"/>
        <v>0.48191691444953233</v>
      </c>
      <c r="AT39" s="27">
        <f t="shared" si="12"/>
        <v>0.47975692350172572</v>
      </c>
      <c r="AU39" s="27">
        <f t="shared" si="12"/>
        <v>0.47646089229648547</v>
      </c>
      <c r="AV39" s="27">
        <f t="shared" si="12"/>
        <v>0.47312379951572259</v>
      </c>
      <c r="AW39" s="27">
        <f t="shared" si="12"/>
        <v>0.46937643139014079</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0.80452586370517842</v>
      </c>
      <c r="L40" s="27">
        <f t="shared" si="12"/>
        <v>0.79754846782098032</v>
      </c>
      <c r="M40" s="27">
        <f t="shared" si="12"/>
        <v>0.79489238443144161</v>
      </c>
      <c r="N40" s="27">
        <f t="shared" si="12"/>
        <v>0.78427763712907439</v>
      </c>
      <c r="O40" s="27">
        <f t="shared" si="12"/>
        <v>0.76887007218962322</v>
      </c>
      <c r="P40" s="27">
        <f t="shared" si="12"/>
        <v>0.74898829393537225</v>
      </c>
      <c r="Q40" s="27">
        <f t="shared" si="12"/>
        <v>0.73330695394505496</v>
      </c>
      <c r="R40" s="27">
        <f t="shared" si="12"/>
        <v>0.71847062359542491</v>
      </c>
      <c r="S40" s="27">
        <f t="shared" si="12"/>
        <v>0.63777734040239087</v>
      </c>
      <c r="T40" s="27">
        <f t="shared" si="12"/>
        <v>0.65024516756084882</v>
      </c>
      <c r="U40" s="27">
        <f t="shared" si="12"/>
        <v>0.65693624490081493</v>
      </c>
      <c r="V40" s="27">
        <f t="shared" si="12"/>
        <v>0.66170546497791127</v>
      </c>
      <c r="W40" s="27">
        <f t="shared" si="12"/>
        <v>0.66765124993308056</v>
      </c>
      <c r="X40" s="27">
        <f t="shared" si="12"/>
        <v>0.67226506805707054</v>
      </c>
      <c r="Y40" s="27">
        <f t="shared" si="12"/>
        <v>0.67418215746819699</v>
      </c>
      <c r="Z40" s="27">
        <f t="shared" si="12"/>
        <v>0.67580975116475783</v>
      </c>
      <c r="AA40" s="27">
        <f t="shared" si="12"/>
        <v>0.67760760836592981</v>
      </c>
      <c r="AB40" s="27">
        <f t="shared" si="12"/>
        <v>0.68428501564296917</v>
      </c>
      <c r="AC40" s="27">
        <f t="shared" si="12"/>
        <v>0.68831345690783152</v>
      </c>
      <c r="AD40" s="27">
        <f t="shared" si="12"/>
        <v>0.68967783993642395</v>
      </c>
      <c r="AE40" s="27">
        <f t="shared" si="12"/>
        <v>0.69133570769831154</v>
      </c>
      <c r="AF40" s="27">
        <f t="shared" si="12"/>
        <v>0.69610583544475269</v>
      </c>
      <c r="AG40" s="27">
        <f t="shared" si="12"/>
        <v>0.70198897303216179</v>
      </c>
      <c r="AH40" s="27">
        <f t="shared" si="12"/>
        <v>0.70193770912288034</v>
      </c>
      <c r="AI40" s="27">
        <f t="shared" si="12"/>
        <v>0.70137019420569957</v>
      </c>
      <c r="AJ40" s="27">
        <f t="shared" si="12"/>
        <v>0.70207889523084688</v>
      </c>
      <c r="AK40" s="27">
        <f t="shared" si="12"/>
        <v>0.70207282666983417</v>
      </c>
      <c r="AL40" s="27">
        <f t="shared" si="12"/>
        <v>0.70334842075085346</v>
      </c>
      <c r="AM40" s="27">
        <f t="shared" si="12"/>
        <v>0.70340471541615501</v>
      </c>
      <c r="AN40" s="27">
        <f t="shared" si="12"/>
        <v>0.70928471214959377</v>
      </c>
      <c r="AO40" s="27">
        <f t="shared" si="12"/>
        <v>0.71478176788045977</v>
      </c>
      <c r="AP40" s="27">
        <f t="shared" si="12"/>
        <v>0.72022355049208264</v>
      </c>
      <c r="AQ40" s="27">
        <f t="shared" si="12"/>
        <v>0.7256901697487439</v>
      </c>
      <c r="AR40" s="27">
        <f t="shared" si="12"/>
        <v>0.73134822985103554</v>
      </c>
      <c r="AS40" s="27">
        <f t="shared" si="12"/>
        <v>0.73814937912292311</v>
      </c>
      <c r="AT40" s="27">
        <f t="shared" si="12"/>
        <v>0.734840933353063</v>
      </c>
      <c r="AU40" s="27">
        <f t="shared" si="12"/>
        <v>0.72979242122416876</v>
      </c>
      <c r="AV40" s="27">
        <f t="shared" si="12"/>
        <v>0.72468101531510365</v>
      </c>
      <c r="AW40" s="27">
        <f t="shared" si="12"/>
        <v>0.71894119300900572</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0.97926119892671459</v>
      </c>
      <c r="L41" s="27">
        <f t="shared" si="12"/>
        <v>1.0122801448609138</v>
      </c>
      <c r="M41" s="27">
        <f t="shared" si="12"/>
        <v>1.0514701788925804</v>
      </c>
      <c r="N41" s="27">
        <f t="shared" si="12"/>
        <v>1.0806972456941153</v>
      </c>
      <c r="O41" s="27">
        <f t="shared" si="12"/>
        <v>1.1032367943433712</v>
      </c>
      <c r="P41" s="27">
        <f t="shared" si="12"/>
        <v>1.1187666946803865</v>
      </c>
      <c r="Q41" s="27">
        <f t="shared" si="12"/>
        <v>1.1399714801203362</v>
      </c>
      <c r="R41" s="27">
        <f t="shared" si="12"/>
        <v>1.1622002864669057</v>
      </c>
      <c r="S41" s="27">
        <f t="shared" si="12"/>
        <v>1.0733661527481975</v>
      </c>
      <c r="T41" s="27">
        <f t="shared" si="12"/>
        <v>1.1207150708360665</v>
      </c>
      <c r="U41" s="27">
        <f t="shared" si="12"/>
        <v>1.1591516192357747</v>
      </c>
      <c r="V41" s="27">
        <f t="shared" si="12"/>
        <v>1.19495775924058</v>
      </c>
      <c r="W41" s="27">
        <f t="shared" si="12"/>
        <v>1.233647594454709</v>
      </c>
      <c r="X41" s="27">
        <f t="shared" si="12"/>
        <v>1.2706568769290665</v>
      </c>
      <c r="Y41" s="27">
        <f t="shared" si="12"/>
        <v>1.3032055480047549</v>
      </c>
      <c r="Z41" s="27">
        <f t="shared" si="12"/>
        <v>1.3357273055141619</v>
      </c>
      <c r="AA41" s="27">
        <f t="shared" si="12"/>
        <v>1.3691357625933023</v>
      </c>
      <c r="AB41" s="27">
        <f t="shared" si="12"/>
        <v>1.4132018433364359</v>
      </c>
      <c r="AC41" s="27">
        <f t="shared" si="12"/>
        <v>1.4527225301756201</v>
      </c>
      <c r="AD41" s="27">
        <f t="shared" si="12"/>
        <v>1.5038738442601605</v>
      </c>
      <c r="AE41" s="27">
        <f t="shared" si="12"/>
        <v>1.5575771545564938</v>
      </c>
      <c r="AF41" s="27">
        <f t="shared" si="12"/>
        <v>1.6205669103830305</v>
      </c>
      <c r="AG41" s="27">
        <f t="shared" si="12"/>
        <v>1.6888753205814067</v>
      </c>
      <c r="AH41" s="27">
        <f t="shared" si="12"/>
        <v>1.745399048557791</v>
      </c>
      <c r="AI41" s="27">
        <f t="shared" si="12"/>
        <v>1.8027451188869172</v>
      </c>
      <c r="AJ41" s="27">
        <f t="shared" si="12"/>
        <v>1.8656689223940739</v>
      </c>
      <c r="AK41" s="27">
        <f t="shared" si="12"/>
        <v>1.9291770508874455</v>
      </c>
      <c r="AL41" s="27">
        <f t="shared" si="12"/>
        <v>1.9988964791016035</v>
      </c>
      <c r="AM41" s="27">
        <f t="shared" si="12"/>
        <v>2.0680101428567834</v>
      </c>
      <c r="AN41" s="27">
        <f t="shared" si="12"/>
        <v>2.144134490543224</v>
      </c>
      <c r="AO41" s="27">
        <f t="shared" si="12"/>
        <v>2.2219287093121975</v>
      </c>
      <c r="AP41" s="27">
        <f t="shared" si="12"/>
        <v>2.3024795146115542</v>
      </c>
      <c r="AQ41" s="27">
        <f t="shared" si="12"/>
        <v>2.386181444326509</v>
      </c>
      <c r="AR41" s="27">
        <f t="shared" si="12"/>
        <v>2.4737602108369394</v>
      </c>
      <c r="AS41" s="27">
        <f t="shared" si="12"/>
        <v>2.5687490872898078</v>
      </c>
      <c r="AT41" s="27">
        <f t="shared" si="12"/>
        <v>2.6313780572864869</v>
      </c>
      <c r="AU41" s="27">
        <f t="shared" si="12"/>
        <v>2.6895265803532804</v>
      </c>
      <c r="AV41" s="27">
        <f t="shared" si="12"/>
        <v>2.7490955498248484</v>
      </c>
      <c r="AW41" s="27">
        <f t="shared" si="12"/>
        <v>2.8079448044540638</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0.11740318150277544</v>
      </c>
      <c r="N42" s="27">
        <f t="shared" si="12"/>
        <v>0.11762656857541021</v>
      </c>
      <c r="O42" s="27">
        <f t="shared" si="12"/>
        <v>0.1179204237689029</v>
      </c>
      <c r="P42" s="27">
        <f t="shared" si="12"/>
        <v>0.11828164409401502</v>
      </c>
      <c r="Q42" s="27">
        <f t="shared" si="12"/>
        <v>0.1186873438242913</v>
      </c>
      <c r="R42" s="27">
        <f t="shared" si="12"/>
        <v>0.11913496163447934</v>
      </c>
      <c r="S42" s="27">
        <f t="shared" si="12"/>
        <v>0.11955045154495984</v>
      </c>
      <c r="T42" s="27">
        <f t="shared" si="12"/>
        <v>0.11995011949583226</v>
      </c>
      <c r="U42" s="27">
        <f t="shared" si="12"/>
        <v>0.12030373644923036</v>
      </c>
      <c r="V42" s="27">
        <f t="shared" si="12"/>
        <v>0.12061203241994412</v>
      </c>
      <c r="W42" s="27">
        <f t="shared" si="12"/>
        <v>0.12087542518312812</v>
      </c>
      <c r="X42" s="27">
        <f t="shared" si="12"/>
        <v>0.12108832787962588</v>
      </c>
      <c r="Y42" s="27">
        <f t="shared" si="12"/>
        <v>0.12129445136609399</v>
      </c>
      <c r="Z42" s="27">
        <f t="shared" si="12"/>
        <v>0.12149498269403586</v>
      </c>
      <c r="AA42" s="27">
        <f t="shared" si="12"/>
        <v>0.12168903659449447</v>
      </c>
      <c r="AB42" s="27">
        <f t="shared" si="12"/>
        <v>0.12188108181253243</v>
      </c>
      <c r="AC42" s="27">
        <f t="shared" si="12"/>
        <v>0.1220607810636357</v>
      </c>
      <c r="AD42" s="27">
        <f t="shared" si="12"/>
        <v>0.12224004719128284</v>
      </c>
      <c r="AE42" s="27">
        <f t="shared" si="12"/>
        <v>0.12241466374301066</v>
      </c>
      <c r="AF42" s="27">
        <f t="shared" si="12"/>
        <v>0.12258752875783049</v>
      </c>
      <c r="AG42" s="27">
        <f t="shared" si="12"/>
        <v>0.12275538199242869</v>
      </c>
      <c r="AH42" s="27">
        <f t="shared" si="12"/>
        <v>0.12290772042082038</v>
      </c>
      <c r="AI42" s="27">
        <f t="shared" si="12"/>
        <v>0.12305265773929117</v>
      </c>
      <c r="AJ42" s="27">
        <f t="shared" si="12"/>
        <v>0.12319211779914702</v>
      </c>
      <c r="AK42" s="27">
        <f t="shared" si="12"/>
        <v>0.12332263729533599</v>
      </c>
      <c r="AL42" s="27">
        <f t="shared" si="12"/>
        <v>0.12344665263050685</v>
      </c>
      <c r="AM42" s="27">
        <f t="shared" si="12"/>
        <v>0.12355983837960874</v>
      </c>
      <c r="AN42" s="27">
        <f t="shared" si="12"/>
        <v>0.12366889626373621</v>
      </c>
      <c r="AO42" s="27">
        <f t="shared" si="12"/>
        <v>0.12376906017850768</v>
      </c>
      <c r="AP42" s="27">
        <f t="shared" si="12"/>
        <v>0.12386041904773933</v>
      </c>
      <c r="AQ42" s="27">
        <f t="shared" si="12"/>
        <v>0.12394271153045082</v>
      </c>
      <c r="AR42" s="27">
        <f t="shared" si="12"/>
        <v>0.12401586881810205</v>
      </c>
      <c r="AS42" s="27">
        <f t="shared" si="12"/>
        <v>0.12408135383816869</v>
      </c>
      <c r="AT42" s="27">
        <f t="shared" si="12"/>
        <v>0.12411838784767153</v>
      </c>
      <c r="AU42" s="27">
        <f t="shared" si="12"/>
        <v>0.12414113359883719</v>
      </c>
      <c r="AV42" s="27">
        <f t="shared" si="12"/>
        <v>0.12415229217875655</v>
      </c>
      <c r="AW42" s="27">
        <f t="shared" si="12"/>
        <v>0.12415047484247166</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6.2665450726748353E-2</v>
      </c>
      <c r="L43" s="27">
        <f t="shared" si="12"/>
        <v>6.269933373655362E-2</v>
      </c>
      <c r="M43" s="27">
        <f t="shared" si="12"/>
        <v>6.2780346741822507E-2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6.3928581023646278E-2</v>
      </c>
      <c r="T43" s="27">
        <f t="shared" si="12"/>
        <v>6.4142300040594458E-2</v>
      </c>
      <c r="U43" s="27">
        <f t="shared" si="12"/>
        <v>6.4331393680681179E-2</v>
      </c>
      <c r="V43" s="27">
        <f t="shared" si="12"/>
        <v>6.4496252313068908E-2</v>
      </c>
      <c r="W43" s="27">
        <f t="shared" si="12"/>
        <v>6.4637099339446877E-2</v>
      </c>
      <c r="X43" s="27">
        <f t="shared" si="12"/>
        <v>6.4750947234685385E-2</v>
      </c>
      <c r="Y43" s="27">
        <f t="shared" si="12"/>
        <v>6.4861170005367244E-2</v>
      </c>
      <c r="Z43" s="27">
        <f t="shared" si="12"/>
        <v>6.4968402417126828E-2</v>
      </c>
      <c r="AA43" s="27">
        <f t="shared" si="12"/>
        <v>6.5072171079964186E-2</v>
      </c>
      <c r="AB43" s="27">
        <f t="shared" si="12"/>
        <v>6.5174865617064509E-2</v>
      </c>
      <c r="AC43" s="27">
        <f t="shared" si="12"/>
        <v>6.5270958253985462E-2</v>
      </c>
      <c r="AD43" s="27">
        <f t="shared" si="12"/>
        <v>6.5366819281844277E-2</v>
      </c>
      <c r="AE43" s="27">
        <f t="shared" si="12"/>
        <v>6.546019398876457E-2</v>
      </c>
      <c r="AF43" s="27">
        <f t="shared" si="12"/>
        <v>6.5552632076310471E-2</v>
      </c>
      <c r="AG43" s="27">
        <f t="shared" si="12"/>
        <v>6.5642390157266403E-2</v>
      </c>
      <c r="AH43" s="27">
        <f t="shared" si="12"/>
        <v>6.5723851828356702E-2</v>
      </c>
      <c r="AI43" s="27">
        <f t="shared" si="12"/>
        <v>6.5801355819244817E-2</v>
      </c>
      <c r="AJ43" s="27">
        <f t="shared" si="12"/>
        <v>6.5875930892955056E-2</v>
      </c>
      <c r="AK43" s="27">
        <f t="shared" si="12"/>
        <v>6.5945725076744857E-2</v>
      </c>
      <c r="AL43" s="27">
        <f t="shared" si="12"/>
        <v>6.6012041216083409E-2</v>
      </c>
      <c r="AM43" s="27">
        <f t="shared" si="12"/>
        <v>6.6072566326935575E-2</v>
      </c>
      <c r="AN43" s="27">
        <f t="shared" si="12"/>
        <v>6.613088409731295E-2</v>
      </c>
      <c r="AO43" s="27">
        <f t="shared" si="12"/>
        <v>6.6184445893678945E-2</v>
      </c>
      <c r="AP43" s="27">
        <f t="shared" si="12"/>
        <v>6.6233299267283344E-2</v>
      </c>
      <c r="AQ43" s="27">
        <f t="shared" si="12"/>
        <v>6.6277304468273165E-2</v>
      </c>
      <c r="AR43" s="27">
        <f t="shared" si="12"/>
        <v>6.6316424701870311E-2</v>
      </c>
      <c r="AS43" s="27">
        <f t="shared" si="12"/>
        <v>6.6351442256024754E-2</v>
      </c>
      <c r="AT43" s="27">
        <f t="shared" si="12"/>
        <v>6.6371245875722865E-2</v>
      </c>
      <c r="AU43" s="27">
        <f t="shared" si="12"/>
        <v>6.6383408971533428E-2</v>
      </c>
      <c r="AV43" s="27">
        <f t="shared" si="12"/>
        <v>6.63893759266663E-2</v>
      </c>
      <c r="AW43" s="27">
        <f t="shared" si="12"/>
        <v>6.6388404121638087E-2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1.5078704166608926E-2</v>
      </c>
      <c r="T44" s="27">
        <f t="shared" si="12"/>
        <v>1.5164109953453546E-2</v>
      </c>
      <c r="U44" s="27">
        <f t="shared" si="12"/>
        <v>1.5239284242247776E-2</v>
      </c>
      <c r="V44" s="27">
        <f t="shared" si="12"/>
        <v>1.5304545719747074E-2</v>
      </c>
      <c r="W44" s="27">
        <f t="shared" si="12"/>
        <v>1.5360135442252837E-2</v>
      </c>
      <c r="X44" s="27">
        <f t="shared" si="12"/>
        <v>1.5405142607941085E-2</v>
      </c>
      <c r="Y44" s="27">
        <f t="shared" si="12"/>
        <v>1.5447962927564311E-2</v>
      </c>
      <c r="Z44" s="27">
        <f t="shared" si="12"/>
        <v>1.548889455308677E-2</v>
      </c>
      <c r="AA44" s="27">
        <f t="shared" si="12"/>
        <v>1.5527836770406296E-2</v>
      </c>
      <c r="AB44" s="27">
        <f t="shared" si="12"/>
        <v>1.5565688416231002E-2</v>
      </c>
      <c r="AC44" s="27">
        <f t="shared" si="12"/>
        <v>1.5600564011685292E-2</v>
      </c>
      <c r="AD44" s="27">
        <f t="shared" si="12"/>
        <v>1.5634746102029969E-2</v>
      </c>
      <c r="AE44" s="27">
        <f t="shared" si="12"/>
        <v>1.5667487530601924E-2</v>
      </c>
      <c r="AF44" s="27">
        <f t="shared" si="12"/>
        <v>1.5699367642390216E-2</v>
      </c>
      <c r="AG44" s="27">
        <f t="shared" si="12"/>
        <v>1.5729814700629455E-2</v>
      </c>
      <c r="AH44" s="27">
        <f t="shared" si="12"/>
        <v>1.5756916496943066E-2</v>
      </c>
      <c r="AI44" s="27">
        <f t="shared" si="12"/>
        <v>1.5782216785041197E-2</v>
      </c>
      <c r="AJ44" s="27">
        <f t="shared" si="12"/>
        <v>1.5806102465013513E-2</v>
      </c>
      <c r="AK44" s="27">
        <f t="shared" si="12"/>
        <v>1.5827962795554217E-2</v>
      </c>
      <c r="AL44" s="27">
        <f t="shared" si="12"/>
        <v>1.5848275086327315E-2</v>
      </c>
      <c r="AM44" s="27">
        <f t="shared" si="12"/>
        <v>1.5866269910266493E-2</v>
      </c>
      <c r="AN44" s="27">
        <f t="shared" si="12"/>
        <v>1.5883203226406024E-2</v>
      </c>
      <c r="AO44" s="27">
        <f t="shared" si="12"/>
        <v>1.5898222376567517E-2</v>
      </c>
      <c r="AP44" s="27">
        <f t="shared" si="12"/>
        <v>1.5911366343801824E-2</v>
      </c>
      <c r="AQ44" s="27">
        <f t="shared" si="12"/>
        <v>1.592260886015575E-2</v>
      </c>
      <c r="AR44" s="27">
        <f t="shared" si="12"/>
        <v>1.5931957873364856E-2</v>
      </c>
      <c r="AS44" s="27">
        <f t="shared" si="12"/>
        <v>1.5939698752267903E-2</v>
      </c>
      <c r="AT44" s="27">
        <f t="shared" si="12"/>
        <v>1.5942078145401422E-2</v>
      </c>
      <c r="AU44" s="27">
        <f t="shared" si="12"/>
        <v>1.5941696471724866E-2</v>
      </c>
      <c r="AV44" s="27">
        <f t="shared" ref="L44:AW51" si="13">AV1419</f>
        <v>1.5939063311034396E-2</v>
      </c>
      <c r="AW44" s="27">
        <f t="shared" si="13"/>
        <v>1.5933945683382855E-2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0.11732381389682568</v>
      </c>
      <c r="Q45" s="27">
        <f t="shared" si="13"/>
        <v>0.11805182815822728</v>
      </c>
      <c r="R45" s="27">
        <f t="shared" si="13"/>
        <v>0.11882851694408277</v>
      </c>
      <c r="S45" s="27">
        <f t="shared" si="13"/>
        <v>0.11954225620944353</v>
      </c>
      <c r="T45" s="27">
        <f t="shared" si="13"/>
        <v>0.12021934359970862</v>
      </c>
      <c r="U45" s="27">
        <f t="shared" si="13"/>
        <v>0.12081531683402028</v>
      </c>
      <c r="V45" s="27">
        <f t="shared" si="13"/>
        <v>0.12133270242482619</v>
      </c>
      <c r="W45" s="27">
        <f t="shared" si="13"/>
        <v>0.12177341143914</v>
      </c>
      <c r="X45" s="27">
        <f t="shared" si="13"/>
        <v>0.12213022314341626</v>
      </c>
      <c r="Y45" s="27">
        <f t="shared" si="13"/>
        <v>0.1224696977801497</v>
      </c>
      <c r="Z45" s="27">
        <f t="shared" si="13"/>
        <v>0.12279419906429255</v>
      </c>
      <c r="AA45" s="27">
        <f t="shared" si="13"/>
        <v>0.12310292854586717</v>
      </c>
      <c r="AB45" s="27">
        <f t="shared" si="13"/>
        <v>0.12340301210033768</v>
      </c>
      <c r="AC45" s="27">
        <f t="shared" si="13"/>
        <v>0.1236795018650541</v>
      </c>
      <c r="AD45" s="27">
        <f t="shared" si="13"/>
        <v>0.12395049359992785</v>
      </c>
      <c r="AE45" s="27">
        <f t="shared" si="13"/>
        <v>0.12421006393168614</v>
      </c>
      <c r="AF45" s="27">
        <f t="shared" si="13"/>
        <v>0.12446280584168536</v>
      </c>
      <c r="AG45" s="27">
        <f t="shared" si="13"/>
        <v>0.12470418666570332</v>
      </c>
      <c r="AH45" s="27">
        <f t="shared" si="13"/>
        <v>0.1249190466326382</v>
      </c>
      <c r="AI45" s="27">
        <f t="shared" si="13"/>
        <v>0.12511962444679128</v>
      </c>
      <c r="AJ45" s="27">
        <f t="shared" si="13"/>
        <v>0.12530898740818619</v>
      </c>
      <c r="AK45" s="27">
        <f t="shared" si="13"/>
        <v>0.12548229362902888</v>
      </c>
      <c r="AL45" s="27">
        <f t="shared" si="13"/>
        <v>0.12564332716619286</v>
      </c>
      <c r="AM45" s="27">
        <f t="shared" si="13"/>
        <v>0.12578598808917488</v>
      </c>
      <c r="AN45" s="27">
        <f t="shared" si="13"/>
        <v>0.12592023349873135</v>
      </c>
      <c r="AO45" s="27">
        <f t="shared" si="13"/>
        <v>0.12603930361754359</v>
      </c>
      <c r="AP45" s="27">
        <f t="shared" si="13"/>
        <v>0.12614350749881689</v>
      </c>
      <c r="AQ45" s="27">
        <f t="shared" si="13"/>
        <v>0.12623263689319791</v>
      </c>
      <c r="AR45" s="27">
        <f t="shared" si="13"/>
        <v>0.1263067548094326</v>
      </c>
      <c r="AS45" s="27">
        <f t="shared" si="13"/>
        <v>0.12636812361930447</v>
      </c>
      <c r="AT45" s="27">
        <f t="shared" si="13"/>
        <v>0.12638698717816513</v>
      </c>
      <c r="AU45" s="27">
        <f t="shared" si="13"/>
        <v>0.12638396131255181</v>
      </c>
      <c r="AV45" s="27">
        <f t="shared" si="13"/>
        <v>0.12636308591328521</v>
      </c>
      <c r="AW45" s="27">
        <f t="shared" si="13"/>
        <v>0.12632251394177191</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9.7466979224281783E-2</v>
      </c>
      <c r="L48" s="27">
        <f t="shared" si="13"/>
        <v>9.6937181363551492E-2</v>
      </c>
      <c r="M48" s="27">
        <f t="shared" si="13"/>
        <v>9.6980665528366566E-2</v>
      </c>
      <c r="N48" s="27">
        <f t="shared" si="13"/>
        <v>9.6090308702663552E-2</v>
      </c>
      <c r="O48" s="27">
        <f t="shared" si="13"/>
        <v>9.4636150647850484E-2</v>
      </c>
      <c r="P48" s="27">
        <f t="shared" si="13"/>
        <v>9.2641437622218326E-2</v>
      </c>
      <c r="Q48" s="27">
        <f t="shared" si="13"/>
        <v>9.1193054757597189E-2</v>
      </c>
      <c r="R48" s="27">
        <f t="shared" si="13"/>
        <v>8.9872834352323586E-2</v>
      </c>
      <c r="S48" s="27">
        <f t="shared" si="13"/>
        <v>8.0091466237422651E-2</v>
      </c>
      <c r="T48" s="27">
        <f t="shared" si="13"/>
        <v>8.1326487415573939E-2</v>
      </c>
      <c r="U48" s="27">
        <f t="shared" si="13"/>
        <v>8.1846585619549966E-2</v>
      </c>
      <c r="V48" s="27">
        <f t="shared" si="13"/>
        <v>8.2148368826373136E-2</v>
      </c>
      <c r="W48" s="27">
        <f t="shared" si="13"/>
        <v>8.262812914320615E-2</v>
      </c>
      <c r="X48" s="27">
        <f t="shared" si="13"/>
        <v>8.2963795143198224E-2</v>
      </c>
      <c r="Y48" s="27">
        <f t="shared" si="13"/>
        <v>8.2970948623515811E-2</v>
      </c>
      <c r="Z48" s="27">
        <f t="shared" si="13"/>
        <v>8.2956811359759727E-2</v>
      </c>
      <c r="AA48" s="27">
        <f t="shared" si="13"/>
        <v>8.2979293083164388E-2</v>
      </c>
      <c r="AB48" s="27">
        <f t="shared" si="13"/>
        <v>8.3635771017202473E-2</v>
      </c>
      <c r="AC48" s="27">
        <f t="shared" si="13"/>
        <v>8.3968458310358277E-2</v>
      </c>
      <c r="AD48" s="27">
        <f t="shared" si="13"/>
        <v>8.4715618803122741E-2</v>
      </c>
      <c r="AE48" s="27">
        <f t="shared" si="13"/>
        <v>8.5539220068095612E-2</v>
      </c>
      <c r="AF48" s="27">
        <f t="shared" si="13"/>
        <v>8.6807140177873512E-2</v>
      </c>
      <c r="AG48" s="27">
        <f t="shared" si="13"/>
        <v>8.8268977810850163E-2</v>
      </c>
      <c r="AH48" s="27">
        <f t="shared" si="13"/>
        <v>8.9000070499233891E-2</v>
      </c>
      <c r="AI48" s="27">
        <f t="shared" si="13"/>
        <v>8.9702992514848146E-2</v>
      </c>
      <c r="AJ48" s="27">
        <f t="shared" si="13"/>
        <v>9.0618194506708952E-2</v>
      </c>
      <c r="AK48" s="27">
        <f t="shared" si="13"/>
        <v>9.148197984125922E-2</v>
      </c>
      <c r="AL48" s="27">
        <f t="shared" si="13"/>
        <v>9.2566905902376331E-2</v>
      </c>
      <c r="AM48" s="27">
        <f t="shared" si="13"/>
        <v>9.353417514760351E-2</v>
      </c>
      <c r="AN48" s="27">
        <f t="shared" si="13"/>
        <v>9.4862028923488564E-2</v>
      </c>
      <c r="AO48" s="27">
        <f t="shared" si="13"/>
        <v>9.6170819863117651E-2</v>
      </c>
      <c r="AP48" s="27">
        <f t="shared" si="13"/>
        <v>9.7506861618746568E-2</v>
      </c>
      <c r="AQ48" s="27">
        <f t="shared" si="13"/>
        <v>9.8882539012865048E-2</v>
      </c>
      <c r="AR48" s="27">
        <f t="shared" si="13"/>
        <v>0.10032292250058811</v>
      </c>
      <c r="AS48" s="27">
        <f t="shared" si="13"/>
        <v>0.10196633524372066</v>
      </c>
      <c r="AT48" s="27">
        <f t="shared" si="13"/>
        <v>0.10219358337474922</v>
      </c>
      <c r="AU48" s="27">
        <f t="shared" si="13"/>
        <v>0.10219265974889229</v>
      </c>
      <c r="AV48" s="27">
        <f t="shared" si="13"/>
        <v>0.10220433044931966</v>
      </c>
      <c r="AW48" s="27">
        <f t="shared" si="13"/>
        <v>0.10214560273268752</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3.8131055665722162E-2</v>
      </c>
      <c r="L49" s="27">
        <f t="shared" si="13"/>
        <v>3.7923788015899955E-2</v>
      </c>
      <c r="M49" s="27">
        <f t="shared" si="13"/>
        <v>3.794079990159023E-2</v>
      </c>
      <c r="N49" s="27">
        <f t="shared" si="13"/>
        <v>3.7592474284510076E-2</v>
      </c>
      <c r="O49" s="27">
        <f t="shared" si="13"/>
        <v>3.7023578211438569E-2</v>
      </c>
      <c r="P49" s="27">
        <f t="shared" si="13"/>
        <v>3.6243206089281201E-2</v>
      </c>
      <c r="Q49" s="27">
        <f t="shared" si="13"/>
        <v>3.567656938754183E-2</v>
      </c>
      <c r="R49" s="27">
        <f t="shared" si="13"/>
        <v>3.5160072434777256E-2</v>
      </c>
      <c r="S49" s="27">
        <f t="shared" si="13"/>
        <v>3.1333403186949688E-2</v>
      </c>
      <c r="T49" s="27">
        <f t="shared" si="13"/>
        <v>3.1816568477053393E-2</v>
      </c>
      <c r="U49" s="27">
        <f t="shared" si="13"/>
        <v>3.2020041424766457E-2</v>
      </c>
      <c r="V49" s="27">
        <f t="shared" si="13"/>
        <v>3.2138105125416046E-2</v>
      </c>
      <c r="W49" s="27">
        <f t="shared" si="13"/>
        <v>3.2325797074966141E-2</v>
      </c>
      <c r="X49" s="27">
        <f t="shared" si="13"/>
        <v>3.2457116410321084E-2</v>
      </c>
      <c r="Y49" s="27">
        <f t="shared" si="13"/>
        <v>3.2459914996656319E-2</v>
      </c>
      <c r="Z49" s="27">
        <f t="shared" si="13"/>
        <v>3.2454384212840769E-2</v>
      </c>
      <c r="AA49" s="27">
        <f t="shared" si="13"/>
        <v>3.2463179518219344E-2</v>
      </c>
      <c r="AB49" s="27">
        <f t="shared" si="13"/>
        <v>3.2720006977584051E-2</v>
      </c>
      <c r="AC49" s="27">
        <f t="shared" si="13"/>
        <v>3.2850160982515413E-2</v>
      </c>
      <c r="AD49" s="27">
        <f t="shared" si="13"/>
        <v>3.3142465294884342E-2</v>
      </c>
      <c r="AE49" s="27">
        <f t="shared" si="13"/>
        <v>3.3464674785021235E-2</v>
      </c>
      <c r="AF49" s="27">
        <f t="shared" si="13"/>
        <v>3.3960710803274952E-2</v>
      </c>
      <c r="AG49" s="27">
        <f t="shared" si="13"/>
        <v>3.4532611282810821E-2</v>
      </c>
      <c r="AH49" s="27">
        <f t="shared" si="13"/>
        <v>3.4818629544784596E-2</v>
      </c>
      <c r="AI49" s="27">
        <f t="shared" si="13"/>
        <v>3.5093626869205342E-2</v>
      </c>
      <c r="AJ49" s="27">
        <f t="shared" si="13"/>
        <v>3.5451672418321215E-2</v>
      </c>
      <c r="AK49" s="27">
        <f t="shared" si="13"/>
        <v>3.5789602730075094E-2</v>
      </c>
      <c r="AL49" s="27">
        <f t="shared" si="13"/>
        <v>3.6214047771451145E-2</v>
      </c>
      <c r="AM49" s="27">
        <f t="shared" si="13"/>
        <v>3.6592463084278548E-2</v>
      </c>
      <c r="AN49" s="27">
        <f t="shared" si="13"/>
        <v>3.7111946366177567E-2</v>
      </c>
      <c r="AO49" s="27">
        <f t="shared" si="13"/>
        <v>3.7623971880572038E-2</v>
      </c>
      <c r="AP49" s="27">
        <f t="shared" si="13"/>
        <v>3.814665846592713E-2</v>
      </c>
      <c r="AQ49" s="27">
        <f t="shared" si="13"/>
        <v>3.8684851315553673E-2</v>
      </c>
      <c r="AR49" s="27">
        <f t="shared" si="13"/>
        <v>3.9248358499088837E-2</v>
      </c>
      <c r="AS49" s="27">
        <f t="shared" si="13"/>
        <v>3.9891294838030313E-2</v>
      </c>
      <c r="AT49" s="27">
        <f t="shared" si="13"/>
        <v>3.9980198907933223E-2</v>
      </c>
      <c r="AU49" s="27">
        <f t="shared" si="13"/>
        <v>3.997983756679753E-2</v>
      </c>
      <c r="AV49" s="27">
        <f t="shared" si="13"/>
        <v>3.9984403381098918E-2</v>
      </c>
      <c r="AW49" s="27">
        <f t="shared" si="13"/>
        <v>3.9961427909304854E-2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0.32784224726088979</v>
      </c>
      <c r="L50" s="27">
        <f t="shared" si="13"/>
        <v>0.33450793008613727</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0.36607496135357975</v>
      </c>
      <c r="S50" s="27">
        <f t="shared" si="13"/>
        <v>0.35146679960329763</v>
      </c>
      <c r="T50" s="27">
        <f t="shared" si="13"/>
        <v>0.36127188227022533</v>
      </c>
      <c r="U50" s="27">
        <f t="shared" si="13"/>
        <v>0.36938106524088465</v>
      </c>
      <c r="V50" s="27">
        <f t="shared" si="13"/>
        <v>0.37689047688718919</v>
      </c>
      <c r="W50" s="27">
        <f t="shared" si="13"/>
        <v>0.38475211301826423</v>
      </c>
      <c r="X50" s="27">
        <f t="shared" si="13"/>
        <v>0.39217085110108957</v>
      </c>
      <c r="Y50" s="27">
        <f t="shared" si="13"/>
        <v>0.39875797259965884</v>
      </c>
      <c r="Z50" s="27">
        <f t="shared" si="13"/>
        <v>0.40527861570080786</v>
      </c>
      <c r="AA50" s="27">
        <f t="shared" si="13"/>
        <v>0.41188789419680788</v>
      </c>
      <c r="AB50" s="27">
        <f t="shared" si="13"/>
        <v>0.42025011550229818</v>
      </c>
      <c r="AC50" s="27">
        <f t="shared" si="13"/>
        <v>0.42776348020101262</v>
      </c>
      <c r="AD50" s="27">
        <f t="shared" si="13"/>
        <v>0.43652115244252149</v>
      </c>
      <c r="AE50" s="27">
        <f t="shared" si="13"/>
        <v>0.44560160903905688</v>
      </c>
      <c r="AF50" s="27">
        <f t="shared" si="13"/>
        <v>0.45612637561051617</v>
      </c>
      <c r="AG50" s="27">
        <f t="shared" si="13"/>
        <v>0.4674105970190387</v>
      </c>
      <c r="AH50" s="27">
        <f t="shared" si="13"/>
        <v>0.47660579643256989</v>
      </c>
      <c r="AI50" s="27">
        <f t="shared" si="13"/>
        <v>0.48582507538292796</v>
      </c>
      <c r="AJ50" s="27">
        <f t="shared" si="13"/>
        <v>0.49584714415907366</v>
      </c>
      <c r="AK50" s="27">
        <f t="shared" si="13"/>
        <v>0.50584327891958292</v>
      </c>
      <c r="AL50" s="27">
        <f t="shared" si="13"/>
        <v>0.51672673790947277</v>
      </c>
      <c r="AM50" s="27">
        <f t="shared" si="13"/>
        <v>0.52738100324368553</v>
      </c>
      <c r="AN50" s="27">
        <f t="shared" si="13"/>
        <v>0.53946633869507565</v>
      </c>
      <c r="AO50" s="27">
        <f t="shared" si="13"/>
        <v>0.55170594750895274</v>
      </c>
      <c r="AP50" s="27">
        <f t="shared" si="13"/>
        <v>0.5642708280414559</v>
      </c>
      <c r="AQ50" s="27">
        <f t="shared" si="13"/>
        <v>0.57721922613179033</v>
      </c>
      <c r="AR50" s="27">
        <f t="shared" si="13"/>
        <v>0.5906610946936528</v>
      </c>
      <c r="AS50" s="27">
        <f t="shared" si="13"/>
        <v>0.60514882901449418</v>
      </c>
      <c r="AT50" s="27">
        <f t="shared" si="13"/>
        <v>0.6144050490980183</v>
      </c>
      <c r="AU50" s="27">
        <f t="shared" si="13"/>
        <v>0.62286168363001027</v>
      </c>
      <c r="AV50" s="27">
        <f t="shared" si="13"/>
        <v>0.63144933115204016</v>
      </c>
      <c r="AW50" s="27">
        <f t="shared" si="13"/>
        <v>0.63983217043600726</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1.7017151675634949</v>
      </c>
      <c r="L51" s="27">
        <f t="shared" si="13"/>
        <v>1.7241237147327637</v>
      </c>
      <c r="M51" s="27">
        <f t="shared" si="13"/>
        <v>1.7601182693498105</v>
      </c>
      <c r="N51" s="27">
        <f t="shared" si="13"/>
        <v>1.7704533576020511</v>
      </c>
      <c r="O51" s="27">
        <f t="shared" si="13"/>
        <v>1.7641159598844758</v>
      </c>
      <c r="P51" s="27">
        <f t="shared" si="13"/>
        <v>1.7411735022142167</v>
      </c>
      <c r="Q51" s="27">
        <f t="shared" si="13"/>
        <v>1.7315152516158581</v>
      </c>
      <c r="R51" s="27">
        <f t="shared" si="13"/>
        <v>1.7240481490859689</v>
      </c>
      <c r="S51" s="27">
        <f t="shared" si="13"/>
        <v>1.4743120135991061</v>
      </c>
      <c r="T51" s="27">
        <f t="shared" si="13"/>
        <v>1.536452317565681</v>
      </c>
      <c r="U51" s="27">
        <f t="shared" si="13"/>
        <v>1.5792908987907681</v>
      </c>
      <c r="V51" s="27">
        <f t="shared" si="13"/>
        <v>1.6167735829368195</v>
      </c>
      <c r="W51" s="27">
        <f t="shared" si="13"/>
        <v>1.6606003193392869</v>
      </c>
      <c r="X51" s="27">
        <f t="shared" si="13"/>
        <v>1.7012252204907063</v>
      </c>
      <c r="Y51" s="27">
        <f t="shared" si="13"/>
        <v>1.7323167361999336</v>
      </c>
      <c r="Z51" s="27">
        <f t="shared" si="13"/>
        <v>1.7631145610914698</v>
      </c>
      <c r="AA51" s="27">
        <f t="shared" si="13"/>
        <v>1.7954587051908844</v>
      </c>
      <c r="AB51" s="27">
        <f t="shared" si="13"/>
        <v>1.8485712281796063</v>
      </c>
      <c r="AC51" s="27">
        <f t="shared" si="13"/>
        <v>1.8921755128100026</v>
      </c>
      <c r="AD51" s="27">
        <f t="shared" si="13"/>
        <v>1.9501148859756294</v>
      </c>
      <c r="AE51" s="27">
        <f t="shared" si="13"/>
        <v>2.0116893145161887</v>
      </c>
      <c r="AF51" s="27">
        <f t="shared" si="13"/>
        <v>2.089439935076352</v>
      </c>
      <c r="AG51" s="27">
        <f t="shared" si="13"/>
        <v>2.1754274297051839</v>
      </c>
      <c r="AH51" s="27">
        <f t="shared" si="13"/>
        <v>2.237971090505094</v>
      </c>
      <c r="AI51" s="27">
        <f t="shared" si="13"/>
        <v>2.3007478708551781</v>
      </c>
      <c r="AJ51" s="27">
        <f t="shared" si="13"/>
        <v>2.3722888900672703</v>
      </c>
      <c r="AK51" s="27">
        <f t="shared" ref="L51:AW53" si="14">AK1426</f>
        <v>2.4434486047712323</v>
      </c>
      <c r="AL51" s="27">
        <f t="shared" si="14"/>
        <v>2.5241165096238025</v>
      </c>
      <c r="AM51" s="27">
        <f t="shared" si="14"/>
        <v>2.6021618361195604</v>
      </c>
      <c r="AN51" s="27">
        <f t="shared" si="14"/>
        <v>2.6952956459106865</v>
      </c>
      <c r="AO51" s="27">
        <f t="shared" si="14"/>
        <v>2.7897352261942565</v>
      </c>
      <c r="AP51" s="27">
        <f t="shared" si="14"/>
        <v>2.8872833669908089</v>
      </c>
      <c r="AQ51" s="27">
        <f t="shared" si="14"/>
        <v>2.9885196444050632</v>
      </c>
      <c r="AR51" s="27">
        <f t="shared" si="14"/>
        <v>3.0945497857941069</v>
      </c>
      <c r="AS51" s="27">
        <f t="shared" si="14"/>
        <v>3.2110385953169591</v>
      </c>
      <c r="AT51" s="27">
        <f t="shared" si="14"/>
        <v>3.2731270426284702</v>
      </c>
      <c r="AU51" s="27">
        <f t="shared" si="14"/>
        <v>3.3271532732714491</v>
      </c>
      <c r="AV51" s="27">
        <f t="shared" si="14"/>
        <v>3.382749351001304</v>
      </c>
      <c r="AW51" s="27">
        <f t="shared" si="14"/>
        <v>3.4364950392803757</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1.366009363587042E-2</v>
      </c>
      <c r="L52" s="27">
        <f t="shared" si="14"/>
        <v>1.3937830420255733E-2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1.5253123389732505E-2</v>
      </c>
      <c r="S52" s="27">
        <f t="shared" si="14"/>
        <v>1.4644449983470746E-2</v>
      </c>
      <c r="T52" s="27">
        <f t="shared" si="14"/>
        <v>1.5052995094592738E-2</v>
      </c>
      <c r="U52" s="27">
        <f t="shared" si="14"/>
        <v>1.5390877718370211E-2</v>
      </c>
      <c r="V52" s="27">
        <f t="shared" si="14"/>
        <v>1.5703769870299564E-2</v>
      </c>
      <c r="W52" s="27">
        <f t="shared" si="14"/>
        <v>1.6031338042427692E-2</v>
      </c>
      <c r="X52" s="27">
        <f t="shared" si="14"/>
        <v>1.634045212921208E-2</v>
      </c>
      <c r="Y52" s="27">
        <f t="shared" si="14"/>
        <v>1.6614915524985806E-2</v>
      </c>
      <c r="Z52" s="27">
        <f t="shared" si="14"/>
        <v>1.6886608987533674E-2</v>
      </c>
      <c r="AA52" s="27">
        <f t="shared" si="14"/>
        <v>1.7161995591533679E-2</v>
      </c>
      <c r="AB52" s="27">
        <f t="shared" si="14"/>
        <v>1.7510421479262444E-2</v>
      </c>
      <c r="AC52" s="27">
        <f t="shared" si="14"/>
        <v>1.7823478341708877E-2</v>
      </c>
      <c r="AD52" s="27">
        <f t="shared" si="14"/>
        <v>1.8188381351771747E-2</v>
      </c>
      <c r="AE52" s="27">
        <f t="shared" si="14"/>
        <v>1.8566733709960721E-2</v>
      </c>
      <c r="AF52" s="27">
        <f t="shared" si="14"/>
        <v>1.900526565043819E-2</v>
      </c>
      <c r="AG52" s="27">
        <f t="shared" si="14"/>
        <v>1.9475441542459958E-2</v>
      </c>
      <c r="AH52" s="27">
        <f t="shared" si="14"/>
        <v>1.9858574851357096E-2</v>
      </c>
      <c r="AI52" s="27">
        <f t="shared" si="14"/>
        <v>2.0242711474288681E-2</v>
      </c>
      <c r="AJ52" s="27">
        <f t="shared" si="14"/>
        <v>2.0660297673294758E-2</v>
      </c>
      <c r="AK52" s="27">
        <f t="shared" si="14"/>
        <v>2.1076803288315977E-2</v>
      </c>
      <c r="AL52" s="27">
        <f t="shared" si="14"/>
        <v>2.1530280746228057E-2</v>
      </c>
      <c r="AM52" s="27">
        <f t="shared" si="14"/>
        <v>2.1974208468486925E-2</v>
      </c>
      <c r="AN52" s="27">
        <f t="shared" si="14"/>
        <v>2.2477764112294844E-2</v>
      </c>
      <c r="AO52" s="27">
        <f t="shared" si="14"/>
        <v>2.2987747812873056E-2</v>
      </c>
      <c r="AP52" s="27">
        <f t="shared" si="14"/>
        <v>2.3511284501727358E-2</v>
      </c>
      <c r="AQ52" s="27">
        <f t="shared" si="14"/>
        <v>2.4050801088824621E-2</v>
      </c>
      <c r="AR52" s="27">
        <f t="shared" si="14"/>
        <v>2.4610878945568893E-2</v>
      </c>
      <c r="AS52" s="27">
        <f t="shared" si="14"/>
        <v>2.5214534542270614E-2</v>
      </c>
      <c r="AT52" s="27">
        <f t="shared" si="14"/>
        <v>2.560021037908412E-2</v>
      </c>
      <c r="AU52" s="27">
        <f t="shared" si="14"/>
        <v>2.5952570151250447E-2</v>
      </c>
      <c r="AV52" s="27">
        <f t="shared" si="14"/>
        <v>2.6310388798001696E-2</v>
      </c>
      <c r="AW52" s="27">
        <f t="shared" si="14"/>
        <v>2.6659673768166997E-2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7.0904798648479025E-2</v>
      </c>
      <c r="L53" s="27">
        <f t="shared" si="14"/>
        <v>7.1838488113865229E-2</v>
      </c>
      <c r="M53" s="27">
        <f t="shared" si="14"/>
        <v>7.3338261222908846E-2</v>
      </c>
      <c r="N53" s="27">
        <f t="shared" si="14"/>
        <v>7.3768889900085552E-2</v>
      </c>
      <c r="O53" s="27">
        <f t="shared" si="14"/>
        <v>7.3504831661853232E-2</v>
      </c>
      <c r="P53" s="27">
        <f t="shared" si="14"/>
        <v>7.2548895925592424E-2</v>
      </c>
      <c r="Q53" s="27">
        <f t="shared" si="14"/>
        <v>7.2146468817327475E-2</v>
      </c>
      <c r="R53" s="27">
        <f t="shared" si="14"/>
        <v>7.1835339545248775E-2</v>
      </c>
      <c r="S53" s="27">
        <f t="shared" si="14"/>
        <v>6.1429667233296133E-2</v>
      </c>
      <c r="T53" s="27">
        <f t="shared" si="14"/>
        <v>6.4018846565236764E-2</v>
      </c>
      <c r="U53" s="27">
        <f t="shared" si="14"/>
        <v>6.5803787449615389E-2</v>
      </c>
      <c r="V53" s="27">
        <f t="shared" si="14"/>
        <v>6.7365565955700882E-2</v>
      </c>
      <c r="W53" s="27">
        <f t="shared" si="14"/>
        <v>6.919167997247036E-2</v>
      </c>
      <c r="X53" s="27">
        <f t="shared" si="14"/>
        <v>7.0884384187112848E-2</v>
      </c>
      <c r="Y53" s="27">
        <f t="shared" si="14"/>
        <v>7.2179864008330638E-2</v>
      </c>
      <c r="Z53" s="27">
        <f t="shared" si="14"/>
        <v>7.3463106712144635E-2</v>
      </c>
      <c r="AA53" s="27">
        <f t="shared" si="14"/>
        <v>7.4810779382953566E-2</v>
      </c>
      <c r="AB53" s="27">
        <f t="shared" si="14"/>
        <v>7.7023801174150308E-2</v>
      </c>
      <c r="AC53" s="27">
        <f t="shared" si="14"/>
        <v>7.8840646367083517E-2</v>
      </c>
      <c r="AD53" s="27">
        <f t="shared" si="14"/>
        <v>8.12547869156513E-2</v>
      </c>
      <c r="AE53" s="27">
        <f t="shared" si="14"/>
        <v>8.3820388104841284E-2</v>
      </c>
      <c r="AF53" s="27">
        <f t="shared" si="14"/>
        <v>8.7059997294848077E-2</v>
      </c>
      <c r="AG53" s="27">
        <f t="shared" si="14"/>
        <v>9.0642809571049407E-2</v>
      </c>
      <c r="AH53" s="27">
        <f t="shared" si="14"/>
        <v>9.3248795437712334E-2</v>
      </c>
      <c r="AI53" s="27">
        <f t="shared" si="14"/>
        <v>9.5864494618965859E-2</v>
      </c>
      <c r="AJ53" s="27">
        <f t="shared" si="14"/>
        <v>9.8845370419469683E-2</v>
      </c>
      <c r="AK53" s="27">
        <f t="shared" si="14"/>
        <v>0.10181035853213477</v>
      </c>
      <c r="AL53" s="27">
        <f t="shared" si="14"/>
        <v>0.10517152123432523</v>
      </c>
      <c r="AM53" s="27">
        <f t="shared" si="14"/>
        <v>0.10842340983831511</v>
      </c>
      <c r="AN53" s="27">
        <f t="shared" si="14"/>
        <v>0.11230398524627873</v>
      </c>
      <c r="AO53" s="27">
        <f t="shared" si="14"/>
        <v>0.1162389677580941</v>
      </c>
      <c r="AP53" s="27">
        <f t="shared" si="14"/>
        <v>0.12030347362461713</v>
      </c>
      <c r="AQ53" s="27">
        <f t="shared" si="14"/>
        <v>0.12452165185021109</v>
      </c>
      <c r="AR53" s="27">
        <f t="shared" si="14"/>
        <v>0.12893957440808793</v>
      </c>
      <c r="AS53" s="27">
        <f t="shared" si="14"/>
        <v>0.13379327480487344</v>
      </c>
      <c r="AT53" s="27">
        <f t="shared" si="14"/>
        <v>0.13638029344285305</v>
      </c>
      <c r="AU53" s="27">
        <f t="shared" si="14"/>
        <v>0.13863138638631053</v>
      </c>
      <c r="AV53" s="27">
        <f t="shared" si="14"/>
        <v>0.14094788962505447</v>
      </c>
      <c r="AW53" s="27">
        <f t="shared" si="14"/>
        <v>0.14318729330334914</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6.6038785467281169</v>
      </c>
      <c r="U54" s="22">
        <f t="shared" si="15"/>
        <v>6.601999368084118</v>
      </c>
      <c r="V54" s="22">
        <f t="shared" si="15"/>
        <v>6.600532279722807</v>
      </c>
      <c r="W54" s="22">
        <f t="shared" si="15"/>
        <v>6.5992051255597355</v>
      </c>
      <c r="X54" s="22">
        <f t="shared" si="15"/>
        <v>6.5977981852415502</v>
      </c>
      <c r="Y54" s="22">
        <f t="shared" si="15"/>
        <v>6.5964889228575565</v>
      </c>
      <c r="Z54" s="22">
        <f t="shared" si="15"/>
        <v>6.5953738138803679</v>
      </c>
      <c r="AA54" s="22">
        <f t="shared" si="15"/>
        <v>6.5942817746747782</v>
      </c>
      <c r="AB54" s="22">
        <f t="shared" si="15"/>
        <v>6.5931792871980042</v>
      </c>
      <c r="AC54" s="22">
        <f t="shared" si="15"/>
        <v>6.5917237797877517</v>
      </c>
      <c r="AD54" s="22">
        <f t="shared" si="15"/>
        <v>6.5904593743410622</v>
      </c>
      <c r="AE54" s="22">
        <f t="shared" si="15"/>
        <v>6.5889626809226787</v>
      </c>
      <c r="AF54" s="22">
        <f t="shared" si="15"/>
        <v>6.5874261858387104</v>
      </c>
      <c r="AG54" s="22">
        <f t="shared" si="15"/>
        <v>6.5856391761312372</v>
      </c>
      <c r="AH54" s="22">
        <f t="shared" si="15"/>
        <v>6.5837460743635239</v>
      </c>
      <c r="AI54" s="22">
        <f t="shared" si="15"/>
        <v>6.5822718605247434</v>
      </c>
      <c r="AJ54" s="22">
        <f t="shared" si="15"/>
        <v>6.5808158783351747</v>
      </c>
      <c r="AK54" s="22">
        <f t="shared" si="15"/>
        <v>6.5792411429496331</v>
      </c>
      <c r="AL54" s="22">
        <f t="shared" si="15"/>
        <v>6.5776971792007926</v>
      </c>
      <c r="AM54" s="22">
        <f t="shared" si="15"/>
        <v>6.5760292541762722</v>
      </c>
      <c r="AN54" s="22">
        <f t="shared" si="15"/>
        <v>6.5744290866706301</v>
      </c>
      <c r="AO54" s="22">
        <f t="shared" si="15"/>
        <v>6.5726265847082814</v>
      </c>
      <c r="AP54" s="22">
        <f t="shared" si="15"/>
        <v>6.5708363430200762</v>
      </c>
      <c r="AQ54" s="22">
        <f t="shared" si="15"/>
        <v>6.5690321556450879</v>
      </c>
      <c r="AR54" s="22">
        <f t="shared" si="15"/>
        <v>6.5672071055463608</v>
      </c>
      <c r="AS54" s="22">
        <f t="shared" si="15"/>
        <v>6.5653474451226606</v>
      </c>
      <c r="AT54" s="22">
        <f t="shared" si="15"/>
        <v>6.5633778154585922</v>
      </c>
      <c r="AU54" s="22">
        <f t="shared" si="15"/>
        <v>6.5621831754716791</v>
      </c>
      <c r="AV54" s="22">
        <f t="shared" si="15"/>
        <v>6.5611127696826843</v>
      </c>
      <c r="AW54" s="22">
        <f t="shared" si="15"/>
        <v>6.5600345870341048</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4.358559840840559E-2</v>
      </c>
      <c r="U55" s="22">
        <f t="shared" si="16"/>
        <v>4.3573195829355184E-2</v>
      </c>
      <c r="V55" s="22">
        <f t="shared" si="16"/>
        <v>4.3563513046170524E-2</v>
      </c>
      <c r="W55" s="22">
        <f t="shared" si="16"/>
        <v>4.3554753828694261E-2</v>
      </c>
      <c r="X55" s="22">
        <f t="shared" si="16"/>
        <v>4.3545468022594236E-2</v>
      </c>
      <c r="Y55" s="22">
        <f t="shared" si="16"/>
        <v>4.3536826890859873E-2</v>
      </c>
      <c r="Z55" s="22">
        <f t="shared" si="16"/>
        <v>4.3529467171610443E-2</v>
      </c>
      <c r="AA55" s="22">
        <f t="shared" si="15"/>
        <v>4.3522259712853541E-2</v>
      </c>
      <c r="AB55" s="22">
        <f t="shared" si="15"/>
        <v>4.3514983295506834E-2</v>
      </c>
      <c r="AC55" s="22">
        <f t="shared" si="15"/>
        <v>4.3505376946599172E-2</v>
      </c>
      <c r="AD55" s="22">
        <f t="shared" si="15"/>
        <v>4.3497031870651022E-2</v>
      </c>
      <c r="AE55" s="22">
        <f t="shared" si="15"/>
        <v>4.3487153694089682E-2</v>
      </c>
      <c r="AF55" s="22">
        <f t="shared" si="15"/>
        <v>4.3477012826535502E-2</v>
      </c>
      <c r="AG55" s="22">
        <f t="shared" si="15"/>
        <v>4.3465218562466178E-2</v>
      </c>
      <c r="AH55" s="22">
        <f t="shared" si="15"/>
        <v>4.3452724090799276E-2</v>
      </c>
      <c r="AI55" s="22">
        <f t="shared" si="15"/>
        <v>4.3442994279463305E-2</v>
      </c>
      <c r="AJ55" s="22">
        <f t="shared" si="15"/>
        <v>4.3433384797012156E-2</v>
      </c>
      <c r="AK55" s="22">
        <f t="shared" si="15"/>
        <v>4.3422991543467591E-2</v>
      </c>
      <c r="AL55" s="22">
        <f t="shared" si="15"/>
        <v>4.3412801382725234E-2</v>
      </c>
      <c r="AM55" s="22">
        <f t="shared" si="15"/>
        <v>4.3401793077563394E-2</v>
      </c>
      <c r="AN55" s="22">
        <f t="shared" si="15"/>
        <v>4.339123197202617E-2</v>
      </c>
      <c r="AO55" s="22">
        <f t="shared" si="15"/>
        <v>4.3379335459074658E-2</v>
      </c>
      <c r="AP55" s="22">
        <f t="shared" si="15"/>
        <v>4.3367519863932509E-2</v>
      </c>
      <c r="AQ55" s="22">
        <f t="shared" si="15"/>
        <v>4.3355612227257596E-2</v>
      </c>
      <c r="AR55" s="22">
        <f t="shared" si="15"/>
        <v>4.3343566896605984E-2</v>
      </c>
      <c r="AS55" s="22">
        <f t="shared" si="15"/>
        <v>4.3331293137809562E-2</v>
      </c>
      <c r="AT55" s="22">
        <f t="shared" si="15"/>
        <v>4.3318293582026726E-2</v>
      </c>
      <c r="AU55" s="22">
        <f t="shared" si="15"/>
        <v>4.331040895811309E-2</v>
      </c>
      <c r="AV55" s="22">
        <f t="shared" si="15"/>
        <v>4.3303344279905724E-2</v>
      </c>
      <c r="AW55" s="22">
        <f t="shared" si="15"/>
        <v>4.3296228274425107E-2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2.9687394774721576</v>
      </c>
      <c r="U56" s="22">
        <f t="shared" si="15"/>
        <v>2.9827686495833849</v>
      </c>
      <c r="V56" s="22">
        <f t="shared" si="15"/>
        <v>2.9937213257373601</v>
      </c>
      <c r="W56" s="22">
        <f t="shared" si="15"/>
        <v>3.0036293109261485</v>
      </c>
      <c r="X56" s="22">
        <f t="shared" si="15"/>
        <v>3.0141329466167042</v>
      </c>
      <c r="Y56" s="22">
        <f t="shared" si="15"/>
        <v>3.0239073591678669</v>
      </c>
      <c r="Z56" s="22">
        <f t="shared" si="15"/>
        <v>3.0322323025220732</v>
      </c>
      <c r="AA56" s="22">
        <f t="shared" si="15"/>
        <v>3.0403850164837514</v>
      </c>
      <c r="AB56" s="22">
        <f t="shared" si="15"/>
        <v>3.0486157329254966</v>
      </c>
      <c r="AC56" s="22">
        <f t="shared" si="15"/>
        <v>3.0594819504789843</v>
      </c>
      <c r="AD56" s="22">
        <f t="shared" si="15"/>
        <v>3.0689214796512632</v>
      </c>
      <c r="AE56" s="22">
        <f t="shared" si="15"/>
        <v>3.080095174941639</v>
      </c>
      <c r="AF56" s="22">
        <f t="shared" si="15"/>
        <v>3.0915660130388343</v>
      </c>
      <c r="AG56" s="22">
        <f t="shared" si="15"/>
        <v>3.104907089913354</v>
      </c>
      <c r="AH56" s="22">
        <f t="shared" si="15"/>
        <v>3.1190402063193456</v>
      </c>
      <c r="AI56" s="22">
        <f t="shared" si="15"/>
        <v>3.1300460783470179</v>
      </c>
      <c r="AJ56" s="22">
        <f t="shared" si="15"/>
        <v>3.1409158404069202</v>
      </c>
      <c r="AK56" s="22">
        <f t="shared" si="15"/>
        <v>3.1526721648116918</v>
      </c>
      <c r="AL56" s="22">
        <f t="shared" si="15"/>
        <v>3.1641987608780804</v>
      </c>
      <c r="AM56" s="22">
        <f t="shared" si="15"/>
        <v>3.1766508006627681</v>
      </c>
      <c r="AN56" s="22">
        <f t="shared" si="15"/>
        <v>3.1885969907789069</v>
      </c>
      <c r="AO56" s="22">
        <f t="shared" si="15"/>
        <v>3.2020537264337889</v>
      </c>
      <c r="AP56" s="22">
        <f t="shared" si="15"/>
        <v>3.2154189319424336</v>
      </c>
      <c r="AQ56" s="22">
        <f t="shared" si="15"/>
        <v>3.2288882501924094</v>
      </c>
      <c r="AR56" s="22">
        <f t="shared" si="15"/>
        <v>3.2425133209265837</v>
      </c>
      <c r="AS56" s="22">
        <f t="shared" si="15"/>
        <v>3.2563967780613363</v>
      </c>
      <c r="AT56" s="22">
        <f t="shared" si="15"/>
        <v>3.271101220154049</v>
      </c>
      <c r="AU56" s="22">
        <f t="shared" si="15"/>
        <v>3.280019909199865</v>
      </c>
      <c r="AV56" s="22">
        <f t="shared" si="15"/>
        <v>3.2880111170025872</v>
      </c>
      <c r="AW56" s="22">
        <f t="shared" si="15"/>
        <v>3.2960603836290185</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0.32309177745176454</v>
      </c>
      <c r="N57" s="22">
        <f t="shared" si="15"/>
        <v>0.32471664946511047</v>
      </c>
      <c r="O57" s="22">
        <f t="shared" si="15"/>
        <v>0.32579638434951874</v>
      </c>
      <c r="P57" s="22">
        <f t="shared" si="15"/>
        <v>0.32632035510276458</v>
      </c>
      <c r="Q57" s="22">
        <f t="shared" si="15"/>
        <v>0.32747800149861978</v>
      </c>
      <c r="R57" s="22">
        <f t="shared" si="15"/>
        <v>0.32880601635823309</v>
      </c>
      <c r="S57" s="22">
        <f t="shared" si="15"/>
        <v>0.31982358123626181</v>
      </c>
      <c r="T57" s="22">
        <f t="shared" si="15"/>
        <v>0.32390464490157206</v>
      </c>
      <c r="U57" s="22">
        <f t="shared" si="15"/>
        <v>0.32705937839966276</v>
      </c>
      <c r="V57" s="22">
        <f t="shared" si="15"/>
        <v>0.32987557904715975</v>
      </c>
      <c r="W57" s="22">
        <f t="shared" si="15"/>
        <v>0.33285260575189063</v>
      </c>
      <c r="X57" s="22">
        <f t="shared" si="15"/>
        <v>0.33557069910200715</v>
      </c>
      <c r="Y57" s="22">
        <f t="shared" si="15"/>
        <v>0.33786206173959821</v>
      </c>
      <c r="Z57" s="22">
        <f t="shared" si="15"/>
        <v>0.34012491723008853</v>
      </c>
      <c r="AA57" s="22">
        <f t="shared" si="15"/>
        <v>0.34243711425349854</v>
      </c>
      <c r="AB57" s="22">
        <f t="shared" si="15"/>
        <v>0.34564527696459957</v>
      </c>
      <c r="AC57" s="22">
        <f t="shared" si="15"/>
        <v>0.3484139798779034</v>
      </c>
      <c r="AD57" s="22">
        <f t="shared" si="15"/>
        <v>0.3518102226345291</v>
      </c>
      <c r="AE57" s="22">
        <f t="shared" si="15"/>
        <v>0.35536063399598516</v>
      </c>
      <c r="AF57" s="22">
        <f t="shared" si="15"/>
        <v>0.35962470166439875</v>
      </c>
      <c r="AG57" s="22">
        <f t="shared" si="15"/>
        <v>0.36425075525194911</v>
      </c>
      <c r="AH57" s="22">
        <f t="shared" si="15"/>
        <v>0.36781675106452982</v>
      </c>
      <c r="AI57" s="22">
        <f t="shared" si="15"/>
        <v>0.37138273483008932</v>
      </c>
      <c r="AJ57" s="22">
        <f t="shared" si="15"/>
        <v>0.37533240026192566</v>
      </c>
      <c r="AK57" s="22">
        <f t="shared" si="15"/>
        <v>0.37925320312723176</v>
      </c>
      <c r="AL57" s="22">
        <f t="shared" si="15"/>
        <v>0.38359242092429363</v>
      </c>
      <c r="AM57" s="22">
        <f t="shared" si="15"/>
        <v>0.38779986274738648</v>
      </c>
      <c r="AN57" s="22">
        <f t="shared" si="15"/>
        <v>0.39268552088951802</v>
      </c>
      <c r="AO57" s="22">
        <f t="shared" si="15"/>
        <v>0.39762288425691511</v>
      </c>
      <c r="AP57" s="22">
        <f t="shared" si="15"/>
        <v>0.40269379600677496</v>
      </c>
      <c r="AQ57" s="22">
        <f t="shared" si="15"/>
        <v>0.40792473838796722</v>
      </c>
      <c r="AR57" s="22">
        <f t="shared" si="15"/>
        <v>0.41336672764709043</v>
      </c>
      <c r="AS57" s="22">
        <f t="shared" si="15"/>
        <v>0.41928197545201717</v>
      </c>
      <c r="AT57" s="22">
        <f t="shared" si="15"/>
        <v>0.42267113857225275</v>
      </c>
      <c r="AU57" s="22">
        <f t="shared" si="15"/>
        <v>0.42566535190819099</v>
      </c>
      <c r="AV57" s="22">
        <f t="shared" si="15"/>
        <v>0.42870908829094007</v>
      </c>
      <c r="AW57" s="22">
        <f t="shared" si="15"/>
        <v>0.43164275175553596</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0.94471091139331709</v>
      </c>
      <c r="N58" s="22">
        <f t="shared" si="15"/>
        <v>0.94946198965576145</v>
      </c>
      <c r="O58" s="22">
        <f t="shared" si="15"/>
        <v>0.95261910289076079</v>
      </c>
      <c r="P58" s="22">
        <f t="shared" si="15"/>
        <v>0.95415117805450056</v>
      </c>
      <c r="Q58" s="22">
        <f t="shared" si="15"/>
        <v>0.95753610227115837</v>
      </c>
      <c r="R58" s="22">
        <f t="shared" si="15"/>
        <v>0.96141917889497153</v>
      </c>
      <c r="S58" s="22">
        <f t="shared" si="15"/>
        <v>0.93515480120781203</v>
      </c>
      <c r="T58" s="22">
        <f t="shared" si="15"/>
        <v>0.94708771205165099</v>
      </c>
      <c r="U58" s="22">
        <f t="shared" si="15"/>
        <v>0.95631206056862683</v>
      </c>
      <c r="V58" s="22">
        <f t="shared" si="15"/>
        <v>0.96454654892777603</v>
      </c>
      <c r="W58" s="22">
        <f t="shared" si="15"/>
        <v>0.97325128797638427</v>
      </c>
      <c r="X58" s="22">
        <f t="shared" si="15"/>
        <v>0.98119891346624655</v>
      </c>
      <c r="Y58" s="22">
        <f t="shared" si="15"/>
        <v>0.98789879082853727</v>
      </c>
      <c r="Z58" s="22">
        <f t="shared" si="15"/>
        <v>0.99451531412613681</v>
      </c>
      <c r="AA58" s="22">
        <f t="shared" si="15"/>
        <v>1.00127611062345</v>
      </c>
      <c r="AB58" s="22">
        <f t="shared" si="15"/>
        <v>1.0106566845972174</v>
      </c>
      <c r="AC58" s="22">
        <f t="shared" si="15"/>
        <v>1.0187522909702245</v>
      </c>
      <c r="AD58" s="22">
        <f t="shared" si="15"/>
        <v>1.0286828054984183</v>
      </c>
      <c r="AE58" s="22">
        <f t="shared" si="15"/>
        <v>1.0390641045198805</v>
      </c>
      <c r="AF58" s="22">
        <f t="shared" si="15"/>
        <v>1.0515321137185085</v>
      </c>
      <c r="AG58" s="22">
        <f t="shared" si="15"/>
        <v>1.0650585591617119</v>
      </c>
      <c r="AH58" s="22">
        <f t="shared" si="15"/>
        <v>1.0754854266626372</v>
      </c>
      <c r="AI58" s="22">
        <f t="shared" si="15"/>
        <v>1.0859122589384242</v>
      </c>
      <c r="AJ58" s="22">
        <f t="shared" si="15"/>
        <v>1.0974609651891298</v>
      </c>
      <c r="AK58" s="22">
        <f t="shared" si="15"/>
        <v>1.1089252781391241</v>
      </c>
      <c r="AL58" s="22">
        <f t="shared" si="15"/>
        <v>1.1216130241168389</v>
      </c>
      <c r="AM58" s="22">
        <f t="shared" si="15"/>
        <v>1.1339154609992568</v>
      </c>
      <c r="AN58" s="22">
        <f t="shared" si="15"/>
        <v>1.1482009825702859</v>
      </c>
      <c r="AO58" s="22">
        <f t="shared" si="15"/>
        <v>1.1626376887083427</v>
      </c>
      <c r="AP58" s="22">
        <f t="shared" si="15"/>
        <v>1.1774648864123149</v>
      </c>
      <c r="AQ58" s="22">
        <f t="shared" si="15"/>
        <v>1.1927600090036652</v>
      </c>
      <c r="AR58" s="22">
        <f t="shared" si="15"/>
        <v>1.2086722264959426</v>
      </c>
      <c r="AS58" s="22">
        <f t="shared" si="15"/>
        <v>1.2259682381400152</v>
      </c>
      <c r="AT58" s="22">
        <f t="shared" si="15"/>
        <v>1.2358780520183839</v>
      </c>
      <c r="AU58" s="22">
        <f t="shared" si="15"/>
        <v>1.2446330442741758</v>
      </c>
      <c r="AV58" s="22">
        <f t="shared" si="15"/>
        <v>1.2535328404709924</v>
      </c>
      <c r="AW58" s="22">
        <f t="shared" si="15"/>
        <v>1.2621107866732084</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5.0536707115294871E-2</v>
      </c>
      <c r="N59" s="22">
        <f t="shared" si="15"/>
        <v>5.0790863013925151E-2</v>
      </c>
      <c r="O59" s="22">
        <f t="shared" si="15"/>
        <v>5.0959750770976316E-2</v>
      </c>
      <c r="P59" s="22">
        <f t="shared" si="15"/>
        <v>5.1041708153806091E-2</v>
      </c>
      <c r="Q59" s="22">
        <f t="shared" si="15"/>
        <v>5.122278251388987E-2</v>
      </c>
      <c r="R59" s="22">
        <f t="shared" si="15"/>
        <v>5.1430505218981189E-2</v>
      </c>
      <c r="S59" s="22">
        <f t="shared" si="15"/>
        <v>5.0025509101402868E-2</v>
      </c>
      <c r="T59" s="22">
        <f t="shared" si="15"/>
        <v>5.0663852549197509E-2</v>
      </c>
      <c r="U59" s="22">
        <f t="shared" si="15"/>
        <v>5.1157303184423346E-2</v>
      </c>
      <c r="V59" s="22">
        <f t="shared" si="15"/>
        <v>5.1597801882418554E-2</v>
      </c>
      <c r="W59" s="22">
        <f t="shared" si="15"/>
        <v>5.2063456340845179E-2</v>
      </c>
      <c r="X59" s="22">
        <f t="shared" si="15"/>
        <v>5.2488609492776998E-2</v>
      </c>
      <c r="Y59" s="22">
        <f t="shared" si="15"/>
        <v>5.2847015155168577E-2</v>
      </c>
      <c r="Z59" s="22">
        <f t="shared" si="15"/>
        <v>5.320096184508151E-2</v>
      </c>
      <c r="AA59" s="22">
        <f t="shared" si="15"/>
        <v>5.356262633771125E-2</v>
      </c>
      <c r="AB59" s="22">
        <f t="shared" si="15"/>
        <v>5.4064434154016093E-2</v>
      </c>
      <c r="AC59" s="22">
        <f t="shared" si="15"/>
        <v>5.449750344882287E-2</v>
      </c>
      <c r="AD59" s="22">
        <f t="shared" si="15"/>
        <v>5.5028729984012724E-2</v>
      </c>
      <c r="AE59" s="22">
        <f t="shared" si="15"/>
        <v>5.5584070947895699E-2</v>
      </c>
      <c r="AF59" s="22">
        <f t="shared" si="15"/>
        <v>5.6251039140580765E-2</v>
      </c>
      <c r="AG59" s="22">
        <f t="shared" si="15"/>
        <v>5.6974627704479121E-2</v>
      </c>
      <c r="AH59" s="22">
        <f t="shared" si="15"/>
        <v>5.7532406325080714E-2</v>
      </c>
      <c r="AI59" s="22">
        <f t="shared" si="15"/>
        <v>5.8090183061336044E-2</v>
      </c>
      <c r="AJ59" s="22">
        <f t="shared" si="15"/>
        <v>5.8707973729691609E-2</v>
      </c>
      <c r="AK59" s="22">
        <f t="shared" si="15"/>
        <v>5.9321249832301103E-2</v>
      </c>
      <c r="AL59" s="22">
        <f t="shared" si="15"/>
        <v>5.9999972703706668E-2</v>
      </c>
      <c r="AM59" s="22">
        <f t="shared" si="15"/>
        <v>6.0658083711035003E-2</v>
      </c>
      <c r="AN59" s="22">
        <f t="shared" si="15"/>
        <v>6.1422278567808221E-2</v>
      </c>
      <c r="AO59" s="22">
        <f t="shared" si="15"/>
        <v>6.2194560946480591E-2</v>
      </c>
      <c r="AP59" s="22">
        <f t="shared" si="15"/>
        <v>6.2987732422187484E-2</v>
      </c>
      <c r="AQ59" s="22">
        <f t="shared" si="15"/>
        <v>6.3805935241028192E-2</v>
      </c>
      <c r="AR59" s="22">
        <f t="shared" si="15"/>
        <v>6.4657149157649599E-2</v>
      </c>
      <c r="AS59" s="22">
        <f t="shared" si="15"/>
        <v>6.5582388259027249E-2</v>
      </c>
      <c r="AT59" s="22">
        <f t="shared" si="15"/>
        <v>6.6112507426169712E-2</v>
      </c>
      <c r="AU59" s="22">
        <f t="shared" si="15"/>
        <v>6.6580850147833714E-2</v>
      </c>
      <c r="AV59" s="22">
        <f t="shared" si="15"/>
        <v>6.7056939063882104E-2</v>
      </c>
      <c r="AW59" s="22">
        <f t="shared" si="15"/>
        <v>6.75158108199337E-2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0.39999978998352292</v>
      </c>
      <c r="L60" s="22">
        <f t="shared" si="15"/>
        <v>0.39653071954810187</v>
      </c>
      <c r="M60" s="22">
        <f t="shared" si="15"/>
        <v>0.39521014945095007</v>
      </c>
      <c r="N60" s="22">
        <f t="shared" si="15"/>
        <v>0.38993263522397309</v>
      </c>
      <c r="O60" s="22">
        <f t="shared" si="15"/>
        <v>0.382272194437701</v>
      </c>
      <c r="P60" s="22">
        <f t="shared" si="15"/>
        <v>0.37238723301511378</v>
      </c>
      <c r="Q60" s="22">
        <f t="shared" si="15"/>
        <v>0.36459067483623875</v>
      </c>
      <c r="R60" s="22">
        <f t="shared" si="15"/>
        <v>0.3572142444544395</v>
      </c>
      <c r="S60" s="22">
        <f t="shared" si="15"/>
        <v>0.31709459412816648</v>
      </c>
      <c r="T60" s="22">
        <f t="shared" si="15"/>
        <v>0.32329343554510509</v>
      </c>
      <c r="U60" s="22">
        <f t="shared" si="15"/>
        <v>0.32662015212625256</v>
      </c>
      <c r="V60" s="22">
        <f t="shared" si="15"/>
        <v>0.32899134628580157</v>
      </c>
      <c r="W60" s="22">
        <f t="shared" si="15"/>
        <v>0.33194751319186178</v>
      </c>
      <c r="X60" s="22">
        <f t="shared" si="15"/>
        <v>0.33424144352260182</v>
      </c>
      <c r="Y60" s="22">
        <f t="shared" si="15"/>
        <v>0.33519459543035862</v>
      </c>
      <c r="Z60" s="22">
        <f t="shared" si="15"/>
        <v>0.33600381383609706</v>
      </c>
      <c r="AA60" s="22">
        <f t="shared" si="15"/>
        <v>0.33689768504065609</v>
      </c>
      <c r="AB60" s="22">
        <f t="shared" si="15"/>
        <v>0.34021760504440757</v>
      </c>
      <c r="AC60" s="22">
        <f t="shared" si="15"/>
        <v>0.34222049361841178</v>
      </c>
      <c r="AD60" s="22">
        <f t="shared" si="15"/>
        <v>0.34289884710524765</v>
      </c>
      <c r="AE60" s="22">
        <f t="shared" si="15"/>
        <v>0.34372311738230427</v>
      </c>
      <c r="AF60" s="22">
        <f t="shared" si="15"/>
        <v>0.34609476282323964</v>
      </c>
      <c r="AG60" s="22">
        <f t="shared" si="15"/>
        <v>0.349019782273292</v>
      </c>
      <c r="AH60" s="22">
        <f t="shared" si="15"/>
        <v>0.34899429452470448</v>
      </c>
      <c r="AI60" s="22">
        <f t="shared" si="15"/>
        <v>0.34871213349306363</v>
      </c>
      <c r="AJ60" s="22">
        <f t="shared" si="15"/>
        <v>0.34906449042030341</v>
      </c>
      <c r="AK60" s="22">
        <f t="shared" si="15"/>
        <v>0.34906147321073921</v>
      </c>
      <c r="AL60" s="22">
        <f t="shared" si="15"/>
        <v>0.34969568198826922</v>
      </c>
      <c r="AM60" s="22">
        <f t="shared" si="15"/>
        <v>0.34972367096328388</v>
      </c>
      <c r="AN60" s="22">
        <f t="shared" si="15"/>
        <v>0.35264712882161486</v>
      </c>
      <c r="AO60" s="22">
        <f t="shared" si="15"/>
        <v>0.35538019339675181</v>
      </c>
      <c r="AP60" s="22">
        <f t="shared" si="15"/>
        <v>0.35808577689628091</v>
      </c>
      <c r="AQ60" s="22">
        <f t="shared" si="15"/>
        <v>0.360803708852519</v>
      </c>
      <c r="AR60" s="22">
        <f t="shared" si="15"/>
        <v>0.36361682270594786</v>
      </c>
      <c r="AS60" s="22">
        <f t="shared" si="15"/>
        <v>0.3669982656192593</v>
      </c>
      <c r="AT60" s="22">
        <f t="shared" si="15"/>
        <v>0.36535334943592962</v>
      </c>
      <c r="AU60" s="22">
        <f t="shared" si="15"/>
        <v>0.36284329490270817</v>
      </c>
      <c r="AV60" s="22">
        <f t="shared" si="15"/>
        <v>0.36030197040043493</v>
      </c>
      <c r="AW60" s="22">
        <f t="shared" si="15"/>
        <v>0.35744820544326111</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2.6602988559851233</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2.1089170722639059</v>
      </c>
      <c r="T61" s="22">
        <f t="shared" si="17"/>
        <v>2.1501440207345399</v>
      </c>
      <c r="U61" s="22">
        <f t="shared" si="17"/>
        <v>2.1722691831386944</v>
      </c>
      <c r="V61" s="22">
        <f t="shared" si="17"/>
        <v>2.1880394041936264</v>
      </c>
      <c r="W61" s="22">
        <f t="shared" si="17"/>
        <v>2.2077001331120529</v>
      </c>
      <c r="X61" s="22">
        <f t="shared" si="17"/>
        <v>2.2229564917087132</v>
      </c>
      <c r="Y61" s="22">
        <f t="shared" si="17"/>
        <v>2.2292956673615048</v>
      </c>
      <c r="Z61" s="22">
        <f t="shared" si="17"/>
        <v>2.2346775771847991</v>
      </c>
      <c r="AA61" s="22">
        <f t="shared" si="17"/>
        <v>2.2406224916633408</v>
      </c>
      <c r="AB61" s="22">
        <f t="shared" si="17"/>
        <v>2.2627024517260845</v>
      </c>
      <c r="AC61" s="22">
        <f t="shared" si="17"/>
        <v>2.2760231641752293</v>
      </c>
      <c r="AD61" s="22">
        <f t="shared" si="17"/>
        <v>2.2805347240564422</v>
      </c>
      <c r="AE61" s="22">
        <f t="shared" si="17"/>
        <v>2.2860167401224167</v>
      </c>
      <c r="AF61" s="22">
        <f t="shared" si="17"/>
        <v>2.3017899625373146</v>
      </c>
      <c r="AG61" s="22">
        <f t="shared" si="17"/>
        <v>2.3212435374930149</v>
      </c>
      <c r="AH61" s="22">
        <f t="shared" si="17"/>
        <v>2.3210740248329906</v>
      </c>
      <c r="AI61" s="22">
        <f t="shared" si="17"/>
        <v>2.3191974421735124</v>
      </c>
      <c r="AJ61" s="22">
        <f t="shared" si="17"/>
        <v>2.3215408802300002</v>
      </c>
      <c r="AK61" s="22">
        <f t="shared" si="17"/>
        <v>2.3215208135215848</v>
      </c>
      <c r="AL61" s="22">
        <f t="shared" si="17"/>
        <v>2.3257387779494887</v>
      </c>
      <c r="AM61" s="22">
        <f t="shared" si="17"/>
        <v>2.3259249256427523</v>
      </c>
      <c r="AN61" s="22">
        <f t="shared" si="17"/>
        <v>2.3453681148413228</v>
      </c>
      <c r="AO61" s="22">
        <f t="shared" si="17"/>
        <v>2.3635450457913865</v>
      </c>
      <c r="AP61" s="22">
        <f t="shared" si="17"/>
        <v>2.3815392069604866</v>
      </c>
      <c r="AQ61" s="22">
        <f t="shared" si="17"/>
        <v>2.3996154946358459</v>
      </c>
      <c r="AR61" s="22">
        <f t="shared" si="17"/>
        <v>2.4183248133740904</v>
      </c>
      <c r="AS61" s="22">
        <f t="shared" si="17"/>
        <v>2.4408139469664651</v>
      </c>
      <c r="AT61" s="22">
        <f t="shared" si="17"/>
        <v>2.4298740196207946</v>
      </c>
      <c r="AU61" s="22">
        <f t="shared" si="17"/>
        <v>2.4131802728479177</v>
      </c>
      <c r="AV61" s="22">
        <f t="shared" si="17"/>
        <v>2.3962785573086092</v>
      </c>
      <c r="AW61" s="22">
        <f t="shared" si="17"/>
        <v>2.3772988782164455</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0.34358078636628725</v>
      </c>
      <c r="L62" s="22">
        <f t="shared" si="17"/>
        <v>0.35516571939691488</v>
      </c>
      <c r="M62" s="22">
        <f t="shared" si="17"/>
        <v>0.36891582276573964</v>
      </c>
      <c r="N62" s="22">
        <f t="shared" si="17"/>
        <v>0.37917034791782095</v>
      </c>
      <c r="O62" s="22">
        <f t="shared" si="17"/>
        <v>0.38707850955818845</v>
      </c>
      <c r="P62" s="22">
        <f t="shared" si="17"/>
        <v>0.39252728601928993</v>
      </c>
      <c r="Q62" s="22">
        <f t="shared" si="17"/>
        <v>0.39996713645364929</v>
      </c>
      <c r="R62" s="22">
        <f t="shared" si="17"/>
        <v>0.40776627193753145</v>
      </c>
      <c r="S62" s="22">
        <f t="shared" si="17"/>
        <v>0.37659818159279607</v>
      </c>
      <c r="T62" s="22">
        <f t="shared" si="17"/>
        <v>0.39321088771048274</v>
      </c>
      <c r="U62" s="22">
        <f t="shared" si="17"/>
        <v>0.40669662526329453</v>
      </c>
      <c r="V62" s="22">
        <f t="shared" si="17"/>
        <v>0.41925946524212343</v>
      </c>
      <c r="W62" s="22">
        <f t="shared" si="17"/>
        <v>0.43283407028296639</v>
      </c>
      <c r="X62" s="22">
        <f t="shared" si="17"/>
        <v>0.44581904139111239</v>
      </c>
      <c r="Y62" s="22">
        <f t="shared" si="17"/>
        <v>0.4572389751285254</v>
      </c>
      <c r="Z62" s="22">
        <f t="shared" si="17"/>
        <v>0.46864946604896868</v>
      </c>
      <c r="AA62" s="22">
        <f t="shared" si="17"/>
        <v>0.48037106184702144</v>
      </c>
      <c r="AB62" s="22">
        <f t="shared" si="17"/>
        <v>0.49583196103346944</v>
      </c>
      <c r="AC62" s="22">
        <f t="shared" si="17"/>
        <v>0.50969807630161768</v>
      </c>
      <c r="AD62" s="22">
        <f t="shared" si="17"/>
        <v>0.52764488021470779</v>
      </c>
      <c r="AE62" s="22">
        <f t="shared" si="17"/>
        <v>0.54648707022724974</v>
      </c>
      <c r="AF62" s="22">
        <f t="shared" si="17"/>
        <v>0.56858747598581738</v>
      </c>
      <c r="AG62" s="22">
        <f t="shared" si="17"/>
        <v>0.59255396962113349</v>
      </c>
      <c r="AH62" s="22">
        <f t="shared" si="17"/>
        <v>0.61238572332256203</v>
      </c>
      <c r="AI62" s="22">
        <f t="shared" si="17"/>
        <v>0.63250600171232407</v>
      </c>
      <c r="AJ62" s="22">
        <f t="shared" si="17"/>
        <v>0.65458326762854946</v>
      </c>
      <c r="AK62" s="22">
        <f t="shared" si="17"/>
        <v>0.67686554813993804</v>
      </c>
      <c r="AL62" s="22">
        <f t="shared" si="17"/>
        <v>0.70132710752479099</v>
      </c>
      <c r="AM62" s="22">
        <f t="shared" si="17"/>
        <v>0.7255761301223228</v>
      </c>
      <c r="AN62" s="22">
        <f t="shared" si="17"/>
        <v>0.75228490125345104</v>
      </c>
      <c r="AO62" s="22">
        <f t="shared" si="17"/>
        <v>0.7795795585815366</v>
      </c>
      <c r="AP62" s="22">
        <f t="shared" si="17"/>
        <v>0.80784138398371086</v>
      </c>
      <c r="AQ62" s="22">
        <f t="shared" si="17"/>
        <v>0.83720880389512953</v>
      </c>
      <c r="AR62" s="22">
        <f t="shared" si="17"/>
        <v>0.86793643968793199</v>
      </c>
      <c r="AS62" s="22">
        <f t="shared" si="17"/>
        <v>0.90126396548339527</v>
      </c>
      <c r="AT62" s="22">
        <f t="shared" si="17"/>
        <v>0.92323778695651582</v>
      </c>
      <c r="AU62" s="22">
        <f t="shared" si="17"/>
        <v>0.94363961162109378</v>
      </c>
      <c r="AV62" s="22">
        <f t="shared" si="17"/>
        <v>0.96453981005283229</v>
      </c>
      <c r="AW62" s="22">
        <f t="shared" si="17"/>
        <v>0.98518749139131134</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5.8466784388382181E-2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5.9536124869389993E-2</v>
      </c>
      <c r="T63" s="22">
        <f t="shared" si="17"/>
        <v>5.9735159508924454E-2</v>
      </c>
      <c r="U63" s="22">
        <f t="shared" si="17"/>
        <v>5.9911260751716718E-2</v>
      </c>
      <c r="V63" s="22">
        <f t="shared" si="17"/>
        <v>6.0064792145132169E-2</v>
      </c>
      <c r="W63" s="22">
        <f t="shared" si="17"/>
        <v>6.0195961741197811E-2</v>
      </c>
      <c r="X63" s="22">
        <f t="shared" si="17"/>
        <v>6.0301987284053699E-2</v>
      </c>
      <c r="Y63" s="22">
        <f t="shared" si="17"/>
        <v>6.0404636780314803E-2</v>
      </c>
      <c r="Z63" s="22">
        <f t="shared" si="17"/>
        <v>6.0504501381629855E-2</v>
      </c>
      <c r="AA63" s="22">
        <f t="shared" si="17"/>
        <v>6.0601140224058242E-2</v>
      </c>
      <c r="AB63" s="22">
        <f t="shared" si="17"/>
        <v>6.0696778742641164E-2</v>
      </c>
      <c r="AC63" s="22">
        <f t="shared" si="17"/>
        <v>6.0786268969690582E-2</v>
      </c>
      <c r="AD63" s="22">
        <f t="shared" si="17"/>
        <v>6.0875543501258844E-2</v>
      </c>
      <c r="AE63" s="22">
        <f t="shared" si="17"/>
        <v>6.0962502544019311E-2</v>
      </c>
      <c r="AF63" s="22">
        <f t="shared" si="17"/>
        <v>6.1048589321399588E-2</v>
      </c>
      <c r="AG63" s="22">
        <f t="shared" si="17"/>
        <v>6.1132180232229487E-2</v>
      </c>
      <c r="AH63" s="22">
        <f t="shared" si="17"/>
        <v>6.1208044769568551E-2</v>
      </c>
      <c r="AI63" s="22">
        <f t="shared" si="17"/>
        <v>6.1280223554167013E-2</v>
      </c>
      <c r="AJ63" s="22">
        <f t="shared" si="17"/>
        <v>6.1349674663975208E-2</v>
      </c>
      <c r="AK63" s="22">
        <f t="shared" si="17"/>
        <v>6.1414673373077315E-2</v>
      </c>
      <c r="AL63" s="22">
        <f t="shared" si="17"/>
        <v>6.1476433009992407E-2</v>
      </c>
      <c r="AM63" s="22">
        <f t="shared" si="17"/>
        <v>6.1532799513045147E-2</v>
      </c>
      <c r="AN63" s="22">
        <f t="shared" si="17"/>
        <v>6.1587110339340626E-2</v>
      </c>
      <c r="AO63" s="22">
        <f t="shared" si="17"/>
        <v>6.1636991968896812E-2</v>
      </c>
      <c r="AP63" s="22">
        <f t="shared" si="17"/>
        <v>6.1682488685774167E-2</v>
      </c>
      <c r="AQ63" s="22">
        <f t="shared" si="17"/>
        <v>6.1723470342164501E-2</v>
      </c>
      <c r="AR63" s="22">
        <f t="shared" si="17"/>
        <v>6.1759902671414825E-2</v>
      </c>
      <c r="AS63" s="22">
        <f t="shared" si="17"/>
        <v>6.1792514211408002E-2</v>
      </c>
      <c r="AT63" s="22">
        <f t="shared" si="17"/>
        <v>6.1810957148140416E-2</v>
      </c>
      <c r="AU63" s="22">
        <f t="shared" si="17"/>
        <v>6.1822284532220925E-2</v>
      </c>
      <c r="AV63" s="22">
        <f t="shared" si="17"/>
        <v>6.1827841505020763E-2</v>
      </c>
      <c r="AW63" s="22">
        <f t="shared" si="17"/>
        <v>6.1826936471550874E-2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4.749693023694599E-2</v>
      </c>
      <c r="L64" s="22">
        <f t="shared" si="17"/>
        <v>4.7522611675988952E-2</v>
      </c>
      <c r="M64" s="22">
        <f t="shared" si="17"/>
        <v>4.7584015033260256E-2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4.8454312828089242E-2</v>
      </c>
      <c r="T64" s="22">
        <f t="shared" si="17"/>
        <v>4.8616299969657245E-2</v>
      </c>
      <c r="U64" s="22">
        <f t="shared" si="17"/>
        <v>4.8759622443640745E-2</v>
      </c>
      <c r="V64" s="22">
        <f t="shared" si="17"/>
        <v>4.8884576128177731E-2</v>
      </c>
      <c r="W64" s="22">
        <f t="shared" si="17"/>
        <v>4.8991330349337434E-2</v>
      </c>
      <c r="X64" s="22">
        <f t="shared" si="17"/>
        <v>4.907762072904516E-2</v>
      </c>
      <c r="Y64" s="22">
        <f t="shared" si="17"/>
        <v>4.9161163465734757E-2</v>
      </c>
      <c r="Z64" s="22">
        <f t="shared" si="17"/>
        <v>4.9242439676492299E-2</v>
      </c>
      <c r="AA64" s="22">
        <f t="shared" si="17"/>
        <v>4.9321090557997313E-2</v>
      </c>
      <c r="AB64" s="22">
        <f t="shared" si="17"/>
        <v>4.9398927311867298E-2</v>
      </c>
      <c r="AC64" s="22">
        <f t="shared" si="17"/>
        <v>4.9471760192173531E-2</v>
      </c>
      <c r="AD64" s="22">
        <f t="shared" si="17"/>
        <v>4.954441752567787E-2</v>
      </c>
      <c r="AE64" s="22">
        <f t="shared" si="17"/>
        <v>4.9615190366039737E-2</v>
      </c>
      <c r="AF64" s="22">
        <f t="shared" si="17"/>
        <v>4.9685253300950222E-2</v>
      </c>
      <c r="AG64" s="22">
        <f t="shared" si="17"/>
        <v>4.9753284939754762E-2</v>
      </c>
      <c r="AH64" s="22">
        <f t="shared" si="17"/>
        <v>4.981502836079281E-2</v>
      </c>
      <c r="AI64" s="22">
        <f t="shared" si="17"/>
        <v>4.987377208010875E-2</v>
      </c>
      <c r="AJ64" s="22">
        <f t="shared" si="17"/>
        <v>4.9930295842921441E-2</v>
      </c>
      <c r="AK64" s="22">
        <f t="shared" si="17"/>
        <v>4.9983195956779448E-2</v>
      </c>
      <c r="AL64" s="22">
        <f t="shared" si="17"/>
        <v>5.0033459906168122E-2</v>
      </c>
      <c r="AM64" s="22">
        <f t="shared" si="17"/>
        <v>5.0079334577687901E-2</v>
      </c>
      <c r="AN64" s="22">
        <f t="shared" si="17"/>
        <v>5.0123536207757821E-2</v>
      </c>
      <c r="AO64" s="22">
        <f t="shared" si="17"/>
        <v>5.0164133073747882E-2</v>
      </c>
      <c r="AP64" s="22">
        <f t="shared" si="17"/>
        <v>5.0201161216863729E-2</v>
      </c>
      <c r="AQ64" s="22">
        <f t="shared" si="17"/>
        <v>5.0234514714480608E-2</v>
      </c>
      <c r="AR64" s="22">
        <f t="shared" si="17"/>
        <v>5.0264165678200926E-2</v>
      </c>
      <c r="AS64" s="22">
        <f t="shared" si="17"/>
        <v>5.0290707038830339E-2</v>
      </c>
      <c r="AT64" s="22">
        <f t="shared" si="17"/>
        <v>5.030571708236041E-2</v>
      </c>
      <c r="AU64" s="22">
        <f t="shared" si="17"/>
        <v>5.0314936033257276E-2</v>
      </c>
      <c r="AV64" s="22">
        <f t="shared" si="17"/>
        <v>5.0319458653750461E-2</v>
      </c>
      <c r="AW64" s="22">
        <f t="shared" si="17"/>
        <v>5.0318722079528255E-2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7.509194674971245E-3</v>
      </c>
      <c r="T65" s="22">
        <f t="shared" si="17"/>
        <v>7.5517267568198645E-3</v>
      </c>
      <c r="U65" s="22">
        <f t="shared" si="17"/>
        <v>7.5891635526393929E-3</v>
      </c>
      <c r="V65" s="22">
        <f t="shared" si="17"/>
        <v>7.6216637684340437E-3</v>
      </c>
      <c r="W65" s="22">
        <f t="shared" si="17"/>
        <v>7.6493474502419131E-3</v>
      </c>
      <c r="X65" s="22">
        <f t="shared" si="17"/>
        <v>7.6717610187546611E-3</v>
      </c>
      <c r="Y65" s="22">
        <f t="shared" si="17"/>
        <v>7.6930855379270264E-3</v>
      </c>
      <c r="Z65" s="22">
        <f t="shared" si="17"/>
        <v>7.7134694874372101E-3</v>
      </c>
      <c r="AA65" s="22">
        <f t="shared" si="17"/>
        <v>7.7328627116623342E-3</v>
      </c>
      <c r="AB65" s="22">
        <f t="shared" si="17"/>
        <v>7.7517128312830389E-3</v>
      </c>
      <c r="AC65" s="22">
        <f t="shared" si="17"/>
        <v>7.769080877819275E-3</v>
      </c>
      <c r="AD65" s="22">
        <f t="shared" si="17"/>
        <v>7.7861035588109228E-3</v>
      </c>
      <c r="AE65" s="22">
        <f t="shared" si="17"/>
        <v>7.8024087902397567E-3</v>
      </c>
      <c r="AF65" s="22">
        <f t="shared" si="17"/>
        <v>7.8182850859103252E-3</v>
      </c>
      <c r="AG65" s="22">
        <f t="shared" si="17"/>
        <v>7.8334477209134681E-3</v>
      </c>
      <c r="AH65" s="22">
        <f t="shared" si="17"/>
        <v>7.8469444154776469E-3</v>
      </c>
      <c r="AI65" s="22">
        <f t="shared" si="17"/>
        <v>7.859543958950518E-3</v>
      </c>
      <c r="AJ65" s="22">
        <f t="shared" si="17"/>
        <v>7.87143902757673E-3</v>
      </c>
      <c r="AK65" s="22">
        <f t="shared" si="17"/>
        <v>7.8823254721859994E-3</v>
      </c>
      <c r="AL65" s="22">
        <f t="shared" si="17"/>
        <v>7.8924409929910025E-3</v>
      </c>
      <c r="AM65" s="22">
        <f t="shared" si="17"/>
        <v>7.9014024153127131E-3</v>
      </c>
      <c r="AN65" s="22">
        <f t="shared" si="17"/>
        <v>7.9098352067502008E-3</v>
      </c>
      <c r="AO65" s="22">
        <f t="shared" si="17"/>
        <v>7.9173147435306224E-3</v>
      </c>
      <c r="AP65" s="22">
        <f t="shared" si="17"/>
        <v>7.9238604392133077E-3</v>
      </c>
      <c r="AQ65" s="22">
        <f t="shared" si="17"/>
        <v>7.9294592123575636E-3</v>
      </c>
      <c r="AR65" s="22">
        <f t="shared" si="17"/>
        <v>7.9341150209356979E-3</v>
      </c>
      <c r="AS65" s="22">
        <f t="shared" si="17"/>
        <v>7.9379699786294167E-3</v>
      </c>
      <c r="AT65" s="22">
        <f t="shared" si="17"/>
        <v>7.9391549164099066E-3</v>
      </c>
      <c r="AU65" s="22">
        <f t="shared" si="17"/>
        <v>7.9389648429189844E-3</v>
      </c>
      <c r="AV65" s="22">
        <f t="shared" si="17"/>
        <v>7.9376535288951285E-3</v>
      </c>
      <c r="AW65" s="22">
        <f t="shared" si="17"/>
        <v>7.9351049503246611E-3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9.060638897030214E-2</v>
      </c>
      <c r="T66" s="22">
        <f t="shared" si="17"/>
        <v>9.1119583596156933E-2</v>
      </c>
      <c r="U66" s="22">
        <f t="shared" si="17"/>
        <v>9.1571298198141041E-2</v>
      </c>
      <c r="V66" s="22">
        <f t="shared" si="17"/>
        <v>9.196344773232798E-2</v>
      </c>
      <c r="W66" s="22">
        <f t="shared" si="17"/>
        <v>9.2297480681343747E-2</v>
      </c>
      <c r="X66" s="22">
        <f t="shared" si="17"/>
        <v>9.2567924130312673E-2</v>
      </c>
      <c r="Y66" s="22">
        <f t="shared" si="17"/>
        <v>9.2825227045254574E-2</v>
      </c>
      <c r="Z66" s="22">
        <f t="shared" si="17"/>
        <v>9.3071180990785748E-2</v>
      </c>
      <c r="AA66" s="22">
        <f t="shared" si="17"/>
        <v>9.3305180786181455E-2</v>
      </c>
      <c r="AB66" s="22">
        <f t="shared" si="17"/>
        <v>9.3532627449161521E-2</v>
      </c>
      <c r="AC66" s="22">
        <f t="shared" si="17"/>
        <v>9.3742191330274088E-2</v>
      </c>
      <c r="AD66" s="22">
        <f t="shared" si="17"/>
        <v>9.3947588010211996E-2</v>
      </c>
      <c r="AE66" s="22">
        <f t="shared" si="17"/>
        <v>9.4144327901110797E-2</v>
      </c>
      <c r="AF66" s="22">
        <f t="shared" si="17"/>
        <v>9.4335892227672996E-2</v>
      </c>
      <c r="AG66" s="22">
        <f t="shared" si="17"/>
        <v>9.4518845482232799E-2</v>
      </c>
      <c r="AH66" s="22">
        <f t="shared" si="17"/>
        <v>9.4681697400504625E-2</v>
      </c>
      <c r="AI66" s="22">
        <f t="shared" si="17"/>
        <v>9.4833724240420761E-2</v>
      </c>
      <c r="AJ66" s="22">
        <f t="shared" si="17"/>
        <v>9.4977250844993574E-2</v>
      </c>
      <c r="AK66" s="22">
        <f t="shared" si="17"/>
        <v>9.510860733226896E-2</v>
      </c>
      <c r="AL66" s="22">
        <f t="shared" si="17"/>
        <v>9.5230661807131634E-2</v>
      </c>
      <c r="AM66" s="22">
        <f t="shared" si="17"/>
        <v>9.5338790861145162E-2</v>
      </c>
      <c r="AN66" s="22">
        <f t="shared" si="17"/>
        <v>9.5440541423510675E-2</v>
      </c>
      <c r="AO66" s="22">
        <f t="shared" si="17"/>
        <v>9.5530789958563761E-2</v>
      </c>
      <c r="AP66" s="22">
        <f t="shared" si="17"/>
        <v>9.5609770711464412E-2</v>
      </c>
      <c r="AQ66" s="22">
        <f t="shared" si="17"/>
        <v>9.5677325840772195E-2</v>
      </c>
      <c r="AR66" s="22">
        <f t="shared" si="17"/>
        <v>9.5733503103616058E-2</v>
      </c>
      <c r="AS66" s="22">
        <f t="shared" si="17"/>
        <v>9.5780017252120611E-2</v>
      </c>
      <c r="AT66" s="22">
        <f t="shared" si="17"/>
        <v>9.5794314781761522E-2</v>
      </c>
      <c r="AU66" s="22">
        <f t="shared" si="17"/>
        <v>9.5792021343730271E-2</v>
      </c>
      <c r="AV66" s="22">
        <f t="shared" si="17"/>
        <v>9.5776198950830574E-2</v>
      </c>
      <c r="AW66" s="22">
        <f t="shared" si="17"/>
        <v>9.5745447650421922E-2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0.12462873299340149</v>
      </c>
      <c r="L69" s="22">
        <f t="shared" si="18"/>
        <v>0.1239512929347177</v>
      </c>
      <c r="M69" s="22">
        <f t="shared" si="18"/>
        <v>0.1240068951131099</v>
      </c>
      <c r="N69" s="22">
        <f t="shared" si="18"/>
        <v>0.12286841678965583</v>
      </c>
      <c r="O69" s="22">
        <f t="shared" si="18"/>
        <v>0.12100901910044999</v>
      </c>
      <c r="P69" s="22">
        <f t="shared" si="18"/>
        <v>0.11845842648899828</v>
      </c>
      <c r="Q69" s="22">
        <f t="shared" si="18"/>
        <v>0.11660641339960404</v>
      </c>
      <c r="R69" s="22">
        <f t="shared" si="18"/>
        <v>0.11491827863139022</v>
      </c>
      <c r="S69" s="22">
        <f t="shared" si="18"/>
        <v>0.10241107337270443</v>
      </c>
      <c r="T69" s="22">
        <f t="shared" si="18"/>
        <v>0.1039902658938846</v>
      </c>
      <c r="U69" s="22">
        <f t="shared" si="18"/>
        <v>0.10465530322970396</v>
      </c>
      <c r="V69" s="22">
        <f t="shared" si="18"/>
        <v>0.10504118631548742</v>
      </c>
      <c r="W69" s="22">
        <f t="shared" si="18"/>
        <v>0.10565464454414376</v>
      </c>
      <c r="X69" s="22">
        <f t="shared" si="18"/>
        <v>0.10608385276031006</v>
      </c>
      <c r="Y69" s="22">
        <f t="shared" si="18"/>
        <v>0.10609299974727497</v>
      </c>
      <c r="Z69" s="22">
        <f t="shared" si="18"/>
        <v>0.10607492276075159</v>
      </c>
      <c r="AA69" s="22">
        <f t="shared" si="18"/>
        <v>0.10610366961148741</v>
      </c>
      <c r="AB69" s="22">
        <f t="shared" si="18"/>
        <v>0.10694309249920228</v>
      </c>
      <c r="AC69" s="22">
        <f t="shared" si="18"/>
        <v>0.10736849191302431</v>
      </c>
      <c r="AD69" s="22">
        <f t="shared" si="18"/>
        <v>0.10832386845487534</v>
      </c>
      <c r="AE69" s="22">
        <f t="shared" si="18"/>
        <v>0.10937698801354283</v>
      </c>
      <c r="AF69" s="22">
        <f t="shared" si="18"/>
        <v>0.1109982476245015</v>
      </c>
      <c r="AG69" s="22">
        <f t="shared" si="18"/>
        <v>0.11286746500960913</v>
      </c>
      <c r="AH69" s="22">
        <f t="shared" si="18"/>
        <v>0.11380229602806452</v>
      </c>
      <c r="AI69" s="22">
        <f t="shared" si="18"/>
        <v>0.11470110587008892</v>
      </c>
      <c r="AJ69" s="22">
        <f t="shared" si="18"/>
        <v>0.11587135312291678</v>
      </c>
      <c r="AK69" s="22">
        <f t="shared" si="18"/>
        <v>0.11697585510584543</v>
      </c>
      <c r="AL69" s="22">
        <f t="shared" si="18"/>
        <v>0.11836312453252384</v>
      </c>
      <c r="AM69" s="22">
        <f t="shared" si="18"/>
        <v>0.11959994895711948</v>
      </c>
      <c r="AN69" s="22">
        <f t="shared" si="18"/>
        <v>0.12129784433672545</v>
      </c>
      <c r="AO69" s="22">
        <f t="shared" si="18"/>
        <v>0.12297136451614819</v>
      </c>
      <c r="AP69" s="22">
        <f t="shared" si="18"/>
        <v>0.12467972967279431</v>
      </c>
      <c r="AQ69" s="22">
        <f t="shared" si="18"/>
        <v>0.12643877598777373</v>
      </c>
      <c r="AR69" s="22">
        <f t="shared" si="18"/>
        <v>0.12828056046214903</v>
      </c>
      <c r="AS69" s="22">
        <f t="shared" si="18"/>
        <v>0.1303819536682575</v>
      </c>
      <c r="AT69" s="22">
        <f t="shared" si="18"/>
        <v>0.13067253050638888</v>
      </c>
      <c r="AU69" s="22">
        <f t="shared" si="18"/>
        <v>0.13067134948773798</v>
      </c>
      <c r="AV69" s="22">
        <f t="shared" si="18"/>
        <v>0.13068627253776977</v>
      </c>
      <c r="AW69" s="22">
        <f t="shared" si="18"/>
        <v>0.13061117878834089</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3.1618785484610057E-2</v>
      </c>
      <c r="L70" s="22">
        <f t="shared" si="18"/>
        <v>3.1446916354757486E-2</v>
      </c>
      <c r="M70" s="22">
        <f t="shared" si="18"/>
        <v>3.1461022839745605E-2</v>
      </c>
      <c r="N70" s="22">
        <f t="shared" si="18"/>
        <v>3.1172186541537569E-2</v>
      </c>
      <c r="O70" s="22">
        <f t="shared" si="18"/>
        <v>3.0700450247237825E-2</v>
      </c>
      <c r="P70" s="22">
        <f t="shared" si="18"/>
        <v>3.0053355161673623E-2</v>
      </c>
      <c r="Q70" s="22">
        <f t="shared" si="18"/>
        <v>2.9583492368545915E-2</v>
      </c>
      <c r="R70" s="22">
        <f t="shared" si="18"/>
        <v>2.9155206131309681E-2</v>
      </c>
      <c r="S70" s="22">
        <f t="shared" si="18"/>
        <v>2.598208039547064E-2</v>
      </c>
      <c r="T70" s="22">
        <f t="shared" si="18"/>
        <v>2.6382727568612818E-2</v>
      </c>
      <c r="U70" s="22">
        <f t="shared" si="18"/>
        <v>2.6551450080311959E-2</v>
      </c>
      <c r="V70" s="22">
        <f t="shared" si="18"/>
        <v>2.6649350092760718E-2</v>
      </c>
      <c r="W70" s="22">
        <f t="shared" si="18"/>
        <v>2.6804986788005629E-2</v>
      </c>
      <c r="X70" s="22">
        <f t="shared" si="18"/>
        <v>2.6913878551479732E-2</v>
      </c>
      <c r="Y70" s="22">
        <f t="shared" si="18"/>
        <v>2.6916199177002661E-2</v>
      </c>
      <c r="Z70" s="22">
        <f t="shared" si="18"/>
        <v>2.6911612976490439E-2</v>
      </c>
      <c r="AA70" s="22">
        <f t="shared" si="18"/>
        <v>2.6918906162298736E-2</v>
      </c>
      <c r="AB70" s="22">
        <f t="shared" si="18"/>
        <v>2.7131870954446104E-2</v>
      </c>
      <c r="AC70" s="22">
        <f t="shared" si="18"/>
        <v>2.7239796410220653E-2</v>
      </c>
      <c r="AD70" s="22">
        <f t="shared" si="18"/>
        <v>2.7482179087218707E-2</v>
      </c>
      <c r="AE70" s="22">
        <f t="shared" si="18"/>
        <v>2.7749359540837834E-2</v>
      </c>
      <c r="AF70" s="22">
        <f t="shared" si="18"/>
        <v>2.81606792952999E-2</v>
      </c>
      <c r="AG70" s="22">
        <f t="shared" si="18"/>
        <v>2.8634906883948749E-2</v>
      </c>
      <c r="AH70" s="22">
        <f t="shared" si="18"/>
        <v>2.8872077083203409E-2</v>
      </c>
      <c r="AI70" s="22">
        <f t="shared" si="18"/>
        <v>2.9100108572442177E-2</v>
      </c>
      <c r="AJ70" s="22">
        <f t="shared" si="18"/>
        <v>2.9397004769349495E-2</v>
      </c>
      <c r="AK70" s="22">
        <f t="shared" si="18"/>
        <v>2.9677221140219565E-2</v>
      </c>
      <c r="AL70" s="22">
        <f t="shared" si="18"/>
        <v>3.002917669138308E-2</v>
      </c>
      <c r="AM70" s="22">
        <f t="shared" si="18"/>
        <v>3.0342963771008508E-2</v>
      </c>
      <c r="AN70" s="22">
        <f t="shared" si="18"/>
        <v>3.0773726312628129E-2</v>
      </c>
      <c r="AO70" s="22">
        <f t="shared" si="18"/>
        <v>3.1198304772878833E-2</v>
      </c>
      <c r="AP70" s="22">
        <f t="shared" si="18"/>
        <v>3.163172353691486E-2</v>
      </c>
      <c r="AQ70" s="22">
        <f t="shared" si="18"/>
        <v>3.2078000304357986E-2</v>
      </c>
      <c r="AR70" s="22">
        <f t="shared" si="18"/>
        <v>3.2545268058795013E-2</v>
      </c>
      <c r="AS70" s="22">
        <f t="shared" si="18"/>
        <v>3.3078399539849854E-2</v>
      </c>
      <c r="AT70" s="22">
        <f t="shared" si="18"/>
        <v>3.3152119993319906E-2</v>
      </c>
      <c r="AU70" s="22">
        <f t="shared" si="18"/>
        <v>3.3151820364378179E-2</v>
      </c>
      <c r="AV70" s="22">
        <f t="shared" si="18"/>
        <v>3.3155606399158426E-2</v>
      </c>
      <c r="AW70" s="22">
        <f t="shared" si="18"/>
        <v>3.3136554828165139E-2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0.15700744358616761</v>
      </c>
      <c r="L71" s="22">
        <f t="shared" si="18"/>
        <v>0.16019971617730655</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0.17531753251219057</v>
      </c>
      <c r="S71" s="22">
        <f t="shared" si="18"/>
        <v>0.16832151491205546</v>
      </c>
      <c r="T71" s="22">
        <f t="shared" si="18"/>
        <v>0.17301728239335959</v>
      </c>
      <c r="U71" s="22">
        <f t="shared" si="18"/>
        <v>0.17690086389767534</v>
      </c>
      <c r="V71" s="22">
        <f t="shared" si="18"/>
        <v>0.18049720797862662</v>
      </c>
      <c r="W71" s="22">
        <f t="shared" si="18"/>
        <v>0.18426223643867892</v>
      </c>
      <c r="X71" s="22">
        <f t="shared" si="18"/>
        <v>0.18781515590147413</v>
      </c>
      <c r="Y71" s="22">
        <f t="shared" si="18"/>
        <v>0.19096980456473459</v>
      </c>
      <c r="Z71" s="22">
        <f t="shared" si="18"/>
        <v>0.19409261595467259</v>
      </c>
      <c r="AA71" s="22">
        <f t="shared" si="18"/>
        <v>0.19725787586023993</v>
      </c>
      <c r="AB71" s="22">
        <f t="shared" si="18"/>
        <v>0.20126264034939995</v>
      </c>
      <c r="AC71" s="22">
        <f t="shared" si="18"/>
        <v>0.20486087759286586</v>
      </c>
      <c r="AD71" s="22">
        <f t="shared" si="18"/>
        <v>0.2090550281085273</v>
      </c>
      <c r="AE71" s="22">
        <f t="shared" si="18"/>
        <v>0.21340376378469114</v>
      </c>
      <c r="AF71" s="22">
        <f t="shared" si="18"/>
        <v>0.21844419621075054</v>
      </c>
      <c r="AG71" s="22">
        <f t="shared" si="18"/>
        <v>0.22384834034109063</v>
      </c>
      <c r="AH71" s="22">
        <f t="shared" si="18"/>
        <v>0.22825202767927152</v>
      </c>
      <c r="AI71" s="22">
        <f t="shared" si="18"/>
        <v>0.23266724698610969</v>
      </c>
      <c r="AJ71" s="22">
        <f t="shared" si="18"/>
        <v>0.23746693162448154</v>
      </c>
      <c r="AK71" s="22">
        <f t="shared" si="18"/>
        <v>0.24225419616284785</v>
      </c>
      <c r="AL71" s="22">
        <f t="shared" si="18"/>
        <v>0.24746641053623727</v>
      </c>
      <c r="AM71" s="22">
        <f t="shared" si="18"/>
        <v>0.25256886141738411</v>
      </c>
      <c r="AN71" s="22">
        <f t="shared" si="18"/>
        <v>0.25835666832743759</v>
      </c>
      <c r="AO71" s="22">
        <f t="shared" si="18"/>
        <v>0.26421835853489983</v>
      </c>
      <c r="AP71" s="22">
        <f t="shared" si="18"/>
        <v>0.27023582513005778</v>
      </c>
      <c r="AQ71" s="22">
        <f t="shared" si="18"/>
        <v>0.27643696271889812</v>
      </c>
      <c r="AR71" s="22">
        <f t="shared" si="18"/>
        <v>0.2828744290233548</v>
      </c>
      <c r="AS71" s="22">
        <f t="shared" si="18"/>
        <v>0.28981277253483256</v>
      </c>
      <c r="AT71" s="22">
        <f t="shared" si="18"/>
        <v>0.2942456833775543</v>
      </c>
      <c r="AU71" s="22">
        <f t="shared" si="18"/>
        <v>0.29829566345273956</v>
      </c>
      <c r="AV71" s="22">
        <f t="shared" si="18"/>
        <v>0.30240838716397028</v>
      </c>
      <c r="AW71" s="22">
        <f t="shared" si="18"/>
        <v>0.30642302584146203</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0.78620275218738989</v>
      </c>
      <c r="L72" s="22">
        <f t="shared" si="18"/>
        <v>0.79655563720176326</v>
      </c>
      <c r="M72" s="22">
        <f t="shared" si="18"/>
        <v>0.81318534024672107</v>
      </c>
      <c r="N72" s="22">
        <f t="shared" si="18"/>
        <v>0.81796021384654038</v>
      </c>
      <c r="O72" s="22">
        <f t="shared" si="18"/>
        <v>0.81503229757580642</v>
      </c>
      <c r="P72" s="22">
        <f t="shared" si="18"/>
        <v>0.80443274266431908</v>
      </c>
      <c r="Q72" s="22">
        <f t="shared" si="18"/>
        <v>0.79997057217510759</v>
      </c>
      <c r="R72" s="22">
        <f t="shared" si="18"/>
        <v>0.79652072541357855</v>
      </c>
      <c r="S72" s="22">
        <f t="shared" si="18"/>
        <v>0.68114111266584831</v>
      </c>
      <c r="T72" s="22">
        <f t="shared" si="18"/>
        <v>0.7098503108510138</v>
      </c>
      <c r="U72" s="22">
        <f t="shared" si="18"/>
        <v>0.72964199579391098</v>
      </c>
      <c r="V72" s="22">
        <f t="shared" si="18"/>
        <v>0.74695922372764922</v>
      </c>
      <c r="W72" s="22">
        <f t="shared" si="18"/>
        <v>0.76720744236951866</v>
      </c>
      <c r="X72" s="22">
        <f t="shared" si="18"/>
        <v>0.78597639366135985</v>
      </c>
      <c r="Y72" s="22">
        <f t="shared" si="18"/>
        <v>0.80034086292519746</v>
      </c>
      <c r="Z72" s="22">
        <f t="shared" si="18"/>
        <v>0.81456964524590714</v>
      </c>
      <c r="AA72" s="22">
        <f t="shared" si="18"/>
        <v>0.82951283644077334</v>
      </c>
      <c r="AB72" s="22">
        <f t="shared" si="18"/>
        <v>0.85405114493404299</v>
      </c>
      <c r="AC72" s="22">
        <f t="shared" si="18"/>
        <v>0.87419658950492518</v>
      </c>
      <c r="AD72" s="22">
        <f t="shared" si="18"/>
        <v>0.90096493212247919</v>
      </c>
      <c r="AE72" s="22">
        <f t="shared" si="18"/>
        <v>0.92941269242085311</v>
      </c>
      <c r="AF72" s="22">
        <f t="shared" si="18"/>
        <v>0.9653339517677979</v>
      </c>
      <c r="AG72" s="22">
        <f t="shared" si="18"/>
        <v>1.0050606970066505</v>
      </c>
      <c r="AH72" s="22">
        <f t="shared" si="18"/>
        <v>1.033956248500834</v>
      </c>
      <c r="AI72" s="22">
        <f t="shared" si="18"/>
        <v>1.0629595026443379</v>
      </c>
      <c r="AJ72" s="22">
        <f t="shared" si="18"/>
        <v>1.0960118884201371</v>
      </c>
      <c r="AK72" s="22">
        <f t="shared" si="18"/>
        <v>1.1288881091952199</v>
      </c>
      <c r="AL72" s="22">
        <f t="shared" si="18"/>
        <v>1.1661571716195076</v>
      </c>
      <c r="AM72" s="22">
        <f t="shared" si="18"/>
        <v>1.2022145869002225</v>
      </c>
      <c r="AN72" s="22">
        <f t="shared" si="18"/>
        <v>1.2452429731867003</v>
      </c>
      <c r="AO72" s="22">
        <f t="shared" si="18"/>
        <v>1.2888746333785015</v>
      </c>
      <c r="AP72" s="22">
        <f t="shared" si="18"/>
        <v>1.333942467424325</v>
      </c>
      <c r="AQ72" s="22">
        <f t="shared" si="18"/>
        <v>1.3807142430078103</v>
      </c>
      <c r="AR72" s="22">
        <f t="shared" si="18"/>
        <v>1.4297008128896787</v>
      </c>
      <c r="AS72" s="22">
        <f t="shared" si="18"/>
        <v>1.4835193510278961</v>
      </c>
      <c r="AT72" s="22">
        <f t="shared" si="18"/>
        <v>1.5122045911231841</v>
      </c>
      <c r="AU72" s="22">
        <f t="shared" si="18"/>
        <v>1.5371650381071744</v>
      </c>
      <c r="AV72" s="22">
        <f t="shared" si="18"/>
        <v>1.5628507639884446</v>
      </c>
      <c r="AW72" s="22">
        <f t="shared" si="18"/>
        <v>1.5876815986948853</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1.0921513426512337</v>
      </c>
      <c r="N74" s="22">
        <f t="shared" si="18"/>
        <v>1.0976439186771809</v>
      </c>
      <c r="O74" s="22">
        <f t="shared" si="18"/>
        <v>1.1012937605673538</v>
      </c>
      <c r="P74" s="22">
        <f t="shared" si="18"/>
        <v>1.1030649457277464</v>
      </c>
      <c r="Q74" s="22">
        <f t="shared" si="18"/>
        <v>1.1069781529146336</v>
      </c>
      <c r="R74" s="22">
        <f t="shared" si="18"/>
        <v>1.1114672588381174</v>
      </c>
      <c r="S74" s="22">
        <f t="shared" si="18"/>
        <v>1.081103816425216</v>
      </c>
      <c r="T74" s="22">
        <f t="shared" si="18"/>
        <v>1.0948990890770531</v>
      </c>
      <c r="U74" s="22">
        <f t="shared" si="18"/>
        <v>1.1055630758018808</v>
      </c>
      <c r="V74" s="22">
        <f t="shared" si="18"/>
        <v>1.1150827155234406</v>
      </c>
      <c r="W74" s="22">
        <f t="shared" si="18"/>
        <v>1.1251459976605596</v>
      </c>
      <c r="X74" s="22">
        <f t="shared" si="18"/>
        <v>1.1343340040072216</v>
      </c>
      <c r="Y74" s="22">
        <f t="shared" si="18"/>
        <v>1.1420795269694071</v>
      </c>
      <c r="Z74" s="22">
        <f t="shared" si="18"/>
        <v>1.1497286868510252</v>
      </c>
      <c r="AA74" s="22">
        <f t="shared" si="18"/>
        <v>1.1575446365589015</v>
      </c>
      <c r="AB74" s="22">
        <f t="shared" si="18"/>
        <v>1.1683892307482282</v>
      </c>
      <c r="AC74" s="22">
        <f t="shared" si="18"/>
        <v>1.177748313260375</v>
      </c>
      <c r="AD74" s="22">
        <f t="shared" si="18"/>
        <v>1.1892286768767839</v>
      </c>
      <c r="AE74" s="22">
        <f t="shared" si="18"/>
        <v>1.2012301786356998</v>
      </c>
      <c r="AF74" s="22">
        <f t="shared" ref="L74:AW81" si="19">AF1483</f>
        <v>1.2156440621023219</v>
      </c>
      <c r="AG74" s="22">
        <f t="shared" si="19"/>
        <v>1.2312815712852161</v>
      </c>
      <c r="AH74" s="22">
        <f t="shared" si="19"/>
        <v>1.2433357533672107</v>
      </c>
      <c r="AI74" s="22">
        <f t="shared" si="19"/>
        <v>1.2553898947265021</v>
      </c>
      <c r="AJ74" s="22">
        <f t="shared" si="19"/>
        <v>1.268741000218647</v>
      </c>
      <c r="AK74" s="22">
        <f t="shared" si="19"/>
        <v>1.2819945412012994</v>
      </c>
      <c r="AL74" s="22">
        <f t="shared" si="19"/>
        <v>1.2966624556264037</v>
      </c>
      <c r="AM74" s="22">
        <f t="shared" si="19"/>
        <v>1.3108849260107014</v>
      </c>
      <c r="AN74" s="22">
        <f t="shared" si="19"/>
        <v>1.3273999798500411</v>
      </c>
      <c r="AO74" s="22">
        <f t="shared" si="19"/>
        <v>1.3440898135356563</v>
      </c>
      <c r="AP74" s="22">
        <f t="shared" si="19"/>
        <v>1.3612310825575897</v>
      </c>
      <c r="AQ74" s="22">
        <f t="shared" si="19"/>
        <v>1.3789133052065494</v>
      </c>
      <c r="AR74" s="22">
        <f t="shared" si="19"/>
        <v>1.3973089323652517</v>
      </c>
      <c r="AS74" s="22">
        <f t="shared" si="19"/>
        <v>1.4173043215491503</v>
      </c>
      <c r="AT74" s="22">
        <f t="shared" si="19"/>
        <v>1.4287607537784786</v>
      </c>
      <c r="AU74" s="22">
        <f t="shared" si="19"/>
        <v>1.4388821321088736</v>
      </c>
      <c r="AV74" s="22">
        <f t="shared" si="19"/>
        <v>1.4491709138392974</v>
      </c>
      <c r="AW74" s="22">
        <f t="shared" si="19"/>
        <v>1.4590876146511078</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0.74376253694082295</v>
      </c>
      <c r="N75" s="22">
        <f t="shared" si="19"/>
        <v>0.74750301879518044</v>
      </c>
      <c r="O75" s="22">
        <f t="shared" si="19"/>
        <v>0.74998858609492636</v>
      </c>
      <c r="P75" s="22">
        <f t="shared" si="19"/>
        <v>0.75119477530775824</v>
      </c>
      <c r="Q75" s="22">
        <f t="shared" si="19"/>
        <v>0.7538596961765357</v>
      </c>
      <c r="R75" s="22">
        <f t="shared" si="19"/>
        <v>0.75691680802528449</v>
      </c>
      <c r="S75" s="22">
        <f t="shared" si="19"/>
        <v>0.73623909599276127</v>
      </c>
      <c r="T75" s="22">
        <f t="shared" si="19"/>
        <v>0.74563377105712825</v>
      </c>
      <c r="U75" s="22">
        <f t="shared" si="19"/>
        <v>0.75289601898066894</v>
      </c>
      <c r="V75" s="22">
        <f t="shared" si="19"/>
        <v>0.7593789587652614</v>
      </c>
      <c r="W75" s="22">
        <f t="shared" si="19"/>
        <v>0.76623212275449915</v>
      </c>
      <c r="X75" s="22">
        <f t="shared" si="19"/>
        <v>0.77248921794172176</v>
      </c>
      <c r="Y75" s="22">
        <f t="shared" si="19"/>
        <v>0.77776397207451797</v>
      </c>
      <c r="Z75" s="22">
        <f t="shared" si="19"/>
        <v>0.78297310229012307</v>
      </c>
      <c r="AA75" s="22">
        <f t="shared" si="19"/>
        <v>0.78829581751860067</v>
      </c>
      <c r="AB75" s="22">
        <f t="shared" si="19"/>
        <v>0.79568106036119735</v>
      </c>
      <c r="AC75" s="22">
        <f t="shared" si="19"/>
        <v>0.80205465958763289</v>
      </c>
      <c r="AD75" s="22">
        <f t="shared" si="19"/>
        <v>0.80987286576006323</v>
      </c>
      <c r="AE75" s="22">
        <f t="shared" si="19"/>
        <v>0.81804597057321304</v>
      </c>
      <c r="AF75" s="22">
        <f t="shared" si="19"/>
        <v>0.82786192383503843</v>
      </c>
      <c r="AG75" s="22">
        <f t="shared" si="19"/>
        <v>0.83851117458179947</v>
      </c>
      <c r="AH75" s="22">
        <f t="shared" si="19"/>
        <v>0.84672015505540921</v>
      </c>
      <c r="AI75" s="22">
        <f t="shared" si="19"/>
        <v>0.85492910779657982</v>
      </c>
      <c r="AJ75" s="22">
        <f t="shared" si="19"/>
        <v>0.86402130198616611</v>
      </c>
      <c r="AK75" s="22">
        <f t="shared" si="19"/>
        <v>0.87304705407724315</v>
      </c>
      <c r="AL75" s="22">
        <f t="shared" si="19"/>
        <v>0.88303600415989647</v>
      </c>
      <c r="AM75" s="22">
        <f t="shared" si="19"/>
        <v>0.8927216038029937</v>
      </c>
      <c r="AN75" s="22">
        <f t="shared" si="19"/>
        <v>0.90396846846503176</v>
      </c>
      <c r="AO75" s="22">
        <f t="shared" si="19"/>
        <v>0.9153343593982427</v>
      </c>
      <c r="AP75" s="22">
        <f t="shared" si="19"/>
        <v>0.92700768088424634</v>
      </c>
      <c r="AQ75" s="22">
        <f t="shared" si="19"/>
        <v>0.93904939549150701</v>
      </c>
      <c r="AR75" s="22">
        <f t="shared" si="19"/>
        <v>0.95157694345107857</v>
      </c>
      <c r="AS75" s="22">
        <f t="shared" si="19"/>
        <v>0.96519394029552108</v>
      </c>
      <c r="AT75" s="22">
        <f t="shared" si="19"/>
        <v>0.97299584902960823</v>
      </c>
      <c r="AU75" s="22">
        <f t="shared" si="19"/>
        <v>0.97988857692396614</v>
      </c>
      <c r="AV75" s="22">
        <f t="shared" si="19"/>
        <v>0.98689530767913225</v>
      </c>
      <c r="AW75" s="22">
        <f t="shared" si="19"/>
        <v>0.99364864878291259</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15.353527292296837</v>
      </c>
      <c r="L76" s="22">
        <f t="shared" si="19"/>
        <v>15.220371053361486</v>
      </c>
      <c r="M76" s="22">
        <f t="shared" si="19"/>
        <v>15.169682504177882</v>
      </c>
      <c r="N76" s="22">
        <f t="shared" si="19"/>
        <v>14.967111251021189</v>
      </c>
      <c r="O76" s="22">
        <f t="shared" si="19"/>
        <v>14.673074129931953</v>
      </c>
      <c r="P76" s="22">
        <f t="shared" si="19"/>
        <v>14.293651368256896</v>
      </c>
      <c r="Q76" s="22">
        <f t="shared" si="19"/>
        <v>13.994389539168758</v>
      </c>
      <c r="R76" s="22">
        <f t="shared" si="19"/>
        <v>13.711253827544139</v>
      </c>
      <c r="S76" s="22">
        <f t="shared" si="19"/>
        <v>12.171307653404368</v>
      </c>
      <c r="T76" s="22">
        <f t="shared" si="19"/>
        <v>12.409242980519185</v>
      </c>
      <c r="U76" s="22">
        <f t="shared" si="19"/>
        <v>12.536935132118783</v>
      </c>
      <c r="V76" s="22">
        <f t="shared" si="19"/>
        <v>12.627950665515616</v>
      </c>
      <c r="W76" s="22">
        <f t="shared" si="19"/>
        <v>12.741419698273484</v>
      </c>
      <c r="X76" s="22">
        <f t="shared" si="19"/>
        <v>12.829469549352394</v>
      </c>
      <c r="Y76" s="22">
        <f t="shared" si="19"/>
        <v>12.866055178134978</v>
      </c>
      <c r="Z76" s="22">
        <f t="shared" si="19"/>
        <v>12.897116086638068</v>
      </c>
      <c r="AA76" s="22">
        <f t="shared" si="19"/>
        <v>12.931426294489832</v>
      </c>
      <c r="AB76" s="22">
        <f t="shared" si="19"/>
        <v>13.058857567361098</v>
      </c>
      <c r="AC76" s="22">
        <f t="shared" si="19"/>
        <v>13.135736118686509</v>
      </c>
      <c r="AD76" s="22">
        <f t="shared" si="19"/>
        <v>13.161773929292332</v>
      </c>
      <c r="AE76" s="22">
        <f t="shared" si="19"/>
        <v>13.193412586391476</v>
      </c>
      <c r="AF76" s="22">
        <f t="shared" si="19"/>
        <v>13.284445441700106</v>
      </c>
      <c r="AG76" s="22">
        <f t="shared" si="19"/>
        <v>13.396718915540504</v>
      </c>
      <c r="AH76" s="22">
        <f t="shared" si="19"/>
        <v>13.395740597917952</v>
      </c>
      <c r="AI76" s="22">
        <f t="shared" si="19"/>
        <v>13.384910174481227</v>
      </c>
      <c r="AJ76" s="22">
        <f t="shared" si="19"/>
        <v>13.398434985829827</v>
      </c>
      <c r="AK76" s="22">
        <f t="shared" si="19"/>
        <v>13.398319173745541</v>
      </c>
      <c r="AL76" s="22">
        <f t="shared" si="19"/>
        <v>13.42266254096387</v>
      </c>
      <c r="AM76" s="22">
        <f t="shared" si="19"/>
        <v>13.423736865257361</v>
      </c>
      <c r="AN76" s="22">
        <f t="shared" si="19"/>
        <v>13.535950399213498</v>
      </c>
      <c r="AO76" s="22">
        <f t="shared" si="19"/>
        <v>13.64085590815815</v>
      </c>
      <c r="AP76" s="22">
        <f t="shared" si="19"/>
        <v>13.744706587938053</v>
      </c>
      <c r="AQ76" s="22">
        <f t="shared" si="19"/>
        <v>13.849031248884563</v>
      </c>
      <c r="AR76" s="22">
        <f t="shared" si="19"/>
        <v>13.957009356389916</v>
      </c>
      <c r="AS76" s="22">
        <f t="shared" si="19"/>
        <v>14.086802114678639</v>
      </c>
      <c r="AT76" s="22">
        <f t="shared" si="19"/>
        <v>14.023663917742747</v>
      </c>
      <c r="AU76" s="22">
        <f t="shared" si="19"/>
        <v>13.927318390204961</v>
      </c>
      <c r="AV76" s="22">
        <f t="shared" si="19"/>
        <v>13.829772601228814</v>
      </c>
      <c r="AW76" s="22">
        <f t="shared" si="19"/>
        <v>13.72023414832719</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9.6543103644621411</v>
      </c>
      <c r="L77" s="22">
        <f t="shared" si="19"/>
        <v>9.570581613851763</v>
      </c>
      <c r="M77" s="22">
        <f t="shared" si="19"/>
        <v>9.5387086131772989</v>
      </c>
      <c r="N77" s="22">
        <f t="shared" si="19"/>
        <v>9.4113316455488931</v>
      </c>
      <c r="O77" s="22">
        <f t="shared" si="19"/>
        <v>9.2264408662754782</v>
      </c>
      <c r="P77" s="22">
        <f t="shared" si="19"/>
        <v>8.9878595272244652</v>
      </c>
      <c r="Q77" s="22">
        <f t="shared" si="19"/>
        <v>8.7996834473406587</v>
      </c>
      <c r="R77" s="22">
        <f t="shared" si="19"/>
        <v>8.6216474831450967</v>
      </c>
      <c r="S77" s="22">
        <f t="shared" si="19"/>
        <v>7.65332808482869</v>
      </c>
      <c r="T77" s="22">
        <f t="shared" si="19"/>
        <v>7.8029420107301855</v>
      </c>
      <c r="U77" s="22">
        <f t="shared" si="19"/>
        <v>7.8832349388097791</v>
      </c>
      <c r="V77" s="22">
        <f t="shared" si="19"/>
        <v>7.9404655797349353</v>
      </c>
      <c r="W77" s="22">
        <f t="shared" si="19"/>
        <v>8.0118149991969663</v>
      </c>
      <c r="X77" s="22">
        <f t="shared" si="19"/>
        <v>8.0671808166848447</v>
      </c>
      <c r="Y77" s="22">
        <f t="shared" si="19"/>
        <v>8.0901858896183612</v>
      </c>
      <c r="Z77" s="22">
        <f t="shared" si="19"/>
        <v>8.1097170139770931</v>
      </c>
      <c r="AA77" s="22">
        <f t="shared" si="19"/>
        <v>8.1312913003911547</v>
      </c>
      <c r="AB77" s="22">
        <f t="shared" si="19"/>
        <v>8.2114201877156283</v>
      </c>
      <c r="AC77" s="22">
        <f t="shared" si="19"/>
        <v>8.2597614828939765</v>
      </c>
      <c r="AD77" s="22">
        <f t="shared" si="19"/>
        <v>8.276134079237087</v>
      </c>
      <c r="AE77" s="22">
        <f t="shared" si="19"/>
        <v>8.2960284923797367</v>
      </c>
      <c r="AF77" s="22">
        <f t="shared" si="19"/>
        <v>8.3532700253370304</v>
      </c>
      <c r="AG77" s="22">
        <f t="shared" si="19"/>
        <v>8.4238676763859406</v>
      </c>
      <c r="AH77" s="22">
        <f t="shared" si="19"/>
        <v>8.4232525094745618</v>
      </c>
      <c r="AI77" s="22">
        <f t="shared" si="19"/>
        <v>8.4164423304683922</v>
      </c>
      <c r="AJ77" s="22">
        <f t="shared" si="19"/>
        <v>8.4249467427701621</v>
      </c>
      <c r="AK77" s="22">
        <f t="shared" si="19"/>
        <v>8.4248739200380083</v>
      </c>
      <c r="AL77" s="22">
        <f t="shared" si="19"/>
        <v>8.4401810490102402</v>
      </c>
      <c r="AM77" s="22">
        <f t="shared" si="19"/>
        <v>8.4408565849938597</v>
      </c>
      <c r="AN77" s="22">
        <f t="shared" si="19"/>
        <v>8.5114165457951234</v>
      </c>
      <c r="AO77" s="22">
        <f t="shared" si="19"/>
        <v>8.5773812145655146</v>
      </c>
      <c r="AP77" s="22">
        <f t="shared" si="19"/>
        <v>8.6426826059049908</v>
      </c>
      <c r="AQ77" s="22">
        <f t="shared" si="19"/>
        <v>8.7082820369849241</v>
      </c>
      <c r="AR77" s="22">
        <f t="shared" si="19"/>
        <v>8.776178758212426</v>
      </c>
      <c r="AS77" s="22">
        <f t="shared" si="19"/>
        <v>8.8577925494750751</v>
      </c>
      <c r="AT77" s="22">
        <f t="shared" si="19"/>
        <v>8.818091200236756</v>
      </c>
      <c r="AU77" s="22">
        <f t="shared" si="19"/>
        <v>8.7575090546900238</v>
      </c>
      <c r="AV77" s="22">
        <f t="shared" si="19"/>
        <v>8.6961721837812433</v>
      </c>
      <c r="AW77" s="22">
        <f t="shared" si="19"/>
        <v>8.6272943161080669</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5.8008217784478351</v>
      </c>
      <c r="L79" s="22">
        <f t="shared" si="19"/>
        <v>5.8039582643251126</v>
      </c>
      <c r="M79" s="22">
        <f t="shared" si="19"/>
        <v>5.8114574843873843</v>
      </c>
      <c r="N79" s="22">
        <f t="shared" si="19"/>
        <v>5.8225151444828054</v>
      </c>
      <c r="O79" s="22">
        <f t="shared" si="19"/>
        <v>5.8370609765606929</v>
      </c>
      <c r="P79" s="22">
        <f t="shared" si="19"/>
        <v>5.8549413826537444</v>
      </c>
      <c r="Q79" s="22">
        <f t="shared" si="19"/>
        <v>5.8750235193024203</v>
      </c>
      <c r="R79" s="22">
        <f t="shared" si="19"/>
        <v>5.8971806009067276</v>
      </c>
      <c r="S79" s="22">
        <f t="shared" si="19"/>
        <v>5.9177473514755112</v>
      </c>
      <c r="T79" s="22">
        <f t="shared" si="19"/>
        <v>5.9375309150436957</v>
      </c>
      <c r="U79" s="22">
        <f t="shared" si="19"/>
        <v>5.9550349542369023</v>
      </c>
      <c r="V79" s="22">
        <f t="shared" si="19"/>
        <v>5.9702956047872346</v>
      </c>
      <c r="W79" s="22">
        <f t="shared" si="19"/>
        <v>5.9833335465648414</v>
      </c>
      <c r="X79" s="22">
        <f t="shared" si="19"/>
        <v>5.9938722300414815</v>
      </c>
      <c r="Y79" s="22">
        <f t="shared" si="19"/>
        <v>6.0040753426216513</v>
      </c>
      <c r="Z79" s="22">
        <f t="shared" si="19"/>
        <v>6.0140016433547752</v>
      </c>
      <c r="AA79" s="22">
        <f t="shared" si="19"/>
        <v>6.0236073114274769</v>
      </c>
      <c r="AB79" s="22">
        <f t="shared" si="19"/>
        <v>6.0331135497203547</v>
      </c>
      <c r="AC79" s="22">
        <f t="shared" si="19"/>
        <v>6.0420086626499678</v>
      </c>
      <c r="AD79" s="22">
        <f t="shared" si="19"/>
        <v>6.0508823359685007</v>
      </c>
      <c r="AE79" s="22">
        <f t="shared" si="19"/>
        <v>6.059525855279027</v>
      </c>
      <c r="AF79" s="22">
        <f t="shared" si="19"/>
        <v>6.0680826735126097</v>
      </c>
      <c r="AG79" s="22">
        <f t="shared" si="19"/>
        <v>6.07639140862522</v>
      </c>
      <c r="AH79" s="22">
        <f t="shared" si="19"/>
        <v>6.0839321608306083</v>
      </c>
      <c r="AI79" s="22">
        <f t="shared" si="19"/>
        <v>6.0911065580949133</v>
      </c>
      <c r="AJ79" s="22">
        <f t="shared" si="19"/>
        <v>6.0980098310577775</v>
      </c>
      <c r="AK79" s="22">
        <f t="shared" si="19"/>
        <v>6.1044705461191313</v>
      </c>
      <c r="AL79" s="22">
        <f t="shared" si="19"/>
        <v>6.1106093052100885</v>
      </c>
      <c r="AM79" s="22">
        <f t="shared" si="19"/>
        <v>6.1162119997906332</v>
      </c>
      <c r="AN79" s="22">
        <f t="shared" si="19"/>
        <v>6.1216103650549423</v>
      </c>
      <c r="AO79" s="22">
        <f t="shared" si="19"/>
        <v>6.1265684788361296</v>
      </c>
      <c r="AP79" s="22">
        <f t="shared" si="19"/>
        <v>6.131090742863095</v>
      </c>
      <c r="AQ79" s="22">
        <f t="shared" si="19"/>
        <v>6.1351642207573143</v>
      </c>
      <c r="AR79" s="22">
        <f t="shared" si="19"/>
        <v>6.1387855064960508</v>
      </c>
      <c r="AS79" s="22">
        <f t="shared" si="19"/>
        <v>6.1420270149893508</v>
      </c>
      <c r="AT79" s="22">
        <f t="shared" si="19"/>
        <v>6.1438601984597403</v>
      </c>
      <c r="AU79" s="22">
        <f t="shared" si="19"/>
        <v>6.1449861131424406</v>
      </c>
      <c r="AV79" s="22">
        <f t="shared" si="19"/>
        <v>6.1455384628484486</v>
      </c>
      <c r="AW79" s="22">
        <f t="shared" si="19"/>
        <v>6.1454485047023475</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0.64754299084306621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0.66059533724434472</v>
      </c>
      <c r="T80" s="22">
        <f t="shared" si="19"/>
        <v>0.66280376708614275</v>
      </c>
      <c r="U80" s="22">
        <f t="shared" si="19"/>
        <v>0.66475773470037225</v>
      </c>
      <c r="V80" s="22">
        <f t="shared" si="19"/>
        <v>0.66646127390171195</v>
      </c>
      <c r="W80" s="22">
        <f t="shared" si="19"/>
        <v>0.66791669317428426</v>
      </c>
      <c r="X80" s="22">
        <f t="shared" si="19"/>
        <v>0.66909312142508237</v>
      </c>
      <c r="Y80" s="22">
        <f t="shared" si="19"/>
        <v>0.67023209005546158</v>
      </c>
      <c r="Z80" s="22">
        <f t="shared" si="19"/>
        <v>0.67134015831031046</v>
      </c>
      <c r="AA80" s="22">
        <f t="shared" si="19"/>
        <v>0.67241243449296328</v>
      </c>
      <c r="AB80" s="22">
        <f t="shared" si="19"/>
        <v>0.67347361137633321</v>
      </c>
      <c r="AC80" s="22">
        <f t="shared" si="19"/>
        <v>0.67446656862451637</v>
      </c>
      <c r="AD80" s="22">
        <f t="shared" si="19"/>
        <v>0.67545713257905748</v>
      </c>
      <c r="AE80" s="22">
        <f t="shared" si="19"/>
        <v>0.67642200455056722</v>
      </c>
      <c r="AF80" s="22">
        <f t="shared" si="19"/>
        <v>0.6773771981218748</v>
      </c>
      <c r="AG80" s="22">
        <f t="shared" si="19"/>
        <v>0.67830469829175277</v>
      </c>
      <c r="AH80" s="22">
        <f t="shared" si="19"/>
        <v>0.67914646889301933</v>
      </c>
      <c r="AI80" s="22">
        <f t="shared" si="19"/>
        <v>0.67994734346552976</v>
      </c>
      <c r="AJ80" s="22">
        <f t="shared" si="19"/>
        <v>0.68071795256053547</v>
      </c>
      <c r="AK80" s="22">
        <f t="shared" si="19"/>
        <v>0.68143915912636355</v>
      </c>
      <c r="AL80" s="22">
        <f t="shared" si="19"/>
        <v>0.6821244258995286</v>
      </c>
      <c r="AM80" s="22">
        <f t="shared" si="19"/>
        <v>0.68274985204500094</v>
      </c>
      <c r="AN80" s="22">
        <f t="shared" si="19"/>
        <v>0.68335246900556701</v>
      </c>
      <c r="AO80" s="22">
        <f t="shared" si="19"/>
        <v>0.68390594090134904</v>
      </c>
      <c r="AP80" s="22">
        <f t="shared" si="19"/>
        <v>0.68441075909526128</v>
      </c>
      <c r="AQ80" s="22">
        <f t="shared" si="19"/>
        <v>0.68486547950548948</v>
      </c>
      <c r="AR80" s="22">
        <f t="shared" si="19"/>
        <v>0.68526972191932656</v>
      </c>
      <c r="AS80" s="22">
        <f t="shared" si="19"/>
        <v>0.68563156997892261</v>
      </c>
      <c r="AT80" s="22">
        <f t="shared" si="19"/>
        <v>0.68583620738246964</v>
      </c>
      <c r="AU80" s="22">
        <f t="shared" si="19"/>
        <v>0.68596189270584551</v>
      </c>
      <c r="AV80" s="22">
        <f t="shared" si="19"/>
        <v>0.68602355124221859</v>
      </c>
      <c r="AW80" s="22">
        <f t="shared" si="19"/>
        <v>0.68601350925692695</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0.74639585624714178</v>
      </c>
      <c r="T81" s="22">
        <f t="shared" si="19"/>
        <v>0.75062344269595038</v>
      </c>
      <c r="U81" s="22">
        <f t="shared" ref="L81:AW87" si="20">U1490</f>
        <v>0.75434456999126498</v>
      </c>
      <c r="V81" s="22">
        <f t="shared" si="20"/>
        <v>0.7575750131274801</v>
      </c>
      <c r="W81" s="22">
        <f t="shared" si="20"/>
        <v>0.7603267043915154</v>
      </c>
      <c r="X81" s="22">
        <f t="shared" si="20"/>
        <v>0.76255455909308367</v>
      </c>
      <c r="Y81" s="22">
        <f t="shared" si="20"/>
        <v>0.7646741649144333</v>
      </c>
      <c r="Z81" s="22">
        <f t="shared" si="20"/>
        <v>0.76670028037779503</v>
      </c>
      <c r="AA81" s="22">
        <f t="shared" si="20"/>
        <v>0.7686279201351115</v>
      </c>
      <c r="AB81" s="22">
        <f t="shared" si="20"/>
        <v>0.77050157660343455</v>
      </c>
      <c r="AC81" s="22">
        <f t="shared" si="20"/>
        <v>0.77222791857842199</v>
      </c>
      <c r="AD81" s="22">
        <f t="shared" si="20"/>
        <v>0.77391993205048337</v>
      </c>
      <c r="AE81" s="22">
        <f t="shared" si="20"/>
        <v>0.77554063276479512</v>
      </c>
      <c r="AF81" s="22">
        <f t="shared" si="20"/>
        <v>0.77711869829831559</v>
      </c>
      <c r="AG81" s="22">
        <f t="shared" si="20"/>
        <v>0.77862582768115796</v>
      </c>
      <c r="AH81" s="22">
        <f t="shared" si="20"/>
        <v>0.77996736659868171</v>
      </c>
      <c r="AI81" s="22">
        <f t="shared" si="20"/>
        <v>0.78121973085953944</v>
      </c>
      <c r="AJ81" s="22">
        <f t="shared" si="20"/>
        <v>0.78240207201816891</v>
      </c>
      <c r="AK81" s="22">
        <f t="shared" si="20"/>
        <v>0.78348415837993368</v>
      </c>
      <c r="AL81" s="22">
        <f t="shared" si="20"/>
        <v>0.78448961677320206</v>
      </c>
      <c r="AM81" s="22">
        <f t="shared" si="20"/>
        <v>0.78538036055819127</v>
      </c>
      <c r="AN81" s="22">
        <f t="shared" si="20"/>
        <v>0.78621855970709831</v>
      </c>
      <c r="AO81" s="22">
        <f t="shared" si="20"/>
        <v>0.78696200764009205</v>
      </c>
      <c r="AP81" s="22">
        <f t="shared" si="20"/>
        <v>0.78761263401819026</v>
      </c>
      <c r="AQ81" s="22">
        <f t="shared" si="20"/>
        <v>0.78816913857770965</v>
      </c>
      <c r="AR81" s="22">
        <f t="shared" si="20"/>
        <v>0.78863191473156036</v>
      </c>
      <c r="AS81" s="22">
        <f t="shared" si="20"/>
        <v>0.7890150882372613</v>
      </c>
      <c r="AT81" s="22">
        <f t="shared" si="20"/>
        <v>0.78913286819737027</v>
      </c>
      <c r="AU81" s="22">
        <f t="shared" si="20"/>
        <v>0.78911397535038097</v>
      </c>
      <c r="AV81" s="22">
        <f t="shared" si="20"/>
        <v>0.78898363389620252</v>
      </c>
      <c r="AW81" s="22">
        <f t="shared" si="20"/>
        <v>0.78873031132745119</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1.2123460769338652</v>
      </c>
      <c r="Q82" s="22">
        <f t="shared" si="20"/>
        <v>1.2198688909683484</v>
      </c>
      <c r="R82" s="22">
        <f t="shared" si="20"/>
        <v>1.2278946750888551</v>
      </c>
      <c r="S82" s="22">
        <f t="shared" si="20"/>
        <v>1.2352699808309164</v>
      </c>
      <c r="T82" s="22">
        <f t="shared" si="20"/>
        <v>1.2422665505303223</v>
      </c>
      <c r="U82" s="22">
        <f t="shared" si="20"/>
        <v>1.2484249406182093</v>
      </c>
      <c r="V82" s="22">
        <f t="shared" si="20"/>
        <v>1.2537712583898704</v>
      </c>
      <c r="W82" s="22">
        <f t="shared" si="20"/>
        <v>1.2583252515377801</v>
      </c>
      <c r="X82" s="22">
        <f t="shared" si="20"/>
        <v>1.2620123058153014</v>
      </c>
      <c r="Y82" s="22">
        <f t="shared" si="20"/>
        <v>1.2655202103948799</v>
      </c>
      <c r="Z82" s="22">
        <f t="shared" si="20"/>
        <v>1.268873390331023</v>
      </c>
      <c r="AA82" s="22">
        <f t="shared" si="20"/>
        <v>1.2720635949739607</v>
      </c>
      <c r="AB82" s="22">
        <f t="shared" si="20"/>
        <v>1.275164458370156</v>
      </c>
      <c r="AC82" s="22">
        <f t="shared" si="20"/>
        <v>1.2780215192722255</v>
      </c>
      <c r="AD82" s="22">
        <f t="shared" si="20"/>
        <v>1.2808217671992546</v>
      </c>
      <c r="AE82" s="22">
        <f t="shared" si="20"/>
        <v>1.2835039939607567</v>
      </c>
      <c r="AF82" s="22">
        <f t="shared" si="20"/>
        <v>1.2861156603640822</v>
      </c>
      <c r="AG82" s="22">
        <f t="shared" si="20"/>
        <v>1.2886099288789343</v>
      </c>
      <c r="AH82" s="22">
        <f t="shared" si="20"/>
        <v>1.2908301485372613</v>
      </c>
      <c r="AI82" s="22">
        <f t="shared" si="20"/>
        <v>1.2929027859501765</v>
      </c>
      <c r="AJ82" s="22">
        <f t="shared" si="20"/>
        <v>1.294859536551257</v>
      </c>
      <c r="AK82" s="22">
        <f t="shared" si="20"/>
        <v>1.2966503674999652</v>
      </c>
      <c r="AL82" s="22">
        <f t="shared" si="20"/>
        <v>1.2983143807173261</v>
      </c>
      <c r="AM82" s="22">
        <f t="shared" si="20"/>
        <v>1.2997885435881402</v>
      </c>
      <c r="AN82" s="22">
        <f t="shared" si="20"/>
        <v>1.3011757461535574</v>
      </c>
      <c r="AO82" s="22">
        <f t="shared" si="20"/>
        <v>1.3024061373812841</v>
      </c>
      <c r="AP82" s="22">
        <f t="shared" si="20"/>
        <v>1.3034829108211081</v>
      </c>
      <c r="AQ82" s="22">
        <f t="shared" si="20"/>
        <v>1.3044039145630451</v>
      </c>
      <c r="AR82" s="22">
        <f t="shared" si="20"/>
        <v>1.30516979969747</v>
      </c>
      <c r="AS82" s="22">
        <f t="shared" si="20"/>
        <v>1.305803944066146</v>
      </c>
      <c r="AT82" s="22">
        <f t="shared" si="20"/>
        <v>1.3059988675077063</v>
      </c>
      <c r="AU82" s="22">
        <f t="shared" si="20"/>
        <v>1.3059676002297018</v>
      </c>
      <c r="AV82" s="22">
        <f t="shared" si="20"/>
        <v>1.305751887770614</v>
      </c>
      <c r="AW82" s="22">
        <f t="shared" si="20"/>
        <v>1.3053326440649764</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0.19132863754616408</v>
      </c>
      <c r="S83" s="22">
        <f t="shared" si="20"/>
        <v>0.18121691515177082</v>
      </c>
      <c r="T83" s="22">
        <f t="shared" si="20"/>
        <v>0.18348274227221728</v>
      </c>
      <c r="U83" s="22">
        <f t="shared" si="20"/>
        <v>0.18500542428263034</v>
      </c>
      <c r="V83" s="22">
        <f t="shared" si="20"/>
        <v>0.18633992600873345</v>
      </c>
      <c r="W83" s="22">
        <f t="shared" si="20"/>
        <v>0.18794532448884269</v>
      </c>
      <c r="X83" s="22">
        <f t="shared" si="20"/>
        <v>0.18945528470008383</v>
      </c>
      <c r="Y83" s="22">
        <f t="shared" si="20"/>
        <v>0.19059515241393726</v>
      </c>
      <c r="Z83" s="22">
        <f t="shared" si="20"/>
        <v>0.19172409176710437</v>
      </c>
      <c r="AA83" s="22">
        <f t="shared" si="20"/>
        <v>0.19291420871429943</v>
      </c>
      <c r="AB83" s="22">
        <f t="shared" si="20"/>
        <v>0.19490384140562342</v>
      </c>
      <c r="AC83" s="22">
        <f t="shared" si="20"/>
        <v>0.19653122230472453</v>
      </c>
      <c r="AD83" s="22">
        <f t="shared" si="20"/>
        <v>0.19870672632266706</v>
      </c>
      <c r="AE83" s="22">
        <f t="shared" si="20"/>
        <v>0.20102070374492181</v>
      </c>
      <c r="AF83" s="22">
        <f t="shared" si="20"/>
        <v>0.2039525742459882</v>
      </c>
      <c r="AG83" s="22">
        <f t="shared" si="20"/>
        <v>0.20719921130686197</v>
      </c>
      <c r="AH83" s="22">
        <f t="shared" si="20"/>
        <v>0.20955489098601043</v>
      </c>
      <c r="AI83" s="22">
        <f t="shared" si="20"/>
        <v>0.21192293732431061</v>
      </c>
      <c r="AJ83" s="22">
        <f t="shared" si="20"/>
        <v>0.21462910923397369</v>
      </c>
      <c r="AK83" s="22">
        <f t="shared" si="20"/>
        <v>0.21732663117670842</v>
      </c>
      <c r="AL83" s="22">
        <f t="shared" si="20"/>
        <v>0.22039274825333016</v>
      </c>
      <c r="AM83" s="22">
        <f t="shared" si="20"/>
        <v>0.2233679582264026</v>
      </c>
      <c r="AN83" s="22">
        <f t="shared" si="20"/>
        <v>0.22692459454896774</v>
      </c>
      <c r="AO83" s="22">
        <f t="shared" si="20"/>
        <v>0.23054073392143409</v>
      </c>
      <c r="AP83" s="22">
        <f t="shared" si="20"/>
        <v>0.23428659186390743</v>
      </c>
      <c r="AQ83" s="22">
        <f t="shared" si="20"/>
        <v>0.23818605127383119</v>
      </c>
      <c r="AR83" s="22">
        <f t="shared" si="20"/>
        <v>0.2422831406725548</v>
      </c>
      <c r="AS83" s="22">
        <f t="shared" si="20"/>
        <v>0.2467953078980418</v>
      </c>
      <c r="AT83" s="22">
        <f t="shared" si="20"/>
        <v>0.24925861312679798</v>
      </c>
      <c r="AU83" s="22">
        <f t="shared" si="20"/>
        <v>0.2514343978315251</v>
      </c>
      <c r="AV83" s="22">
        <f t="shared" si="20"/>
        <v>0.25369020321184743</v>
      </c>
      <c r="AW83" s="22">
        <f t="shared" si="20"/>
        <v>0.25589710336146904</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0.66038785467281191</v>
      </c>
      <c r="U101" s="22">
        <f t="shared" si="22"/>
        <v>0.66019993680841182</v>
      </c>
      <c r="V101" s="22">
        <f t="shared" si="22"/>
        <v>0.66005322797228072</v>
      </c>
      <c r="W101" s="22">
        <f t="shared" si="22"/>
        <v>0.65992051255597362</v>
      </c>
      <c r="X101" s="22">
        <f t="shared" si="22"/>
        <v>0.6597798185241549</v>
      </c>
      <c r="Y101" s="22">
        <f t="shared" si="22"/>
        <v>0.65964889228575574</v>
      </c>
      <c r="Z101" s="22">
        <f t="shared" ref="L101:AW108" si="23">Z1510</f>
        <v>0.65953738138803686</v>
      </c>
      <c r="AA101" s="22">
        <f t="shared" si="23"/>
        <v>0.65942817746747784</v>
      </c>
      <c r="AB101" s="22">
        <f t="shared" si="23"/>
        <v>0.65931792871980044</v>
      </c>
      <c r="AC101" s="22">
        <f t="shared" si="23"/>
        <v>0.65917237797877515</v>
      </c>
      <c r="AD101" s="22">
        <f t="shared" si="23"/>
        <v>0.65904593743410622</v>
      </c>
      <c r="AE101" s="22">
        <f t="shared" si="23"/>
        <v>0.65889626809226776</v>
      </c>
      <c r="AF101" s="22">
        <f t="shared" si="23"/>
        <v>0.65874261858387118</v>
      </c>
      <c r="AG101" s="22">
        <f t="shared" si="23"/>
        <v>0.65856391761312372</v>
      </c>
      <c r="AH101" s="22">
        <f t="shared" si="23"/>
        <v>0.65837460743635234</v>
      </c>
      <c r="AI101" s="22">
        <f t="shared" si="23"/>
        <v>0.65822718605247443</v>
      </c>
      <c r="AJ101" s="22">
        <f t="shared" si="23"/>
        <v>0.65808158783351756</v>
      </c>
      <c r="AK101" s="22">
        <f t="shared" si="23"/>
        <v>0.65792411429496322</v>
      </c>
      <c r="AL101" s="22">
        <f t="shared" si="23"/>
        <v>0.65776971792007932</v>
      </c>
      <c r="AM101" s="22">
        <f t="shared" si="23"/>
        <v>0.65760292541762722</v>
      </c>
      <c r="AN101" s="22">
        <f t="shared" si="23"/>
        <v>0.65744290866706323</v>
      </c>
      <c r="AO101" s="22">
        <f t="shared" si="23"/>
        <v>0.6572626584708281</v>
      </c>
      <c r="AP101" s="22">
        <f t="shared" si="23"/>
        <v>0.65708363430200767</v>
      </c>
      <c r="AQ101" s="22">
        <f t="shared" si="23"/>
        <v>0.65690321556450881</v>
      </c>
      <c r="AR101" s="22">
        <f t="shared" si="23"/>
        <v>0.65672071055463621</v>
      </c>
      <c r="AS101" s="22">
        <f t="shared" si="23"/>
        <v>0.65653474451226601</v>
      </c>
      <c r="AT101" s="22">
        <f t="shared" si="23"/>
        <v>0.65633778154585931</v>
      </c>
      <c r="AU101" s="22">
        <f t="shared" si="23"/>
        <v>0.65621831754716786</v>
      </c>
      <c r="AV101" s="22">
        <f t="shared" si="23"/>
        <v>0.65611127696826843</v>
      </c>
      <c r="AW101" s="22">
        <f t="shared" si="23"/>
        <v>0.65600345870341048</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8.7171196816811167E-3</v>
      </c>
      <c r="U102" s="22">
        <f t="shared" si="23"/>
        <v>8.7146391658710371E-3</v>
      </c>
      <c r="V102" s="22">
        <f t="shared" si="23"/>
        <v>8.7127026092341051E-3</v>
      </c>
      <c r="W102" s="22">
        <f t="shared" si="23"/>
        <v>8.7109507657388546E-3</v>
      </c>
      <c r="X102" s="22">
        <f t="shared" si="23"/>
        <v>8.7090936045188475E-3</v>
      </c>
      <c r="Y102" s="22">
        <f t="shared" si="23"/>
        <v>8.7073653781719745E-3</v>
      </c>
      <c r="Z102" s="22">
        <f t="shared" si="23"/>
        <v>8.7058934343220897E-3</v>
      </c>
      <c r="AA102" s="22">
        <f t="shared" si="23"/>
        <v>8.7044519425707075E-3</v>
      </c>
      <c r="AB102" s="22">
        <f t="shared" si="23"/>
        <v>8.7029966591013648E-3</v>
      </c>
      <c r="AC102" s="22">
        <f t="shared" si="23"/>
        <v>8.7010753893198341E-3</v>
      </c>
      <c r="AD102" s="22">
        <f t="shared" si="23"/>
        <v>8.6994063741302041E-3</v>
      </c>
      <c r="AE102" s="22">
        <f t="shared" si="23"/>
        <v>8.6974307388179382E-3</v>
      </c>
      <c r="AF102" s="22">
        <f t="shared" si="23"/>
        <v>8.6954025653070977E-3</v>
      </c>
      <c r="AG102" s="22">
        <f t="shared" si="23"/>
        <v>8.6930437124932373E-3</v>
      </c>
      <c r="AH102" s="22">
        <f t="shared" si="23"/>
        <v>8.6905448181598538E-3</v>
      </c>
      <c r="AI102" s="22">
        <f t="shared" si="23"/>
        <v>8.6885988558926628E-3</v>
      </c>
      <c r="AJ102" s="22">
        <f t="shared" si="23"/>
        <v>8.6866769594024316E-3</v>
      </c>
      <c r="AK102" s="22">
        <f t="shared" si="23"/>
        <v>8.6845983086935186E-3</v>
      </c>
      <c r="AL102" s="22">
        <f t="shared" si="23"/>
        <v>8.6825602765450479E-3</v>
      </c>
      <c r="AM102" s="22">
        <f t="shared" si="23"/>
        <v>8.6803586155126799E-3</v>
      </c>
      <c r="AN102" s="22">
        <f t="shared" si="23"/>
        <v>8.678246394405233E-3</v>
      </c>
      <c r="AO102" s="22">
        <f t="shared" si="23"/>
        <v>8.675867091814931E-3</v>
      </c>
      <c r="AP102" s="22">
        <f t="shared" si="23"/>
        <v>8.6735039727865015E-3</v>
      </c>
      <c r="AQ102" s="22">
        <f t="shared" si="23"/>
        <v>8.6711224454515175E-3</v>
      </c>
      <c r="AR102" s="22">
        <f t="shared" si="23"/>
        <v>8.6687133793211975E-3</v>
      </c>
      <c r="AS102" s="22">
        <f t="shared" si="23"/>
        <v>8.6662586275619135E-3</v>
      </c>
      <c r="AT102" s="22">
        <f t="shared" si="23"/>
        <v>8.6636587164053442E-3</v>
      </c>
      <c r="AU102" s="22">
        <f t="shared" si="23"/>
        <v>8.6620817916226184E-3</v>
      </c>
      <c r="AV102" s="22">
        <f t="shared" si="23"/>
        <v>8.6606688559811434E-3</v>
      </c>
      <c r="AW102" s="22">
        <f t="shared" si="23"/>
        <v>8.6592456548850207E-3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1.2008407282256133</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1.1697766221705692</v>
      </c>
      <c r="R103" s="22">
        <f t="shared" si="23"/>
        <v>1.1606871439933113</v>
      </c>
      <c r="S103" s="22">
        <f t="shared" si="23"/>
        <v>1.0583151084438351</v>
      </c>
      <c r="T103" s="22">
        <f t="shared" si="23"/>
        <v>1.0817135820061958</v>
      </c>
      <c r="U103" s="22">
        <f t="shared" si="23"/>
        <v>1.0971391321257387</v>
      </c>
      <c r="V103" s="22">
        <f t="shared" si="23"/>
        <v>1.1099983186934999</v>
      </c>
      <c r="W103" s="22">
        <f t="shared" si="23"/>
        <v>1.1247424994036939</v>
      </c>
      <c r="X103" s="22">
        <f t="shared" si="23"/>
        <v>1.1377367545440498</v>
      </c>
      <c r="Y103" s="22">
        <f t="shared" si="23"/>
        <v>1.1469482169774268</v>
      </c>
      <c r="Z103" s="22">
        <f t="shared" si="23"/>
        <v>1.1558704877490678</v>
      </c>
      <c r="AA103" s="22">
        <f t="shared" si="23"/>
        <v>1.1651841304240751</v>
      </c>
      <c r="AB103" s="22">
        <f t="shared" si="23"/>
        <v>1.1819774417183677</v>
      </c>
      <c r="AC103" s="22">
        <f t="shared" si="23"/>
        <v>1.1950081130366406</v>
      </c>
      <c r="AD103" s="22">
        <f t="shared" si="23"/>
        <v>1.2089159739724835</v>
      </c>
      <c r="AE103" s="22">
        <f t="shared" si="23"/>
        <v>1.2237405941114132</v>
      </c>
      <c r="AF103" s="22">
        <f t="shared" si="23"/>
        <v>1.2439410301408287</v>
      </c>
      <c r="AG103" s="22">
        <f t="shared" si="23"/>
        <v>1.2665500798244025</v>
      </c>
      <c r="AH103" s="22">
        <f t="shared" si="23"/>
        <v>1.2803445981940442</v>
      </c>
      <c r="AI103" s="22">
        <f t="shared" si="23"/>
        <v>1.2938151964230753</v>
      </c>
      <c r="AJ103" s="22">
        <f t="shared" si="23"/>
        <v>1.3099131631551906</v>
      </c>
      <c r="AK103" s="22">
        <f t="shared" si="23"/>
        <v>1.3254263499418728</v>
      </c>
      <c r="AL103" s="22">
        <f t="shared" si="23"/>
        <v>1.3437231728606644</v>
      </c>
      <c r="AM103" s="22">
        <f t="shared" si="23"/>
        <v>1.3606353645197928</v>
      </c>
      <c r="AN103" s="22">
        <f t="shared" si="23"/>
        <v>1.3846682324569703</v>
      </c>
      <c r="AO103" s="22">
        <f t="shared" si="23"/>
        <v>1.4086943645257162</v>
      </c>
      <c r="AP103" s="22">
        <f t="shared" si="23"/>
        <v>1.4333039618998324</v>
      </c>
      <c r="AQ103" s="22">
        <f t="shared" si="23"/>
        <v>1.4586702884289542</v>
      </c>
      <c r="AR103" s="22">
        <f t="shared" si="23"/>
        <v>1.4851333871953596</v>
      </c>
      <c r="AS103" s="22">
        <f t="shared" si="23"/>
        <v>1.5145004930344006</v>
      </c>
      <c r="AT103" s="22">
        <f t="shared" si="23"/>
        <v>1.525850384591833</v>
      </c>
      <c r="AU103" s="22">
        <f t="shared" si="23"/>
        <v>1.5343389007732156</v>
      </c>
      <c r="AV103" s="22">
        <f t="shared" si="23"/>
        <v>1.5430762776631064</v>
      </c>
      <c r="AW103" s="22">
        <f t="shared" si="23"/>
        <v>1.550976498720875</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3.9193710675407551</v>
      </c>
      <c r="T104" s="22">
        <f t="shared" si="23"/>
        <v>3.9675413829497361</v>
      </c>
      <c r="U104" s="22">
        <f t="shared" si="23"/>
        <v>3.9963045556227019</v>
      </c>
      <c r="V104" s="22">
        <f t="shared" si="23"/>
        <v>4.0181045214826456</v>
      </c>
      <c r="W104" s="22">
        <f t="shared" si="23"/>
        <v>4.0429589001057185</v>
      </c>
      <c r="X104" s="22">
        <f t="shared" si="23"/>
        <v>4.062672973299339</v>
      </c>
      <c r="Y104" s="22">
        <f t="shared" si="23"/>
        <v>4.0735559630455143</v>
      </c>
      <c r="Z104" s="22">
        <f t="shared" si="23"/>
        <v>4.0834095160895476</v>
      </c>
      <c r="AA104" s="22">
        <f t="shared" si="23"/>
        <v>4.0937090131303266</v>
      </c>
      <c r="AB104" s="22">
        <f t="shared" si="23"/>
        <v>4.1197943263995107</v>
      </c>
      <c r="AC104" s="22">
        <f t="shared" si="23"/>
        <v>4.1371093500145353</v>
      </c>
      <c r="AD104" s="22">
        <f t="shared" si="23"/>
        <v>4.1465866482263332</v>
      </c>
      <c r="AE104" s="22">
        <f t="shared" si="23"/>
        <v>4.1570024751437398</v>
      </c>
      <c r="AF104" s="22">
        <f t="shared" si="23"/>
        <v>4.1775796204917386</v>
      </c>
      <c r="AG104" s="22">
        <f t="shared" si="23"/>
        <v>4.2017922630218454</v>
      </c>
      <c r="AH104" s="22">
        <f t="shared" si="23"/>
        <v>4.2065192230363442</v>
      </c>
      <c r="AI104" s="22">
        <f t="shared" si="23"/>
        <v>4.2095151361718779</v>
      </c>
      <c r="AJ104" s="22">
        <f t="shared" si="23"/>
        <v>4.2166662176505358</v>
      </c>
      <c r="AK104" s="22">
        <f t="shared" si="23"/>
        <v>4.2214257556523425</v>
      </c>
      <c r="AL104" s="22">
        <f t="shared" si="23"/>
        <v>4.2303684146324505</v>
      </c>
      <c r="AM104" s="22">
        <f t="shared" si="23"/>
        <v>4.2352478551338804</v>
      </c>
      <c r="AN104" s="22">
        <f t="shared" si="23"/>
        <v>4.2586580005121109</v>
      </c>
      <c r="AO104" s="22">
        <f t="shared" si="23"/>
        <v>4.2807709035875297</v>
      </c>
      <c r="AP104" s="22">
        <f t="shared" si="23"/>
        <v>4.3026676377465156</v>
      </c>
      <c r="AQ104" s="22">
        <f t="shared" si="23"/>
        <v>4.3246134738779469</v>
      </c>
      <c r="AR104" s="22">
        <f t="shared" si="23"/>
        <v>4.3471635300309739</v>
      </c>
      <c r="AS104" s="22">
        <f t="shared" si="23"/>
        <v>4.3734919919194972</v>
      </c>
      <c r="AT104" s="22">
        <f t="shared" si="23"/>
        <v>4.3660966372992904</v>
      </c>
      <c r="AU104" s="22">
        <f t="shared" si="23"/>
        <v>4.3527807255304758</v>
      </c>
      <c r="AV104" s="22">
        <f t="shared" si="23"/>
        <v>4.3391267627324295</v>
      </c>
      <c r="AW104" s="22">
        <f t="shared" si="23"/>
        <v>4.323239001615276</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2.2783380986212006E-4</v>
      </c>
      <c r="U105" s="22">
        <f t="shared" si="23"/>
        <v>2.2776897819890203E-4</v>
      </c>
      <c r="V105" s="22">
        <f t="shared" si="23"/>
        <v>2.2771836365043679E-4</v>
      </c>
      <c r="W105" s="22">
        <f t="shared" si="23"/>
        <v>2.2767257683181088E-4</v>
      </c>
      <c r="X105" s="22">
        <f t="shared" si="23"/>
        <v>2.2762403739083343E-4</v>
      </c>
      <c r="Y105" s="22">
        <f t="shared" si="23"/>
        <v>2.2757886783858562E-4</v>
      </c>
      <c r="Z105" s="22">
        <f t="shared" si="23"/>
        <v>2.2754039657887267E-4</v>
      </c>
      <c r="AA105" s="22">
        <f t="shared" si="23"/>
        <v>2.2750272122627979E-4</v>
      </c>
      <c r="AB105" s="22">
        <f t="shared" si="23"/>
        <v>2.2746468540833111E-4</v>
      </c>
      <c r="AC105" s="22">
        <f t="shared" si="23"/>
        <v>2.2741447040267742E-4</v>
      </c>
      <c r="AD105" s="22">
        <f t="shared" si="23"/>
        <v>2.2737084841476662E-4</v>
      </c>
      <c r="AE105" s="22">
        <f t="shared" si="23"/>
        <v>2.2731921249183234E-4</v>
      </c>
      <c r="AF105" s="22">
        <f t="shared" si="23"/>
        <v>2.2726620341143548E-4</v>
      </c>
      <c r="AG105" s="22">
        <f t="shared" si="23"/>
        <v>2.272045515765277E-4</v>
      </c>
      <c r="AH105" s="22">
        <f t="shared" si="23"/>
        <v>2.2713923956554159E-4</v>
      </c>
      <c r="AI105" s="22">
        <f t="shared" si="23"/>
        <v>2.2708837918810362E-4</v>
      </c>
      <c r="AJ105" s="22">
        <f t="shared" si="23"/>
        <v>2.2703814780256353E-4</v>
      </c>
      <c r="AK105" s="22">
        <f t="shared" si="23"/>
        <v>2.2698381943176234E-4</v>
      </c>
      <c r="AL105" s="22">
        <f t="shared" si="23"/>
        <v>2.2693055268242738E-4</v>
      </c>
      <c r="AM105" s="22">
        <f t="shared" si="23"/>
        <v>2.2687300926908135E-4</v>
      </c>
      <c r="AN105" s="22">
        <f t="shared" si="23"/>
        <v>2.2681780349013671E-4</v>
      </c>
      <c r="AO105" s="22">
        <f t="shared" si="23"/>
        <v>2.2675561717243567E-4</v>
      </c>
      <c r="AP105" s="22">
        <f t="shared" si="23"/>
        <v>2.2669385383419259E-4</v>
      </c>
      <c r="AQ105" s="22">
        <f t="shared" si="23"/>
        <v>2.2663160936975553E-4</v>
      </c>
      <c r="AR105" s="22">
        <f t="shared" si="23"/>
        <v>2.2656864514134943E-4</v>
      </c>
      <c r="AS105" s="22">
        <f t="shared" si="23"/>
        <v>2.2650448685673175E-4</v>
      </c>
      <c r="AT105" s="22">
        <f t="shared" si="23"/>
        <v>2.2643653463332147E-4</v>
      </c>
      <c r="AU105" s="22">
        <f t="shared" si="23"/>
        <v>2.263953195537729E-4</v>
      </c>
      <c r="AV105" s="22">
        <f t="shared" si="23"/>
        <v>2.2635839055405258E-4</v>
      </c>
      <c r="AW105" s="22">
        <f t="shared" si="23"/>
        <v>2.2632119325267659E-4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1.5037031450899928E-6</v>
      </c>
      <c r="U106" s="22">
        <f t="shared" si="23"/>
        <v>1.5032752561127537E-6</v>
      </c>
      <c r="V106" s="22">
        <f t="shared" si="23"/>
        <v>1.5029412000928829E-6</v>
      </c>
      <c r="W106" s="22">
        <f t="shared" si="23"/>
        <v>1.5026390070899519E-6</v>
      </c>
      <c r="X106" s="22">
        <f t="shared" si="23"/>
        <v>1.502318646779501E-6</v>
      </c>
      <c r="Y106" s="22">
        <f t="shared" si="23"/>
        <v>1.5020205277346656E-6</v>
      </c>
      <c r="Z106" s="22">
        <f t="shared" si="23"/>
        <v>1.50176661742056E-6</v>
      </c>
      <c r="AA106" s="22">
        <f t="shared" si="23"/>
        <v>1.5015179600934471E-6</v>
      </c>
      <c r="AB106" s="22">
        <f t="shared" si="23"/>
        <v>1.5012669236949856E-6</v>
      </c>
      <c r="AC106" s="22">
        <f t="shared" si="23"/>
        <v>1.5009355046576713E-6</v>
      </c>
      <c r="AD106" s="22">
        <f t="shared" si="23"/>
        <v>1.50064759953746E-6</v>
      </c>
      <c r="AE106" s="22">
        <f t="shared" si="23"/>
        <v>1.5003068024460939E-6</v>
      </c>
      <c r="AF106" s="22">
        <f t="shared" si="23"/>
        <v>1.4999569425154745E-6</v>
      </c>
      <c r="AG106" s="22">
        <f t="shared" si="23"/>
        <v>1.4995500404050832E-6</v>
      </c>
      <c r="AH106" s="22">
        <f t="shared" si="23"/>
        <v>1.4991189811325747E-6</v>
      </c>
      <c r="AI106" s="22">
        <f t="shared" si="23"/>
        <v>1.4987833026414842E-6</v>
      </c>
      <c r="AJ106" s="22">
        <f t="shared" si="23"/>
        <v>1.4984517754969193E-6</v>
      </c>
      <c r="AK106" s="22">
        <f t="shared" si="23"/>
        <v>1.4980932082496317E-6</v>
      </c>
      <c r="AL106" s="22">
        <f t="shared" si="23"/>
        <v>1.4977416477040208E-6</v>
      </c>
      <c r="AM106" s="22">
        <f t="shared" si="23"/>
        <v>1.4973618611759371E-6</v>
      </c>
      <c r="AN106" s="22">
        <f t="shared" si="23"/>
        <v>1.4969975030349026E-6</v>
      </c>
      <c r="AO106" s="22">
        <f t="shared" si="23"/>
        <v>1.4965870733380756E-6</v>
      </c>
      <c r="AP106" s="22">
        <f t="shared" si="23"/>
        <v>1.4961794353056715E-6</v>
      </c>
      <c r="AQ106" s="22">
        <f t="shared" si="23"/>
        <v>1.4957686218403866E-6</v>
      </c>
      <c r="AR106" s="22">
        <f t="shared" si="23"/>
        <v>1.4953530579329066E-6</v>
      </c>
      <c r="AS106" s="22">
        <f t="shared" si="23"/>
        <v>1.4949296132544301E-6</v>
      </c>
      <c r="AT106" s="22">
        <f t="shared" si="23"/>
        <v>1.4944811285799219E-6</v>
      </c>
      <c r="AU106" s="22">
        <f t="shared" si="23"/>
        <v>1.4942091090549014E-6</v>
      </c>
      <c r="AV106" s="22">
        <f t="shared" si="23"/>
        <v>1.4939653776567473E-6</v>
      </c>
      <c r="AW106" s="22">
        <f t="shared" si="23"/>
        <v>1.4937198754676657E-6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0.20714502561891826</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0.18255935620656155</v>
      </c>
      <c r="T107" s="22">
        <f t="shared" si="23"/>
        <v>0.18659559289606875</v>
      </c>
      <c r="U107" s="22">
        <f t="shared" si="23"/>
        <v>0.18925650029168997</v>
      </c>
      <c r="V107" s="22">
        <f t="shared" si="23"/>
        <v>0.19147470997462876</v>
      </c>
      <c r="W107" s="22">
        <f t="shared" si="23"/>
        <v>0.19401808114713717</v>
      </c>
      <c r="X107" s="22">
        <f t="shared" si="23"/>
        <v>0.19625959015884856</v>
      </c>
      <c r="Y107" s="22">
        <f t="shared" si="23"/>
        <v>0.1978485674286061</v>
      </c>
      <c r="Z107" s="22">
        <f t="shared" si="23"/>
        <v>0.19938765913671416</v>
      </c>
      <c r="AA107" s="22">
        <f t="shared" si="23"/>
        <v>0.20099426249815291</v>
      </c>
      <c r="AB107" s="22">
        <f t="shared" si="23"/>
        <v>0.20389110869641844</v>
      </c>
      <c r="AC107" s="22">
        <f t="shared" si="23"/>
        <v>0.20613889949882047</v>
      </c>
      <c r="AD107" s="22">
        <f t="shared" si="23"/>
        <v>0.20853800551025339</v>
      </c>
      <c r="AE107" s="22">
        <f t="shared" si="23"/>
        <v>0.2110952524842187</v>
      </c>
      <c r="AF107" s="22">
        <f t="shared" si="23"/>
        <v>0.21457982769929293</v>
      </c>
      <c r="AG107" s="22">
        <f t="shared" si="23"/>
        <v>0.21847988876970931</v>
      </c>
      <c r="AH107" s="22">
        <f t="shared" si="23"/>
        <v>0.22085944318847262</v>
      </c>
      <c r="AI107" s="22">
        <f t="shared" si="23"/>
        <v>0.22318312138298052</v>
      </c>
      <c r="AJ107" s="22">
        <f t="shared" si="23"/>
        <v>0.22596002064427034</v>
      </c>
      <c r="AK107" s="22">
        <f t="shared" si="23"/>
        <v>0.22863604536497301</v>
      </c>
      <c r="AL107" s="22">
        <f t="shared" si="23"/>
        <v>0.23179224731846459</v>
      </c>
      <c r="AM107" s="22">
        <f t="shared" si="23"/>
        <v>0.23470960037966421</v>
      </c>
      <c r="AN107" s="22">
        <f t="shared" si="23"/>
        <v>0.23885527009882734</v>
      </c>
      <c r="AO107" s="22">
        <f t="shared" si="23"/>
        <v>0.24299977788068597</v>
      </c>
      <c r="AP107" s="22">
        <f t="shared" si="23"/>
        <v>0.24724493342772111</v>
      </c>
      <c r="AQ107" s="22">
        <f t="shared" si="23"/>
        <v>0.2516206247539946</v>
      </c>
      <c r="AR107" s="22">
        <f t="shared" si="23"/>
        <v>0.25618550929119954</v>
      </c>
      <c r="AS107" s="22">
        <f t="shared" si="23"/>
        <v>0.26125133504843406</v>
      </c>
      <c r="AT107" s="22">
        <f t="shared" si="23"/>
        <v>0.2632091913420912</v>
      </c>
      <c r="AU107" s="22">
        <f t="shared" si="23"/>
        <v>0.26467346038337963</v>
      </c>
      <c r="AV107" s="22">
        <f t="shared" si="23"/>
        <v>0.26618065789688583</v>
      </c>
      <c r="AW107" s="22">
        <f t="shared" si="23"/>
        <v>0.26754344602935087</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0.1024215119727894</v>
      </c>
      <c r="U109" s="22">
        <f t="shared" si="24"/>
        <v>0.10290551841062676</v>
      </c>
      <c r="V109" s="22">
        <f t="shared" si="24"/>
        <v>0.10328338573793894</v>
      </c>
      <c r="W109" s="22">
        <f t="shared" si="24"/>
        <v>0.10362521122695213</v>
      </c>
      <c r="X109" s="22">
        <f t="shared" si="24"/>
        <v>0.10398758665827629</v>
      </c>
      <c r="Y109" s="22">
        <f t="shared" si="24"/>
        <v>0.10432480389129138</v>
      </c>
      <c r="Z109" s="22">
        <f t="shared" si="24"/>
        <v>0.10461201443701153</v>
      </c>
      <c r="AA109" s="22">
        <f t="shared" si="24"/>
        <v>0.10489328306868942</v>
      </c>
      <c r="AB109" s="22">
        <f t="shared" si="24"/>
        <v>0.10517724278592963</v>
      </c>
      <c r="AC109" s="22">
        <f t="shared" si="24"/>
        <v>0.10555212729152495</v>
      </c>
      <c r="AD109" s="22">
        <f t="shared" si="24"/>
        <v>0.10587779104796857</v>
      </c>
      <c r="AE109" s="22">
        <f t="shared" si="24"/>
        <v>0.10626328353548653</v>
      </c>
      <c r="AF109" s="22">
        <f t="shared" si="24"/>
        <v>0.10665902744983977</v>
      </c>
      <c r="AG109" s="22">
        <f t="shared" si="24"/>
        <v>0.10711929460201071</v>
      </c>
      <c r="AH109" s="22">
        <f t="shared" si="24"/>
        <v>0.10760688711801743</v>
      </c>
      <c r="AI109" s="22">
        <f t="shared" si="24"/>
        <v>0.10798658970297209</v>
      </c>
      <c r="AJ109" s="22">
        <f t="shared" si="24"/>
        <v>0.10836159649403876</v>
      </c>
      <c r="AK109" s="22">
        <f t="shared" si="24"/>
        <v>0.10876718968600335</v>
      </c>
      <c r="AL109" s="22">
        <f t="shared" si="24"/>
        <v>0.10916485725029378</v>
      </c>
      <c r="AM109" s="22">
        <f t="shared" si="24"/>
        <v>0.10959445262286548</v>
      </c>
      <c r="AN109" s="22">
        <f t="shared" si="24"/>
        <v>0.11000659618187228</v>
      </c>
      <c r="AO109" s="22">
        <f t="shared" si="24"/>
        <v>0.11047085356196572</v>
      </c>
      <c r="AP109" s="22">
        <f t="shared" si="24"/>
        <v>0.11093195315201396</v>
      </c>
      <c r="AQ109" s="22">
        <f t="shared" si="24"/>
        <v>0.11139664463163811</v>
      </c>
      <c r="AR109" s="22">
        <f t="shared" si="24"/>
        <v>0.11186670957196714</v>
      </c>
      <c r="AS109" s="22">
        <f t="shared" si="24"/>
        <v>0.11234568884311606</v>
      </c>
      <c r="AT109" s="22">
        <f t="shared" si="24"/>
        <v>0.1128529920953147</v>
      </c>
      <c r="AU109" s="22">
        <f t="shared" si="24"/>
        <v>0.11316068686739535</v>
      </c>
      <c r="AV109" s="22">
        <f t="shared" si="24"/>
        <v>0.11343638353658923</v>
      </c>
      <c r="AW109" s="22">
        <f t="shared" si="24"/>
        <v>0.11371408323520113</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0.40145358914715523</v>
      </c>
      <c r="N122" s="22">
        <f t="shared" si="27"/>
        <v>0.40347255325329029</v>
      </c>
      <c r="O122" s="22">
        <f t="shared" si="27"/>
        <v>0.40481416413578264</v>
      </c>
      <c r="P122" s="22">
        <f t="shared" si="27"/>
        <v>0.40546521734783814</v>
      </c>
      <c r="Q122" s="22">
        <f t="shared" si="27"/>
        <v>0.40690363619044922</v>
      </c>
      <c r="R122" s="22">
        <f t="shared" si="27"/>
        <v>0.40855374420631202</v>
      </c>
      <c r="S122" s="22">
        <f t="shared" si="27"/>
        <v>0.397392733401773</v>
      </c>
      <c r="T122" s="22">
        <f t="shared" si="27"/>
        <v>0.40246360728441599</v>
      </c>
      <c r="U122" s="22">
        <f t="shared" si="27"/>
        <v>0.40638348136973018</v>
      </c>
      <c r="V122" s="22">
        <f t="shared" si="27"/>
        <v>0.40988271575635893</v>
      </c>
      <c r="W122" s="22">
        <f t="shared" si="27"/>
        <v>0.41358178252007299</v>
      </c>
      <c r="X122" s="22">
        <f t="shared" si="27"/>
        <v>0.41695911492898646</v>
      </c>
      <c r="Y122" s="22">
        <f t="shared" si="27"/>
        <v>0.41980621850479932</v>
      </c>
      <c r="Z122" s="22">
        <f t="shared" si="27"/>
        <v>0.42261790088663981</v>
      </c>
      <c r="AA122" s="22">
        <f t="shared" si="27"/>
        <v>0.42549089196423501</v>
      </c>
      <c r="AB122" s="22">
        <f t="shared" si="27"/>
        <v>0.42947715384034202</v>
      </c>
      <c r="AC122" s="22">
        <f t="shared" si="27"/>
        <v>0.43291737051993223</v>
      </c>
      <c r="AD122" s="22">
        <f t="shared" si="27"/>
        <v>0.43713732887051554</v>
      </c>
      <c r="AE122" s="22">
        <f t="shared" si="27"/>
        <v>0.44154884746516071</v>
      </c>
      <c r="AF122" s="22">
        <f t="shared" si="27"/>
        <v>0.44684711065016713</v>
      </c>
      <c r="AG122" s="22">
        <f t="shared" si="27"/>
        <v>0.45259515484663826</v>
      </c>
      <c r="AH122" s="22">
        <f t="shared" si="27"/>
        <v>0.45702603770331507</v>
      </c>
      <c r="AI122" s="22">
        <f t="shared" si="27"/>
        <v>0.46145690559111846</v>
      </c>
      <c r="AJ122" s="22">
        <f t="shared" si="27"/>
        <v>0.46636451226575087</v>
      </c>
      <c r="AK122" s="22">
        <f t="shared" si="27"/>
        <v>0.4712362561245082</v>
      </c>
      <c r="AL122" s="22">
        <f t="shared" si="27"/>
        <v>0.47662789614846929</v>
      </c>
      <c r="AM122" s="22">
        <f t="shared" si="27"/>
        <v>0.48185579960776009</v>
      </c>
      <c r="AN122" s="22">
        <f t="shared" si="27"/>
        <v>0.48792641215003552</v>
      </c>
      <c r="AO122" s="22">
        <f t="shared" si="27"/>
        <v>0.49406127036400271</v>
      </c>
      <c r="AP122" s="22">
        <f t="shared" si="27"/>
        <v>0.50036206742632861</v>
      </c>
      <c r="AQ122" s="22">
        <f t="shared" si="27"/>
        <v>0.50686170851937717</v>
      </c>
      <c r="AR122" s="22">
        <f t="shared" si="27"/>
        <v>0.51362358323313839</v>
      </c>
      <c r="AS122" s="22">
        <f t="shared" si="27"/>
        <v>0.52097349934896175</v>
      </c>
      <c r="AT122" s="22">
        <f t="shared" si="27"/>
        <v>0.52518466098716476</v>
      </c>
      <c r="AU122" s="22">
        <f t="shared" si="27"/>
        <v>0.52890508278144621</v>
      </c>
      <c r="AV122" s="22">
        <f t="shared" si="27"/>
        <v>0.53268703880926516</v>
      </c>
      <c r="AW122" s="22">
        <f t="shared" si="27"/>
        <v>0.53633222512908008</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3.167238893688578E-2</v>
      </c>
      <c r="N123" s="22">
        <f t="shared" si="27"/>
        <v>3.1831673641638247E-2</v>
      </c>
      <c r="O123" s="22">
        <f t="shared" si="27"/>
        <v>3.1937519056453256E-2</v>
      </c>
      <c r="P123" s="22">
        <f t="shared" si="27"/>
        <v>3.198888342610464E-2</v>
      </c>
      <c r="Q123" s="22">
        <f t="shared" si="27"/>
        <v>3.2102366434524382E-2</v>
      </c>
      <c r="R123" s="22">
        <f t="shared" si="27"/>
        <v>3.2232550506305399E-2</v>
      </c>
      <c r="S123" s="22">
        <f t="shared" si="27"/>
        <v>3.1352010676331268E-2</v>
      </c>
      <c r="T123" s="22">
        <f t="shared" si="27"/>
        <v>3.1752073583234543E-2</v>
      </c>
      <c r="U123" s="22">
        <f t="shared" si="27"/>
        <v>3.2061329198254544E-2</v>
      </c>
      <c r="V123" s="22">
        <f t="shared" si="27"/>
        <v>3.2337398750179776E-2</v>
      </c>
      <c r="W123" s="22">
        <f t="shared" si="27"/>
        <v>3.2629233932156235E-2</v>
      </c>
      <c r="X123" s="22">
        <f t="shared" si="27"/>
        <v>3.2895686116209424E-2</v>
      </c>
      <c r="Y123" s="22">
        <f t="shared" si="27"/>
        <v>3.3120306282112807E-2</v>
      </c>
      <c r="Z123" s="22">
        <f t="shared" si="27"/>
        <v>3.334213191867974E-2</v>
      </c>
      <c r="AA123" s="22">
        <f t="shared" si="27"/>
        <v>3.3568794460208155E-2</v>
      </c>
      <c r="AB123" s="22">
        <f t="shared" si="27"/>
        <v>3.388328769169862E-2</v>
      </c>
      <c r="AC123" s="22">
        <f t="shared" si="27"/>
        <v>3.4154701084550876E-2</v>
      </c>
      <c r="AD123" s="22">
        <f t="shared" si="27"/>
        <v>3.4487631629426745E-2</v>
      </c>
      <c r="AE123" s="22">
        <f t="shared" si="27"/>
        <v>3.4835675180435295E-2</v>
      </c>
      <c r="AF123" s="22">
        <f t="shared" si="27"/>
        <v>3.5253677800967345E-2</v>
      </c>
      <c r="AG123" s="22">
        <f t="shared" si="27"/>
        <v>3.5707165567271271E-2</v>
      </c>
      <c r="AH123" s="22">
        <f t="shared" si="27"/>
        <v>3.6056736847649117E-2</v>
      </c>
      <c r="AI123" s="22">
        <f t="shared" si="27"/>
        <v>3.6406306947068562E-2</v>
      </c>
      <c r="AJ123" s="22">
        <f t="shared" si="27"/>
        <v>3.6793489006340767E-2</v>
      </c>
      <c r="AK123" s="22">
        <f t="shared" si="27"/>
        <v>3.7177841694837684E-2</v>
      </c>
      <c r="AL123" s="22">
        <f t="shared" si="27"/>
        <v>3.7603211213165705E-2</v>
      </c>
      <c r="AM123" s="22">
        <f t="shared" si="27"/>
        <v>3.8015662854310343E-2</v>
      </c>
      <c r="AN123" s="22">
        <f t="shared" si="27"/>
        <v>3.8494599415651191E-2</v>
      </c>
      <c r="AO123" s="22">
        <f t="shared" si="27"/>
        <v>3.8978604592534036E-2</v>
      </c>
      <c r="AP123" s="22">
        <f t="shared" si="27"/>
        <v>3.9475701394170101E-2</v>
      </c>
      <c r="AQ123" s="22">
        <f t="shared" si="27"/>
        <v>3.9988485850989949E-2</v>
      </c>
      <c r="AR123" s="22">
        <f t="shared" si="27"/>
        <v>4.0521959038592306E-2</v>
      </c>
      <c r="AS123" s="22">
        <f t="shared" si="27"/>
        <v>4.1101825324925366E-2</v>
      </c>
      <c r="AT123" s="22">
        <f t="shared" si="27"/>
        <v>4.1434061859575884E-2</v>
      </c>
      <c r="AU123" s="22">
        <f t="shared" si="27"/>
        <v>4.172758183115733E-2</v>
      </c>
      <c r="AV123" s="22">
        <f t="shared" si="27"/>
        <v>4.2025956501339626E-2</v>
      </c>
      <c r="AW123" s="22">
        <f t="shared" si="27"/>
        <v>4.2313540824882138E-2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2.9359047510821957E-4</v>
      </c>
      <c r="N124" s="22">
        <f t="shared" si="27"/>
        <v>2.9506698110336069E-4</v>
      </c>
      <c r="O124" s="22">
        <f t="shared" si="27"/>
        <v>2.9604812609010248E-4</v>
      </c>
      <c r="P124" s="22">
        <f t="shared" si="27"/>
        <v>2.9652425341095714E-4</v>
      </c>
      <c r="Q124" s="22">
        <f t="shared" si="27"/>
        <v>2.9757619585915883E-4</v>
      </c>
      <c r="R124" s="22">
        <f t="shared" si="27"/>
        <v>2.9878295053629658E-4</v>
      </c>
      <c r="S124" s="22">
        <f t="shared" si="27"/>
        <v>2.9062069578661626E-4</v>
      </c>
      <c r="T124" s="22">
        <f t="shared" si="27"/>
        <v>2.9432912015412967E-4</v>
      </c>
      <c r="U124" s="22">
        <f t="shared" si="27"/>
        <v>2.9719579696605352E-4</v>
      </c>
      <c r="V124" s="22">
        <f t="shared" si="27"/>
        <v>2.9975485214418215E-4</v>
      </c>
      <c r="W124" s="22">
        <f t="shared" si="27"/>
        <v>3.0246004845572338E-4</v>
      </c>
      <c r="X124" s="22">
        <f t="shared" si="27"/>
        <v>3.0492995445067969E-4</v>
      </c>
      <c r="Y124" s="22">
        <f t="shared" si="27"/>
        <v>3.0701209423994132E-4</v>
      </c>
      <c r="Z124" s="22">
        <f t="shared" si="27"/>
        <v>3.0906832985136434E-4</v>
      </c>
      <c r="AA124" s="22">
        <f t="shared" si="27"/>
        <v>3.1116940165207925E-4</v>
      </c>
      <c r="AB124" s="22">
        <f t="shared" si="27"/>
        <v>3.1408462908994632E-4</v>
      </c>
      <c r="AC124" s="22">
        <f t="shared" si="27"/>
        <v>3.166005235214341E-4</v>
      </c>
      <c r="AD124" s="22">
        <f t="shared" si="27"/>
        <v>3.1968665753686704E-4</v>
      </c>
      <c r="AE124" s="22">
        <f t="shared" si="27"/>
        <v>3.2291288312100516E-4</v>
      </c>
      <c r="AF124" s="22">
        <f t="shared" si="27"/>
        <v>3.2678760151383097E-4</v>
      </c>
      <c r="AG124" s="22">
        <f t="shared" si="27"/>
        <v>3.3099125312439454E-4</v>
      </c>
      <c r="AH124" s="22">
        <f t="shared" si="27"/>
        <v>3.3423164015345102E-4</v>
      </c>
      <c r="AI124" s="22">
        <f t="shared" si="27"/>
        <v>3.3747201623549202E-4</v>
      </c>
      <c r="AJ124" s="22">
        <f t="shared" si="27"/>
        <v>3.4106104025769711E-4</v>
      </c>
      <c r="AK124" s="22">
        <f t="shared" si="27"/>
        <v>3.4462383713575385E-4</v>
      </c>
      <c r="AL124" s="22">
        <f t="shared" si="27"/>
        <v>3.4856684374732756E-4</v>
      </c>
      <c r="AM124" s="22">
        <f t="shared" si="27"/>
        <v>3.5239010676433973E-4</v>
      </c>
      <c r="AN124" s="22">
        <f t="shared" si="27"/>
        <v>3.5682965860461786E-4</v>
      </c>
      <c r="AO124" s="22">
        <f t="shared" si="27"/>
        <v>3.6131619449930634E-4</v>
      </c>
      <c r="AP124" s="22">
        <f t="shared" si="27"/>
        <v>3.6592408455957094E-4</v>
      </c>
      <c r="AQ124" s="22">
        <f t="shared" si="27"/>
        <v>3.7067739295717388E-4</v>
      </c>
      <c r="AR124" s="22">
        <f t="shared" si="27"/>
        <v>3.7562247767805731E-4</v>
      </c>
      <c r="AS124" s="22">
        <f t="shared" si="27"/>
        <v>3.8099760801138999E-4</v>
      </c>
      <c r="AT124" s="22">
        <f t="shared" si="27"/>
        <v>3.8407730882747691E-4</v>
      </c>
      <c r="AU124" s="22">
        <f t="shared" si="27"/>
        <v>3.8679812246998667E-4</v>
      </c>
      <c r="AV124" s="22">
        <f t="shared" si="27"/>
        <v>3.8956393724176287E-4</v>
      </c>
      <c r="AW124" s="22">
        <f t="shared" si="27"/>
        <v>3.9222972978272867E-4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3.2323215352203869E-3</v>
      </c>
      <c r="L125" s="22">
        <f t="shared" si="27"/>
        <v>3.2042886428129448E-3</v>
      </c>
      <c r="M125" s="22">
        <f t="shared" si="27"/>
        <v>3.1936173693006072E-3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2.5623805586114461E-3</v>
      </c>
      <c r="T125" s="22">
        <f t="shared" si="27"/>
        <v>2.6124722064250917E-3</v>
      </c>
      <c r="U125" s="22">
        <f t="shared" si="27"/>
        <v>2.6393547646565868E-3</v>
      </c>
      <c r="V125" s="22">
        <f t="shared" si="27"/>
        <v>2.6585159295822347E-3</v>
      </c>
      <c r="W125" s="22">
        <f t="shared" si="27"/>
        <v>2.682404147004944E-3</v>
      </c>
      <c r="X125" s="22">
        <f t="shared" si="27"/>
        <v>2.7009409577583988E-3</v>
      </c>
      <c r="Y125" s="22">
        <f t="shared" si="27"/>
        <v>2.7086431953968373E-3</v>
      </c>
      <c r="Z125" s="22">
        <f t="shared" si="27"/>
        <v>2.715182334029067E-3</v>
      </c>
      <c r="AA125" s="22">
        <f t="shared" si="27"/>
        <v>2.7224055356820697E-3</v>
      </c>
      <c r="AB125" s="22">
        <f t="shared" si="27"/>
        <v>2.7492331720760212E-3</v>
      </c>
      <c r="AC125" s="22">
        <f t="shared" si="27"/>
        <v>2.7654181302497922E-3</v>
      </c>
      <c r="AD125" s="22">
        <f t="shared" si="27"/>
        <v>2.7708997745878594E-3</v>
      </c>
      <c r="AE125" s="22">
        <f t="shared" si="27"/>
        <v>2.7775605445034693E-3</v>
      </c>
      <c r="AF125" s="22">
        <f t="shared" si="27"/>
        <v>2.796725356147391E-3</v>
      </c>
      <c r="AG125" s="22">
        <f t="shared" si="27"/>
        <v>2.8203618769558954E-3</v>
      </c>
      <c r="AH125" s="22">
        <f t="shared" si="27"/>
        <v>2.8201559153511477E-3</v>
      </c>
      <c r="AI125" s="22">
        <f t="shared" si="27"/>
        <v>2.8178758262065741E-3</v>
      </c>
      <c r="AJ125" s="22">
        <f t="shared" si="27"/>
        <v>2.8207231549115426E-3</v>
      </c>
      <c r="AK125" s="22">
        <f t="shared" si="27"/>
        <v>2.8206987734201148E-3</v>
      </c>
      <c r="AL125" s="22">
        <f t="shared" si="27"/>
        <v>2.8258236928344993E-3</v>
      </c>
      <c r="AM125" s="22">
        <f t="shared" si="27"/>
        <v>2.8260498663699712E-3</v>
      </c>
      <c r="AN125" s="22">
        <f t="shared" si="27"/>
        <v>2.8496737682554736E-3</v>
      </c>
      <c r="AO125" s="22">
        <f t="shared" si="27"/>
        <v>2.871759138559611E-3</v>
      </c>
      <c r="AP125" s="22">
        <f t="shared" si="27"/>
        <v>2.8936224395659065E-3</v>
      </c>
      <c r="AQ125" s="22">
        <f t="shared" si="27"/>
        <v>2.9155855260809614E-3</v>
      </c>
      <c r="AR125" s="22">
        <f t="shared" si="27"/>
        <v>2.9383177592399823E-3</v>
      </c>
      <c r="AS125" s="22">
        <f t="shared" si="27"/>
        <v>2.9656425504586614E-3</v>
      </c>
      <c r="AT125" s="22">
        <f t="shared" si="27"/>
        <v>2.9523502984721579E-3</v>
      </c>
      <c r="AU125" s="22">
        <f t="shared" si="27"/>
        <v>2.9320670295168343E-3</v>
      </c>
      <c r="AV125" s="22">
        <f t="shared" si="27"/>
        <v>2.9115310739429088E-3</v>
      </c>
      <c r="AW125" s="22">
        <f t="shared" si="27"/>
        <v>2.8884703470162506E-3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1.6090517274103568E-2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1.2755546808047816E-2</v>
      </c>
      <c r="T126" s="22">
        <f t="shared" si="27"/>
        <v>1.3004903351216977E-2</v>
      </c>
      <c r="U126" s="22">
        <f t="shared" si="27"/>
        <v>1.3138724898016299E-2</v>
      </c>
      <c r="V126" s="22">
        <f t="shared" si="27"/>
        <v>1.3234109299558223E-2</v>
      </c>
      <c r="W126" s="22">
        <f t="shared" si="27"/>
        <v>1.335302499866161E-2</v>
      </c>
      <c r="X126" s="22">
        <f t="shared" si="27"/>
        <v>1.344530136114141E-2</v>
      </c>
      <c r="Y126" s="22">
        <f t="shared" si="27"/>
        <v>1.3483643149363938E-2</v>
      </c>
      <c r="Z126" s="22">
        <f t="shared" si="27"/>
        <v>1.3516195023295152E-2</v>
      </c>
      <c r="AA126" s="22">
        <f t="shared" si="27"/>
        <v>1.3552152167318593E-2</v>
      </c>
      <c r="AB126" s="22">
        <f t="shared" si="27"/>
        <v>1.3685700312859379E-2</v>
      </c>
      <c r="AC126" s="22">
        <f t="shared" si="27"/>
        <v>1.376626913815663E-2</v>
      </c>
      <c r="AD126" s="22">
        <f t="shared" si="27"/>
        <v>1.3793556798728478E-2</v>
      </c>
      <c r="AE126" s="22">
        <f t="shared" si="27"/>
        <v>1.3826714153966229E-2</v>
      </c>
      <c r="AF126" s="22">
        <f t="shared" si="27"/>
        <v>1.3922116708895047E-2</v>
      </c>
      <c r="AG126" s="22">
        <f t="shared" si="27"/>
        <v>1.4039779460643236E-2</v>
      </c>
      <c r="AH126" s="22">
        <f t="shared" si="27"/>
        <v>1.4038754182457605E-2</v>
      </c>
      <c r="AI126" s="22">
        <f t="shared" si="27"/>
        <v>1.4027403884113988E-2</v>
      </c>
      <c r="AJ126" s="22">
        <f t="shared" si="27"/>
        <v>1.4041577904616936E-2</v>
      </c>
      <c r="AK126" s="22">
        <f t="shared" si="27"/>
        <v>1.4041456533396682E-2</v>
      </c>
      <c r="AL126" s="22">
        <f t="shared" si="27"/>
        <v>1.4066968415017067E-2</v>
      </c>
      <c r="AM126" s="22">
        <f t="shared" si="27"/>
        <v>1.4068094308323099E-2</v>
      </c>
      <c r="AN126" s="22">
        <f t="shared" si="27"/>
        <v>1.4185694242991872E-2</v>
      </c>
      <c r="AO126" s="22">
        <f t="shared" si="27"/>
        <v>1.4295635357609192E-2</v>
      </c>
      <c r="AP126" s="22">
        <f t="shared" si="27"/>
        <v>1.4404471009841652E-2</v>
      </c>
      <c r="AQ126" s="22">
        <f t="shared" si="27"/>
        <v>1.4513803394974873E-2</v>
      </c>
      <c r="AR126" s="22">
        <f t="shared" si="27"/>
        <v>1.4626964597020708E-2</v>
      </c>
      <c r="AS126" s="22">
        <f t="shared" si="27"/>
        <v>1.4762987582458463E-2</v>
      </c>
      <c r="AT126" s="22">
        <f t="shared" si="27"/>
        <v>1.4696818667061259E-2</v>
      </c>
      <c r="AU126" s="22">
        <f t="shared" si="27"/>
        <v>1.4595848424483374E-2</v>
      </c>
      <c r="AV126" s="22">
        <f t="shared" si="27"/>
        <v>1.4493620306302071E-2</v>
      </c>
      <c r="AW126" s="22">
        <f t="shared" si="27"/>
        <v>1.4378823860180114E-2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0.15836052531214867</v>
      </c>
      <c r="L127" s="22">
        <f t="shared" si="27"/>
        <v>0.16370016056893633</v>
      </c>
      <c r="M127" s="22">
        <f t="shared" si="27"/>
        <v>0.17003774892948584</v>
      </c>
      <c r="N127" s="22">
        <f t="shared" si="27"/>
        <v>0.17476418316081974</v>
      </c>
      <c r="O127" s="22">
        <f t="shared" si="27"/>
        <v>0.17840915017095654</v>
      </c>
      <c r="P127" s="22">
        <f t="shared" si="27"/>
        <v>0.18092055691117107</v>
      </c>
      <c r="Q127" s="22">
        <f t="shared" si="27"/>
        <v>0.18434967364231716</v>
      </c>
      <c r="R127" s="22">
        <f t="shared" si="27"/>
        <v>0.18794438918293385</v>
      </c>
      <c r="S127" s="22">
        <f t="shared" si="27"/>
        <v>0.17357864070156559</v>
      </c>
      <c r="T127" s="22">
        <f t="shared" si="27"/>
        <v>0.18123563716948959</v>
      </c>
      <c r="U127" s="22">
        <f t="shared" si="27"/>
        <v>0.18745137613927096</v>
      </c>
      <c r="V127" s="22">
        <f t="shared" si="27"/>
        <v>0.19324174049433376</v>
      </c>
      <c r="W127" s="22">
        <f t="shared" si="27"/>
        <v>0.19949843956039001</v>
      </c>
      <c r="X127" s="22">
        <f t="shared" si="27"/>
        <v>0.20548336924052901</v>
      </c>
      <c r="Y127" s="22">
        <f t="shared" si="27"/>
        <v>0.21074695433448318</v>
      </c>
      <c r="Z127" s="22">
        <f t="shared" si="27"/>
        <v>0.21600618712029013</v>
      </c>
      <c r="AA127" s="22">
        <f t="shared" si="27"/>
        <v>0.22140881189365966</v>
      </c>
      <c r="AB127" s="22">
        <f t="shared" si="27"/>
        <v>0.22853492666526359</v>
      </c>
      <c r="AC127" s="22">
        <f t="shared" si="27"/>
        <v>0.23492598630840028</v>
      </c>
      <c r="AD127" s="22">
        <f t="shared" si="27"/>
        <v>0.24319788452892876</v>
      </c>
      <c r="AE127" s="22">
        <f t="shared" si="27"/>
        <v>0.25188247699399297</v>
      </c>
      <c r="AF127" s="22">
        <f t="shared" si="27"/>
        <v>0.26206882036479856</v>
      </c>
      <c r="AG127" s="22">
        <f t="shared" si="27"/>
        <v>0.27311526612830739</v>
      </c>
      <c r="AH127" s="22">
        <f t="shared" si="27"/>
        <v>0.28225596042391699</v>
      </c>
      <c r="AI127" s="22">
        <f t="shared" si="27"/>
        <v>0.29152963922571284</v>
      </c>
      <c r="AJ127" s="22">
        <f t="shared" si="27"/>
        <v>0.30170531716429883</v>
      </c>
      <c r="AK127" s="22">
        <f t="shared" si="27"/>
        <v>0.31197548880065545</v>
      </c>
      <c r="AL127" s="22">
        <f t="shared" si="27"/>
        <v>0.32325011633471645</v>
      </c>
      <c r="AM127" s="22">
        <f t="shared" si="27"/>
        <v>0.33442678310198259</v>
      </c>
      <c r="AN127" s="22">
        <f t="shared" si="27"/>
        <v>0.34673717761356132</v>
      </c>
      <c r="AO127" s="22">
        <f t="shared" si="27"/>
        <v>0.35931761413448676</v>
      </c>
      <c r="AP127" s="22">
        <f t="shared" si="27"/>
        <v>0.37234383007718264</v>
      </c>
      <c r="AQ127" s="22">
        <f t="shared" si="27"/>
        <v>0.38587962785394408</v>
      </c>
      <c r="AR127" s="22">
        <f t="shared" si="27"/>
        <v>0.40004236552391642</v>
      </c>
      <c r="AS127" s="22">
        <f t="shared" si="27"/>
        <v>0.41540342383029444</v>
      </c>
      <c r="AT127" s="22">
        <f t="shared" si="27"/>
        <v>0.42553142297832897</v>
      </c>
      <c r="AU127" s="22">
        <f t="shared" si="27"/>
        <v>0.43493486985141605</v>
      </c>
      <c r="AV127" s="22">
        <f t="shared" si="27"/>
        <v>0.44456802320024685</v>
      </c>
      <c r="AW127" s="22">
        <f t="shared" si="27"/>
        <v>0.45408478837742844</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1.171883187565219E-4</v>
      </c>
      <c r="L128" s="22">
        <f t="shared" si="27"/>
        <v>1.1725168210757805E-4</v>
      </c>
      <c r="M128" s="22">
        <f t="shared" si="27"/>
        <v>1.1740318150277544E-4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1.1955045154495985E-4</v>
      </c>
      <c r="T128" s="22">
        <f t="shared" si="27"/>
        <v>1.1995011949583224E-4</v>
      </c>
      <c r="U128" s="22">
        <f t="shared" si="27"/>
        <v>1.2030373644923036E-4</v>
      </c>
      <c r="V128" s="22">
        <f t="shared" si="27"/>
        <v>1.2061203241994415E-4</v>
      </c>
      <c r="W128" s="22">
        <f t="shared" si="27"/>
        <v>1.2087542518312814E-4</v>
      </c>
      <c r="X128" s="22">
        <f t="shared" si="27"/>
        <v>1.2108832787962589E-4</v>
      </c>
      <c r="Y128" s="22">
        <f t="shared" si="27"/>
        <v>1.2129445136609399E-4</v>
      </c>
      <c r="Z128" s="22">
        <f t="shared" si="27"/>
        <v>1.2149498269403586E-4</v>
      </c>
      <c r="AA128" s="22">
        <f t="shared" si="27"/>
        <v>1.2168903659449448E-4</v>
      </c>
      <c r="AB128" s="22">
        <f t="shared" si="27"/>
        <v>1.2188108181253244E-4</v>
      </c>
      <c r="AC128" s="22">
        <f t="shared" si="27"/>
        <v>1.220607810636357E-4</v>
      </c>
      <c r="AD128" s="22">
        <f t="shared" si="27"/>
        <v>1.2224004719128283E-4</v>
      </c>
      <c r="AE128" s="22">
        <f t="shared" si="27"/>
        <v>1.2241466374301066E-4</v>
      </c>
      <c r="AF128" s="22">
        <f t="shared" si="27"/>
        <v>1.225875287578305E-4</v>
      </c>
      <c r="AG128" s="22">
        <f t="shared" si="27"/>
        <v>1.2275538199242871E-4</v>
      </c>
      <c r="AH128" s="22">
        <f t="shared" si="27"/>
        <v>1.2290772042082039E-4</v>
      </c>
      <c r="AI128" s="22">
        <f t="shared" ref="L128:AW135" si="28">AI1537</f>
        <v>1.2305265773929116E-4</v>
      </c>
      <c r="AJ128" s="22">
        <f t="shared" si="28"/>
        <v>1.2319211779914701E-4</v>
      </c>
      <c r="AK128" s="22">
        <f t="shared" si="28"/>
        <v>1.2332263729533598E-4</v>
      </c>
      <c r="AL128" s="22">
        <f t="shared" si="28"/>
        <v>1.2344665263050683E-4</v>
      </c>
      <c r="AM128" s="22">
        <f t="shared" si="28"/>
        <v>1.2355983837960874E-4</v>
      </c>
      <c r="AN128" s="22">
        <f t="shared" si="28"/>
        <v>1.236688962637362E-4</v>
      </c>
      <c r="AO128" s="22">
        <f t="shared" si="28"/>
        <v>1.2376906017850766E-4</v>
      </c>
      <c r="AP128" s="22">
        <f t="shared" si="28"/>
        <v>1.2386041904773932E-4</v>
      </c>
      <c r="AQ128" s="22">
        <f t="shared" si="28"/>
        <v>1.2394271153045081E-4</v>
      </c>
      <c r="AR128" s="22">
        <f t="shared" si="28"/>
        <v>1.2401586881810207E-4</v>
      </c>
      <c r="AS128" s="22">
        <f t="shared" si="28"/>
        <v>1.2408135383816868E-4</v>
      </c>
      <c r="AT128" s="22">
        <f t="shared" si="28"/>
        <v>1.2411838784767153E-4</v>
      </c>
      <c r="AU128" s="22">
        <f t="shared" si="28"/>
        <v>1.2414113359883718E-4</v>
      </c>
      <c r="AV128" s="22">
        <f t="shared" si="28"/>
        <v>1.2415229217875654E-4</v>
      </c>
      <c r="AW128" s="22">
        <f t="shared" si="28"/>
        <v>1.2415047484247164E-4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8.0420661765993721E-4</v>
      </c>
      <c r="L129" s="22">
        <f t="shared" si="28"/>
        <v>8.046414496191049E-4</v>
      </c>
      <c r="M129" s="22">
        <f t="shared" si="28"/>
        <v>8.0568111652005558E-4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8.2041678980346072E-4</v>
      </c>
      <c r="T129" s="22">
        <f t="shared" si="28"/>
        <v>8.2315951718762905E-4</v>
      </c>
      <c r="U129" s="22">
        <f t="shared" si="28"/>
        <v>8.2558621890207529E-4</v>
      </c>
      <c r="V129" s="22">
        <f t="shared" si="28"/>
        <v>8.277019046843844E-4</v>
      </c>
      <c r="W129" s="22">
        <f t="shared" si="28"/>
        <v>8.2950944152290166E-4</v>
      </c>
      <c r="X129" s="22">
        <f t="shared" si="28"/>
        <v>8.30970489511796E-4</v>
      </c>
      <c r="Y129" s="22">
        <f t="shared" si="28"/>
        <v>8.3238501506887979E-4</v>
      </c>
      <c r="Z129" s="22">
        <f t="shared" si="28"/>
        <v>8.3376116435312771E-4</v>
      </c>
      <c r="AA129" s="22">
        <f t="shared" si="28"/>
        <v>8.3509286219287401E-4</v>
      </c>
      <c r="AB129" s="22">
        <f t="shared" si="28"/>
        <v>8.3641077541899474E-4</v>
      </c>
      <c r="AC129" s="22">
        <f t="shared" si="28"/>
        <v>8.376439642594801E-4</v>
      </c>
      <c r="AD129" s="22">
        <f t="shared" si="28"/>
        <v>8.3887418078366829E-4</v>
      </c>
      <c r="AE129" s="22">
        <f t="shared" si="28"/>
        <v>8.4007248952247884E-4</v>
      </c>
      <c r="AF129" s="22">
        <f t="shared" si="28"/>
        <v>8.4125877831265131E-4</v>
      </c>
      <c r="AG129" s="22">
        <f t="shared" si="28"/>
        <v>8.4241067368491887E-4</v>
      </c>
      <c r="AH129" s="22">
        <f t="shared" si="28"/>
        <v>8.4345609846391131E-4</v>
      </c>
      <c r="AI129" s="22">
        <f t="shared" si="28"/>
        <v>8.4445073301364193E-4</v>
      </c>
      <c r="AJ129" s="22">
        <f t="shared" si="28"/>
        <v>8.4540777979292333E-4</v>
      </c>
      <c r="AK129" s="22">
        <f t="shared" si="28"/>
        <v>8.4630347181822584E-4</v>
      </c>
      <c r="AL129" s="22">
        <f t="shared" si="28"/>
        <v>8.471545289397372E-4</v>
      </c>
      <c r="AM129" s="22">
        <f t="shared" si="28"/>
        <v>8.4793126786234017E-4</v>
      </c>
      <c r="AN129" s="22">
        <f t="shared" si="28"/>
        <v>8.4867967924884984E-4</v>
      </c>
      <c r="AO129" s="22">
        <f t="shared" si="28"/>
        <v>8.4936705563554659E-4</v>
      </c>
      <c r="AP129" s="22">
        <f t="shared" si="28"/>
        <v>8.4999400726346985E-4</v>
      </c>
      <c r="AQ129" s="22">
        <f t="shared" si="28"/>
        <v>8.5055874067617259E-4</v>
      </c>
      <c r="AR129" s="22">
        <f t="shared" si="28"/>
        <v>8.5106078367400248E-4</v>
      </c>
      <c r="AS129" s="22">
        <f t="shared" si="28"/>
        <v>8.5151017561898462E-4</v>
      </c>
      <c r="AT129" s="22">
        <f t="shared" si="28"/>
        <v>8.5176432207177699E-4</v>
      </c>
      <c r="AU129" s="22">
        <f t="shared" si="28"/>
        <v>8.5192041513467928E-4</v>
      </c>
      <c r="AV129" s="22">
        <f t="shared" si="28"/>
        <v>8.5199699105888442E-4</v>
      </c>
      <c r="AW129" s="22">
        <f t="shared" si="28"/>
        <v>8.5198451956102232E-4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1.5078704166608924E-5</v>
      </c>
      <c r="T130" s="22">
        <f t="shared" si="28"/>
        <v>1.5164109953453544E-5</v>
      </c>
      <c r="U130" s="22">
        <f t="shared" si="28"/>
        <v>1.5239284242247773E-5</v>
      </c>
      <c r="V130" s="22">
        <f t="shared" si="28"/>
        <v>1.5304545719747076E-5</v>
      </c>
      <c r="W130" s="22">
        <f t="shared" si="28"/>
        <v>1.5360135442252837E-5</v>
      </c>
      <c r="X130" s="22">
        <f t="shared" si="28"/>
        <v>1.5405142607941083E-5</v>
      </c>
      <c r="Y130" s="22">
        <f t="shared" si="28"/>
        <v>1.5447962927564311E-5</v>
      </c>
      <c r="Z130" s="22">
        <f t="shared" si="28"/>
        <v>1.5488894553086768E-5</v>
      </c>
      <c r="AA130" s="22">
        <f t="shared" si="28"/>
        <v>1.5527836770406294E-5</v>
      </c>
      <c r="AB130" s="22">
        <f t="shared" si="28"/>
        <v>1.5565688416231004E-5</v>
      </c>
      <c r="AC130" s="22">
        <f t="shared" si="28"/>
        <v>1.5600564011685293E-5</v>
      </c>
      <c r="AD130" s="22">
        <f t="shared" si="28"/>
        <v>1.5634746102029971E-5</v>
      </c>
      <c r="AE130" s="22">
        <f t="shared" si="28"/>
        <v>1.5667487530601923E-5</v>
      </c>
      <c r="AF130" s="22">
        <f t="shared" si="28"/>
        <v>1.5699367642390218E-5</v>
      </c>
      <c r="AG130" s="22">
        <f t="shared" si="28"/>
        <v>1.5729814700629457E-5</v>
      </c>
      <c r="AH130" s="22">
        <f t="shared" si="28"/>
        <v>1.5756916496943068E-5</v>
      </c>
      <c r="AI130" s="22">
        <f t="shared" si="28"/>
        <v>1.5782216785041201E-5</v>
      </c>
      <c r="AJ130" s="22">
        <f t="shared" si="28"/>
        <v>1.5806102465013515E-5</v>
      </c>
      <c r="AK130" s="22">
        <f t="shared" si="28"/>
        <v>1.5827962795554216E-5</v>
      </c>
      <c r="AL130" s="22">
        <f t="shared" si="28"/>
        <v>1.5848275086327315E-5</v>
      </c>
      <c r="AM130" s="22">
        <f t="shared" si="28"/>
        <v>1.586626991026649E-5</v>
      </c>
      <c r="AN130" s="22">
        <f t="shared" si="28"/>
        <v>1.5883203226406027E-5</v>
      </c>
      <c r="AO130" s="22">
        <f t="shared" si="28"/>
        <v>1.5898222376567518E-5</v>
      </c>
      <c r="AP130" s="22">
        <f t="shared" si="28"/>
        <v>1.5911366343801822E-5</v>
      </c>
      <c r="AQ130" s="22">
        <f t="shared" si="28"/>
        <v>1.5922608860155748E-5</v>
      </c>
      <c r="AR130" s="22">
        <f t="shared" si="28"/>
        <v>1.5931957873364855E-5</v>
      </c>
      <c r="AS130" s="22">
        <f t="shared" si="28"/>
        <v>1.5939698752267904E-5</v>
      </c>
      <c r="AT130" s="22">
        <f t="shared" si="28"/>
        <v>1.5942078145401422E-5</v>
      </c>
      <c r="AU130" s="22">
        <f t="shared" si="28"/>
        <v>1.5941696471724865E-5</v>
      </c>
      <c r="AV130" s="22">
        <f t="shared" si="28"/>
        <v>1.5939063311034395E-5</v>
      </c>
      <c r="AW130" s="22">
        <f t="shared" si="28"/>
        <v>1.5933945683382858E-5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1.5056556116759298E-3</v>
      </c>
      <c r="Q131" s="22">
        <f t="shared" si="28"/>
        <v>1.5149984613639169E-3</v>
      </c>
      <c r="R131" s="22">
        <f t="shared" si="28"/>
        <v>1.5249659674490626E-3</v>
      </c>
      <c r="S131" s="22">
        <f t="shared" si="28"/>
        <v>1.5341256213545257E-3</v>
      </c>
      <c r="T131" s="22">
        <f t="shared" si="28"/>
        <v>1.542814909529594E-3</v>
      </c>
      <c r="U131" s="22">
        <f t="shared" si="28"/>
        <v>1.5504632327032603E-3</v>
      </c>
      <c r="V131" s="22">
        <f t="shared" si="28"/>
        <v>1.557103014451936E-3</v>
      </c>
      <c r="W131" s="22">
        <f t="shared" si="28"/>
        <v>1.5627587801356304E-3</v>
      </c>
      <c r="X131" s="22">
        <f t="shared" si="28"/>
        <v>1.5673378636738423E-3</v>
      </c>
      <c r="Y131" s="22">
        <f t="shared" si="28"/>
        <v>1.5716944548452546E-3</v>
      </c>
      <c r="Z131" s="22">
        <f t="shared" si="28"/>
        <v>1.5758588879917546E-3</v>
      </c>
      <c r="AA131" s="22">
        <f t="shared" si="28"/>
        <v>1.5798209163386291E-3</v>
      </c>
      <c r="AB131" s="22">
        <f t="shared" si="28"/>
        <v>1.5836719886210006E-3</v>
      </c>
      <c r="AC131" s="22">
        <f t="shared" si="28"/>
        <v>1.5872202739348612E-3</v>
      </c>
      <c r="AD131" s="22">
        <f t="shared" si="28"/>
        <v>1.5906980011990745E-3</v>
      </c>
      <c r="AE131" s="22">
        <f t="shared" si="28"/>
        <v>1.5940291537899726E-3</v>
      </c>
      <c r="AF131" s="22">
        <f t="shared" si="28"/>
        <v>1.5972726749682957E-3</v>
      </c>
      <c r="AG131" s="22">
        <f t="shared" si="28"/>
        <v>1.6003703955431926E-3</v>
      </c>
      <c r="AH131" s="22">
        <f t="shared" si="28"/>
        <v>1.6031277651188571E-3</v>
      </c>
      <c r="AI131" s="22">
        <f t="shared" si="28"/>
        <v>1.6057018470671551E-3</v>
      </c>
      <c r="AJ131" s="22">
        <f t="shared" si="28"/>
        <v>1.6081320050717234E-3</v>
      </c>
      <c r="AK131" s="22">
        <f t="shared" si="28"/>
        <v>1.6103561015725376E-3</v>
      </c>
      <c r="AL131" s="22">
        <f t="shared" si="28"/>
        <v>1.6124226986328084E-3</v>
      </c>
      <c r="AM131" s="22">
        <f t="shared" si="28"/>
        <v>1.6142535138110778E-3</v>
      </c>
      <c r="AN131" s="22">
        <f t="shared" si="28"/>
        <v>1.6159763299003862E-3</v>
      </c>
      <c r="AO131" s="22">
        <f t="shared" si="28"/>
        <v>1.6175043964251432E-3</v>
      </c>
      <c r="AP131" s="22">
        <f t="shared" si="28"/>
        <v>1.6188416795681504E-3</v>
      </c>
      <c r="AQ131" s="22">
        <f t="shared" si="28"/>
        <v>1.6199855067960402E-3</v>
      </c>
      <c r="AR131" s="22">
        <f t="shared" si="28"/>
        <v>1.6209366867210519E-3</v>
      </c>
      <c r="AS131" s="22">
        <f t="shared" si="28"/>
        <v>1.6217242531144074E-3</v>
      </c>
      <c r="AT131" s="22">
        <f t="shared" si="28"/>
        <v>1.6219663354531194E-3</v>
      </c>
      <c r="AU131" s="22">
        <f t="shared" si="28"/>
        <v>1.621927503511082E-3</v>
      </c>
      <c r="AV131" s="22">
        <f t="shared" si="28"/>
        <v>1.6216596025538273E-3</v>
      </c>
      <c r="AW131" s="22">
        <f t="shared" si="28"/>
        <v>1.6211389289194065E-3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0.13010384136507705</v>
      </c>
      <c r="N134" s="22">
        <f t="shared" si="28"/>
        <v>0.12890938840294827</v>
      </c>
      <c r="O134" s="22">
        <f t="shared" si="28"/>
        <v>0.12695857121838472</v>
      </c>
      <c r="P134" s="22">
        <f t="shared" si="28"/>
        <v>0.12428257569245393</v>
      </c>
      <c r="Q134" s="22">
        <f t="shared" si="28"/>
        <v>0.12233950618032063</v>
      </c>
      <c r="R134" s="22">
        <f t="shared" si="28"/>
        <v>0.12056837226162823</v>
      </c>
      <c r="S134" s="22">
        <f t="shared" si="28"/>
        <v>0.10744623540454239</v>
      </c>
      <c r="T134" s="22">
        <f t="shared" si="28"/>
        <v>0.10910307080126076</v>
      </c>
      <c r="U134" s="22">
        <f t="shared" si="28"/>
        <v>0.10980080548740362</v>
      </c>
      <c r="V134" s="22">
        <f t="shared" si="28"/>
        <v>0.11020566097332191</v>
      </c>
      <c r="W134" s="22">
        <f t="shared" si="28"/>
        <v>0.11084928060424973</v>
      </c>
      <c r="X134" s="22">
        <f t="shared" si="28"/>
        <v>0.1112995913520332</v>
      </c>
      <c r="Y134" s="22">
        <f t="shared" si="28"/>
        <v>0.11130918806147397</v>
      </c>
      <c r="Z134" s="22">
        <f t="shared" si="28"/>
        <v>0.11129022229844235</v>
      </c>
      <c r="AA134" s="22">
        <f t="shared" si="28"/>
        <v>0.11132038252223045</v>
      </c>
      <c r="AB134" s="22">
        <f t="shared" si="28"/>
        <v>0.11220107663300435</v>
      </c>
      <c r="AC134" s="22">
        <f t="shared" si="28"/>
        <v>0.11264739131415344</v>
      </c>
      <c r="AD134" s="22">
        <f t="shared" si="28"/>
        <v>0.11364974007815989</v>
      </c>
      <c r="AE134" s="22">
        <f t="shared" si="28"/>
        <v>0.11475463751047089</v>
      </c>
      <c r="AF134" s="22">
        <f t="shared" si="28"/>
        <v>0.11645560827538987</v>
      </c>
      <c r="AG134" s="22">
        <f t="shared" si="28"/>
        <v>0.11841672795286479</v>
      </c>
      <c r="AH134" s="22">
        <f t="shared" si="28"/>
        <v>0.11939752104842076</v>
      </c>
      <c r="AI134" s="22">
        <f t="shared" si="28"/>
        <v>0.12034052194363268</v>
      </c>
      <c r="AJ134" s="22">
        <f t="shared" si="28"/>
        <v>0.1215683057922724</v>
      </c>
      <c r="AK134" s="22">
        <f t="shared" si="28"/>
        <v>0.12272711192674812</v>
      </c>
      <c r="AL134" s="22">
        <f t="shared" si="28"/>
        <v>0.12418258810212178</v>
      </c>
      <c r="AM134" s="22">
        <f t="shared" si="28"/>
        <v>0.1254802224682372</v>
      </c>
      <c r="AN134" s="22">
        <f t="shared" si="28"/>
        <v>0.12726159689037125</v>
      </c>
      <c r="AO134" s="22">
        <f t="shared" si="28"/>
        <v>0.12901739767666037</v>
      </c>
      <c r="AP134" s="22">
        <f t="shared" si="28"/>
        <v>0.13080975663485522</v>
      </c>
      <c r="AQ134" s="22">
        <f t="shared" si="28"/>
        <v>0.1326552885507149</v>
      </c>
      <c r="AR134" s="22">
        <f t="shared" si="28"/>
        <v>0.13458762654582573</v>
      </c>
      <c r="AS134" s="22">
        <f t="shared" si="28"/>
        <v>0.13679233724424145</v>
      </c>
      <c r="AT134" s="22">
        <f t="shared" si="28"/>
        <v>0.13709720063766906</v>
      </c>
      <c r="AU134" s="22">
        <f t="shared" si="28"/>
        <v>0.13709596155283382</v>
      </c>
      <c r="AV134" s="22">
        <f t="shared" si="28"/>
        <v>0.13711161831234095</v>
      </c>
      <c r="AW134" s="22">
        <f t="shared" si="28"/>
        <v>0.13703283248955031</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1.2661143337946403E-2</v>
      </c>
      <c r="N135" s="22">
        <f t="shared" si="28"/>
        <v>1.2544904339887072E-2</v>
      </c>
      <c r="O135" s="22">
        <f t="shared" si="28"/>
        <v>1.2355059245839611E-2</v>
      </c>
      <c r="P135" s="22">
        <f t="shared" si="28"/>
        <v>1.2094642930917434E-2</v>
      </c>
      <c r="Q135" s="22">
        <f t="shared" si="28"/>
        <v>1.1905551806853844E-2</v>
      </c>
      <c r="R135" s="22">
        <f t="shared" si="28"/>
        <v>1.1733192711380727E-2</v>
      </c>
      <c r="S135" s="22">
        <f t="shared" si="28"/>
        <v>1.0456203085982087E-2</v>
      </c>
      <c r="T135" s="22">
        <f t="shared" si="28"/>
        <v>1.0617439143466131E-2</v>
      </c>
      <c r="U135" s="22">
        <f t="shared" si="28"/>
        <v>1.0685339666467007E-2</v>
      </c>
      <c r="V135" s="22">
        <f t="shared" si="28"/>
        <v>1.0724738451964679E-2</v>
      </c>
      <c r="W135" s="22">
        <f t="shared" si="28"/>
        <v>1.078737273175836E-2</v>
      </c>
      <c r="X135" s="22">
        <f t="shared" ref="L135:AW142" si="29">X1544</f>
        <v>1.0831195026815014E-2</v>
      </c>
      <c r="Y135" s="22">
        <f t="shared" si="29"/>
        <v>1.0832128937086438E-2</v>
      </c>
      <c r="Z135" s="22">
        <f t="shared" si="29"/>
        <v>1.0830283271026638E-2</v>
      </c>
      <c r="AA135" s="22">
        <f t="shared" si="29"/>
        <v>1.083321833360803E-2</v>
      </c>
      <c r="AB135" s="22">
        <f t="shared" si="29"/>
        <v>1.0918923676789283E-2</v>
      </c>
      <c r="AC135" s="22">
        <f t="shared" si="29"/>
        <v>1.0962357091918066E-2</v>
      </c>
      <c r="AD135" s="22">
        <f t="shared" si="29"/>
        <v>1.105990133997826E-2</v>
      </c>
      <c r="AE135" s="22">
        <f t="shared" si="29"/>
        <v>1.1167425181068886E-2</v>
      </c>
      <c r="AF135" s="22">
        <f t="shared" si="29"/>
        <v>1.1332956301767035E-2</v>
      </c>
      <c r="AG135" s="22">
        <f t="shared" si="29"/>
        <v>1.1523803989881815E-2</v>
      </c>
      <c r="AH135" s="22">
        <f t="shared" si="29"/>
        <v>1.1619250533484296E-2</v>
      </c>
      <c r="AI135" s="22">
        <f t="shared" si="29"/>
        <v>1.1711019303543804E-2</v>
      </c>
      <c r="AJ135" s="22">
        <f t="shared" si="29"/>
        <v>1.1830501919372358E-2</v>
      </c>
      <c r="AK135" s="22">
        <f t="shared" si="29"/>
        <v>1.1943271922283484E-2</v>
      </c>
      <c r="AL135" s="22">
        <f t="shared" si="29"/>
        <v>1.208491257092246E-2</v>
      </c>
      <c r="AM135" s="22">
        <f t="shared" si="29"/>
        <v>1.2211192737113179E-2</v>
      </c>
      <c r="AN135" s="22">
        <f t="shared" si="29"/>
        <v>1.2384548394106442E-2</v>
      </c>
      <c r="AO135" s="22">
        <f t="shared" si="29"/>
        <v>1.2555415335426846E-2</v>
      </c>
      <c r="AP135" s="22">
        <f t="shared" si="29"/>
        <v>1.2729839959977927E-2</v>
      </c>
      <c r="AQ135" s="22">
        <f t="shared" si="29"/>
        <v>1.2909439146875774E-2</v>
      </c>
      <c r="AR135" s="22">
        <f t="shared" si="29"/>
        <v>1.3097485926100431E-2</v>
      </c>
      <c r="AS135" s="22">
        <f t="shared" si="29"/>
        <v>1.3312038839207866E-2</v>
      </c>
      <c r="AT135" s="22">
        <f t="shared" si="29"/>
        <v>1.3341706826579966E-2</v>
      </c>
      <c r="AU135" s="22">
        <f t="shared" si="29"/>
        <v>1.3341586244200974E-2</v>
      </c>
      <c r="AV135" s="22">
        <f t="shared" si="29"/>
        <v>1.3343109892344246E-2</v>
      </c>
      <c r="AW135" s="22">
        <f t="shared" si="29"/>
        <v>1.3335442796700606E-2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6.4453339767617093E-2</v>
      </c>
      <c r="L136" s="22">
        <f t="shared" si="29"/>
        <v>6.5763803942104529E-2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7.1969839340941866E-2</v>
      </c>
      <c r="S136" s="22">
        <f t="shared" si="29"/>
        <v>6.9097894615886404E-2</v>
      </c>
      <c r="T136" s="22">
        <f t="shared" si="29"/>
        <v>7.1025560527955847E-2</v>
      </c>
      <c r="U136" s="22">
        <f t="shared" si="29"/>
        <v>7.2619814867085478E-2</v>
      </c>
      <c r="V136" s="22">
        <f t="shared" si="29"/>
        <v>7.4096154979862355E-2</v>
      </c>
      <c r="W136" s="22">
        <f t="shared" si="29"/>
        <v>7.5641741947128138E-2</v>
      </c>
      <c r="X136" s="22">
        <f t="shared" si="29"/>
        <v>7.7100255760690378E-2</v>
      </c>
      <c r="Y136" s="22">
        <f t="shared" si="29"/>
        <v>7.839527488523905E-2</v>
      </c>
      <c r="Z136" s="22">
        <f t="shared" si="29"/>
        <v>7.9677224447301659E-2</v>
      </c>
      <c r="AA136" s="22">
        <f t="shared" si="29"/>
        <v>8.0976599607399627E-2</v>
      </c>
      <c r="AB136" s="22">
        <f t="shared" si="29"/>
        <v>8.2620600938887206E-2</v>
      </c>
      <c r="AC136" s="22">
        <f t="shared" si="29"/>
        <v>8.4097718216389533E-2</v>
      </c>
      <c r="AD136" s="22">
        <f t="shared" si="29"/>
        <v>8.5819464663869874E-2</v>
      </c>
      <c r="AE136" s="22">
        <f t="shared" si="29"/>
        <v>8.7604670076385976E-2</v>
      </c>
      <c r="AF136" s="22">
        <f t="shared" si="29"/>
        <v>8.9673824864924589E-2</v>
      </c>
      <c r="AG136" s="22">
        <f t="shared" si="29"/>
        <v>9.1892287441157919E-2</v>
      </c>
      <c r="AH136" s="22">
        <f t="shared" si="29"/>
        <v>9.3700051135382781E-2</v>
      </c>
      <c r="AI136" s="22">
        <f t="shared" si="29"/>
        <v>9.5512548833786501E-2</v>
      </c>
      <c r="AJ136" s="22">
        <f t="shared" si="29"/>
        <v>9.7482873919709029E-2</v>
      </c>
      <c r="AK136" s="22">
        <f t="shared" si="29"/>
        <v>9.9448100413441792E-2</v>
      </c>
      <c r="AL136" s="22">
        <f t="shared" si="29"/>
        <v>0.10158777364342697</v>
      </c>
      <c r="AM136" s="22">
        <f t="shared" si="29"/>
        <v>0.1036823877125341</v>
      </c>
      <c r="AN136" s="22">
        <f t="shared" si="29"/>
        <v>0.10605834821964413</v>
      </c>
      <c r="AO136" s="22">
        <f t="shared" si="29"/>
        <v>0.10846463865992337</v>
      </c>
      <c r="AP136" s="22">
        <f t="shared" si="29"/>
        <v>0.11093487707753794</v>
      </c>
      <c r="AQ136" s="22">
        <f t="shared" si="29"/>
        <v>0.11348051452522952</v>
      </c>
      <c r="AR136" s="22">
        <f t="shared" si="29"/>
        <v>0.11612316759623514</v>
      </c>
      <c r="AS136" s="22">
        <f t="shared" si="29"/>
        <v>0.11897143645250939</v>
      </c>
      <c r="AT136" s="22">
        <f t="shared" si="29"/>
        <v>0.12079119672743349</v>
      </c>
      <c r="AU136" s="22">
        <f t="shared" si="29"/>
        <v>0.12245375957079793</v>
      </c>
      <c r="AV136" s="22">
        <f t="shared" si="29"/>
        <v>0.12414207938975484</v>
      </c>
      <c r="AW136" s="22">
        <f t="shared" si="29"/>
        <v>0.12579013418775925</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0.31034319165291707</v>
      </c>
      <c r="L137" s="22">
        <f t="shared" si="29"/>
        <v>0.31442985679016972</v>
      </c>
      <c r="M137" s="22">
        <f t="shared" si="29"/>
        <v>0.3209942132552846</v>
      </c>
      <c r="N137" s="22">
        <f t="shared" si="29"/>
        <v>0.3228790317815291</v>
      </c>
      <c r="O137" s="22">
        <f t="shared" si="29"/>
        <v>0.32172327535887091</v>
      </c>
      <c r="P137" s="22">
        <f t="shared" si="29"/>
        <v>0.31753924052538912</v>
      </c>
      <c r="Q137" s="22">
        <f t="shared" si="29"/>
        <v>0.31577785743754244</v>
      </c>
      <c r="R137" s="22">
        <f t="shared" si="29"/>
        <v>0.31441607582114939</v>
      </c>
      <c r="S137" s="22">
        <f t="shared" si="29"/>
        <v>0.26887149184178222</v>
      </c>
      <c r="T137" s="22">
        <f t="shared" si="29"/>
        <v>0.28020407007276854</v>
      </c>
      <c r="U137" s="22">
        <f t="shared" si="29"/>
        <v>0.2880165772870702</v>
      </c>
      <c r="V137" s="22">
        <f t="shared" si="29"/>
        <v>0.29485232515565102</v>
      </c>
      <c r="W137" s="22">
        <f t="shared" si="29"/>
        <v>0.3028450430405995</v>
      </c>
      <c r="X137" s="22">
        <f t="shared" si="29"/>
        <v>0.31025383960316832</v>
      </c>
      <c r="Y137" s="22">
        <f t="shared" si="29"/>
        <v>0.31592402483889376</v>
      </c>
      <c r="Z137" s="22">
        <f t="shared" si="29"/>
        <v>0.32154064943917382</v>
      </c>
      <c r="AA137" s="22">
        <f t="shared" si="29"/>
        <v>0.32743927754241053</v>
      </c>
      <c r="AB137" s="22">
        <f t="shared" si="29"/>
        <v>0.33712545194764854</v>
      </c>
      <c r="AC137" s="22">
        <f t="shared" si="29"/>
        <v>0.34507760112036523</v>
      </c>
      <c r="AD137" s="22">
        <f t="shared" si="29"/>
        <v>0.35564405215361022</v>
      </c>
      <c r="AE137" s="22">
        <f t="shared" si="29"/>
        <v>0.36687343121875787</v>
      </c>
      <c r="AF137" s="22">
        <f t="shared" si="29"/>
        <v>0.38105287569781499</v>
      </c>
      <c r="AG137" s="22">
        <f t="shared" si="29"/>
        <v>0.39673448566051983</v>
      </c>
      <c r="AH137" s="22">
        <f t="shared" si="29"/>
        <v>0.40814062440822391</v>
      </c>
      <c r="AI137" s="22">
        <f t="shared" si="29"/>
        <v>0.41958927735960705</v>
      </c>
      <c r="AJ137" s="22">
        <f t="shared" si="29"/>
        <v>0.43263627174479086</v>
      </c>
      <c r="AK137" s="22">
        <f t="shared" si="29"/>
        <v>0.44561372731390259</v>
      </c>
      <c r="AL137" s="22">
        <f t="shared" si="29"/>
        <v>0.46032519932348981</v>
      </c>
      <c r="AM137" s="22">
        <f t="shared" si="29"/>
        <v>0.47455838956587726</v>
      </c>
      <c r="AN137" s="22">
        <f t="shared" si="29"/>
        <v>0.49154327888948696</v>
      </c>
      <c r="AO137" s="22">
        <f t="shared" si="29"/>
        <v>0.50876630264940836</v>
      </c>
      <c r="AP137" s="22">
        <f t="shared" si="29"/>
        <v>0.52655623714118094</v>
      </c>
      <c r="AQ137" s="22">
        <f t="shared" si="29"/>
        <v>0.54501878013466187</v>
      </c>
      <c r="AR137" s="22">
        <f t="shared" si="29"/>
        <v>0.56435558403539943</v>
      </c>
      <c r="AS137" s="22">
        <f t="shared" si="29"/>
        <v>0.58559974382680113</v>
      </c>
      <c r="AT137" s="22">
        <f t="shared" si="29"/>
        <v>0.59692286491704627</v>
      </c>
      <c r="AU137" s="22">
        <f t="shared" si="29"/>
        <v>0.60677567293704238</v>
      </c>
      <c r="AV137" s="22">
        <f t="shared" si="29"/>
        <v>0.61691477525859661</v>
      </c>
      <c r="AW137" s="22">
        <f t="shared" si="29"/>
        <v>0.62671642053745458</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9.0417475033143069E-2</v>
      </c>
      <c r="N138" s="22">
        <f t="shared" si="29"/>
        <v>9.0872196678668984E-2</v>
      </c>
      <c r="O138" s="22">
        <f t="shared" si="29"/>
        <v>9.1174361291842934E-2</v>
      </c>
      <c r="P138" s="22">
        <f t="shared" si="29"/>
        <v>9.1320994898161728E-2</v>
      </c>
      <c r="Q138" s="22">
        <f t="shared" si="29"/>
        <v>9.1644963105957017E-2</v>
      </c>
      <c r="R138" s="22">
        <f t="shared" si="29"/>
        <v>9.2016609055475665E-2</v>
      </c>
      <c r="S138" s="22">
        <f t="shared" si="29"/>
        <v>8.9502867883282211E-2</v>
      </c>
      <c r="T138" s="22">
        <f t="shared" si="29"/>
        <v>9.0644956595589188E-2</v>
      </c>
      <c r="U138" s="22">
        <f t="shared" si="29"/>
        <v>9.1527811119308605E-2</v>
      </c>
      <c r="V138" s="22">
        <f t="shared" si="29"/>
        <v>9.2315926972152906E-2</v>
      </c>
      <c r="W138" s="22">
        <f t="shared" si="29"/>
        <v>9.3149050117133564E-2</v>
      </c>
      <c r="X138" s="22">
        <f t="shared" si="29"/>
        <v>9.3909710569591548E-2</v>
      </c>
      <c r="Y138" s="22">
        <f t="shared" si="29"/>
        <v>9.4550950113693522E-2</v>
      </c>
      <c r="Z138" s="22">
        <f t="shared" si="29"/>
        <v>9.5184211911405373E-2</v>
      </c>
      <c r="AA138" s="22">
        <f t="shared" si="29"/>
        <v>9.5831281973926818E-2</v>
      </c>
      <c r="AB138" s="22">
        <f t="shared" si="29"/>
        <v>9.6729088702779728E-2</v>
      </c>
      <c r="AC138" s="22">
        <f t="shared" si="29"/>
        <v>9.7503912279263999E-2</v>
      </c>
      <c r="AD138" s="22">
        <f t="shared" si="29"/>
        <v>9.8454353349215221E-2</v>
      </c>
      <c r="AE138" s="22">
        <f t="shared" si="29"/>
        <v>9.9447938618279427E-2</v>
      </c>
      <c r="AF138" s="22">
        <f t="shared" si="29"/>
        <v>0.10064124113742504</v>
      </c>
      <c r="AG138" s="22">
        <f t="shared" si="29"/>
        <v>0.10193584568617979</v>
      </c>
      <c r="AH138" s="22">
        <f t="shared" si="29"/>
        <v>0.10293379227552139</v>
      </c>
      <c r="AI138" s="22">
        <f t="shared" si="29"/>
        <v>0.10393173549349514</v>
      </c>
      <c r="AJ138" s="22">
        <f t="shared" si="29"/>
        <v>0.10503705231210607</v>
      </c>
      <c r="AK138" s="22">
        <f t="shared" si="29"/>
        <v>0.10613429191993426</v>
      </c>
      <c r="AL138" s="22">
        <f t="shared" si="29"/>
        <v>0.10734862525866423</v>
      </c>
      <c r="AM138" s="22">
        <f t="shared" si="29"/>
        <v>0.10852608099273874</v>
      </c>
      <c r="AN138" s="22">
        <f t="shared" si="29"/>
        <v>0.1098933360698278</v>
      </c>
      <c r="AO138" s="22">
        <f t="shared" si="29"/>
        <v>0.1112750608927934</v>
      </c>
      <c r="AP138" s="22">
        <f t="shared" si="29"/>
        <v>0.11269415933025419</v>
      </c>
      <c r="AQ138" s="22">
        <f t="shared" si="29"/>
        <v>0.11415804245931915</v>
      </c>
      <c r="AR138" s="22">
        <f t="shared" si="29"/>
        <v>0.11568098721467082</v>
      </c>
      <c r="AS138" s="22">
        <f t="shared" si="29"/>
        <v>0.11733637372724362</v>
      </c>
      <c r="AT138" s="22">
        <f t="shared" si="29"/>
        <v>0.11828483355566774</v>
      </c>
      <c r="AU138" s="22">
        <f t="shared" si="29"/>
        <v>0.11912276639221764</v>
      </c>
      <c r="AV138" s="22">
        <f t="shared" si="29"/>
        <v>0.11997455829037502</v>
      </c>
      <c r="AW138" s="22">
        <f t="shared" si="29"/>
        <v>0.12079554620024327</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2.7786681470952937E-2</v>
      </c>
      <c r="S139" s="22">
        <f t="shared" si="29"/>
        <v>2.7027595410630403E-2</v>
      </c>
      <c r="T139" s="22">
        <f t="shared" si="29"/>
        <v>2.7372477226926328E-2</v>
      </c>
      <c r="U139" s="22">
        <f t="shared" si="29"/>
        <v>2.7639076895047021E-2</v>
      </c>
      <c r="V139" s="22">
        <f t="shared" si="29"/>
        <v>2.7877067888086013E-2</v>
      </c>
      <c r="W139" s="22">
        <f t="shared" si="29"/>
        <v>2.812864994151399E-2</v>
      </c>
      <c r="X139" s="22">
        <f t="shared" si="29"/>
        <v>2.8358350100180542E-2</v>
      </c>
      <c r="Y139" s="22">
        <f t="shared" si="29"/>
        <v>2.8551988174235182E-2</v>
      </c>
      <c r="Z139" s="22">
        <f t="shared" si="29"/>
        <v>2.8743217171275631E-2</v>
      </c>
      <c r="AA139" s="22">
        <f t="shared" si="29"/>
        <v>2.8938615913972544E-2</v>
      </c>
      <c r="AB139" s="22">
        <f t="shared" si="29"/>
        <v>2.920973076870571E-2</v>
      </c>
      <c r="AC139" s="22">
        <f t="shared" si="29"/>
        <v>2.9443707831509378E-2</v>
      </c>
      <c r="AD139" s="22">
        <f t="shared" si="29"/>
        <v>2.9730716921919611E-2</v>
      </c>
      <c r="AE139" s="22">
        <f t="shared" si="29"/>
        <v>3.0030754465892501E-2</v>
      </c>
      <c r="AF139" s="22">
        <f t="shared" si="29"/>
        <v>3.0391101552558055E-2</v>
      </c>
      <c r="AG139" s="22">
        <f t="shared" si="29"/>
        <v>3.078203928213041E-2</v>
      </c>
      <c r="AH139" s="22">
        <f t="shared" si="29"/>
        <v>3.1083393834180274E-2</v>
      </c>
      <c r="AI139" s="22">
        <f t="shared" si="29"/>
        <v>3.138474736816256E-2</v>
      </c>
      <c r="AJ139" s="22">
        <f t="shared" si="29"/>
        <v>3.171852500546618E-2</v>
      </c>
      <c r="AK139" s="22">
        <f t="shared" si="29"/>
        <v>3.2049863530032495E-2</v>
      </c>
      <c r="AL139" s="22">
        <f t="shared" si="29"/>
        <v>3.2416561390660091E-2</v>
      </c>
      <c r="AM139" s="22">
        <f t="shared" si="29"/>
        <v>3.2772123150267542E-2</v>
      </c>
      <c r="AN139" s="22">
        <f t="shared" si="29"/>
        <v>3.3184999496251033E-2</v>
      </c>
      <c r="AO139" s="22">
        <f t="shared" si="29"/>
        <v>3.3602245338391408E-2</v>
      </c>
      <c r="AP139" s="22">
        <f t="shared" si="29"/>
        <v>3.4030777063939747E-2</v>
      </c>
      <c r="AQ139" s="22">
        <f t="shared" si="29"/>
        <v>3.4472832630163749E-2</v>
      </c>
      <c r="AR139" s="22">
        <f t="shared" si="29"/>
        <v>3.4932723309131296E-2</v>
      </c>
      <c r="AS139" s="22">
        <f t="shared" si="29"/>
        <v>3.5432608038728754E-2</v>
      </c>
      <c r="AT139" s="22">
        <f t="shared" si="29"/>
        <v>3.5719018844461971E-2</v>
      </c>
      <c r="AU139" s="22">
        <f t="shared" si="29"/>
        <v>3.5972053302721844E-2</v>
      </c>
      <c r="AV139" s="22">
        <f t="shared" si="29"/>
        <v>3.6229272845982437E-2</v>
      </c>
      <c r="AW139" s="22">
        <f t="shared" si="29"/>
        <v>3.6477190366277695E-2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1.467952375541098E-3</v>
      </c>
      <c r="N140" s="22">
        <f t="shared" si="29"/>
        <v>1.4753349055168039E-3</v>
      </c>
      <c r="O140" s="22">
        <f t="shared" si="29"/>
        <v>1.4802406304505124E-3</v>
      </c>
      <c r="P140" s="22">
        <f t="shared" si="29"/>
        <v>1.4826212670547858E-3</v>
      </c>
      <c r="Q140" s="22">
        <f t="shared" si="29"/>
        <v>1.4878809792957942E-3</v>
      </c>
      <c r="R140" s="22">
        <f t="shared" si="29"/>
        <v>1.4939147526814829E-3</v>
      </c>
      <c r="S140" s="22">
        <f t="shared" si="29"/>
        <v>1.4531034789330812E-3</v>
      </c>
      <c r="T140" s="22">
        <f t="shared" si="29"/>
        <v>1.4716456007706482E-3</v>
      </c>
      <c r="U140" s="22">
        <f t="shared" si="29"/>
        <v>1.4859789848302677E-3</v>
      </c>
      <c r="V140" s="22">
        <f t="shared" si="29"/>
        <v>1.498774260720911E-3</v>
      </c>
      <c r="W140" s="22">
        <f t="shared" si="29"/>
        <v>1.5123002422786169E-3</v>
      </c>
      <c r="X140" s="22">
        <f t="shared" si="29"/>
        <v>1.5246497722533983E-3</v>
      </c>
      <c r="Y140" s="22">
        <f t="shared" si="29"/>
        <v>1.5350604711997071E-3</v>
      </c>
      <c r="Z140" s="22">
        <f t="shared" si="29"/>
        <v>1.5453416492568217E-3</v>
      </c>
      <c r="AA140" s="22">
        <f t="shared" si="29"/>
        <v>1.5558470082603964E-3</v>
      </c>
      <c r="AB140" s="22">
        <f t="shared" si="29"/>
        <v>1.5704231454497315E-3</v>
      </c>
      <c r="AC140" s="22">
        <f t="shared" si="29"/>
        <v>1.5830026176071707E-3</v>
      </c>
      <c r="AD140" s="22">
        <f t="shared" si="29"/>
        <v>1.5984332876843356E-3</v>
      </c>
      <c r="AE140" s="22">
        <f t="shared" si="29"/>
        <v>1.6145644156050256E-3</v>
      </c>
      <c r="AF140" s="22">
        <f t="shared" si="29"/>
        <v>1.6339380075691549E-3</v>
      </c>
      <c r="AG140" s="22">
        <f t="shared" si="29"/>
        <v>1.6549562656219727E-3</v>
      </c>
      <c r="AH140" s="22">
        <f t="shared" si="29"/>
        <v>1.6711582007672553E-3</v>
      </c>
      <c r="AI140" s="22">
        <f t="shared" si="29"/>
        <v>1.6873600811774603E-3</v>
      </c>
      <c r="AJ140" s="22">
        <f t="shared" si="29"/>
        <v>1.7053052012884857E-3</v>
      </c>
      <c r="AK140" s="22">
        <f t="shared" si="29"/>
        <v>1.7231191856787692E-3</v>
      </c>
      <c r="AL140" s="22">
        <f t="shared" si="29"/>
        <v>1.7428342187366384E-3</v>
      </c>
      <c r="AM140" s="22">
        <f t="shared" si="29"/>
        <v>1.7619505338216986E-3</v>
      </c>
      <c r="AN140" s="22">
        <f t="shared" si="29"/>
        <v>1.7841482930230895E-3</v>
      </c>
      <c r="AO140" s="22">
        <f t="shared" si="29"/>
        <v>1.8065809724965318E-3</v>
      </c>
      <c r="AP140" s="22">
        <f t="shared" si="29"/>
        <v>1.829620422797855E-3</v>
      </c>
      <c r="AQ140" s="22">
        <f t="shared" si="29"/>
        <v>1.8533869647858693E-3</v>
      </c>
      <c r="AR140" s="22">
        <f t="shared" si="29"/>
        <v>1.8781123883902864E-3</v>
      </c>
      <c r="AS140" s="22">
        <f t="shared" si="29"/>
        <v>1.90498804005695E-3</v>
      </c>
      <c r="AT140" s="22">
        <f t="shared" si="29"/>
        <v>1.9203865441373847E-3</v>
      </c>
      <c r="AU140" s="22">
        <f t="shared" si="29"/>
        <v>1.9339906123499336E-3</v>
      </c>
      <c r="AV140" s="22">
        <f t="shared" si="29"/>
        <v>1.9478196862088145E-3</v>
      </c>
      <c r="AW140" s="22">
        <f t="shared" si="29"/>
        <v>1.9611486489136435E-3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3.0303014392691133E-2</v>
      </c>
      <c r="L141" s="22">
        <f t="shared" si="29"/>
        <v>3.0040206026371356E-2</v>
      </c>
      <c r="M141" s="22">
        <f t="shared" si="29"/>
        <v>2.9940162837193186E-2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2.4022317736982306E-2</v>
      </c>
      <c r="T141" s="22">
        <f t="shared" si="29"/>
        <v>2.4491926935235234E-2</v>
      </c>
      <c r="U141" s="22">
        <f t="shared" si="29"/>
        <v>2.47439509186555E-2</v>
      </c>
      <c r="V141" s="22">
        <f t="shared" si="29"/>
        <v>2.4923586839833447E-2</v>
      </c>
      <c r="W141" s="22">
        <f t="shared" si="29"/>
        <v>2.5147538878171349E-2</v>
      </c>
      <c r="X141" s="22">
        <f t="shared" si="29"/>
        <v>2.5321321478984984E-2</v>
      </c>
      <c r="Y141" s="22">
        <f t="shared" si="29"/>
        <v>2.5393529956845354E-2</v>
      </c>
      <c r="Z141" s="22">
        <f t="shared" si="29"/>
        <v>2.5454834381522507E-2</v>
      </c>
      <c r="AA141" s="22">
        <f t="shared" si="29"/>
        <v>2.5522551897019404E-2</v>
      </c>
      <c r="AB141" s="22">
        <f t="shared" si="29"/>
        <v>2.5774060988212697E-2</v>
      </c>
      <c r="AC141" s="22">
        <f t="shared" si="29"/>
        <v>2.5925794971091803E-2</v>
      </c>
      <c r="AD141" s="22">
        <f t="shared" si="29"/>
        <v>2.5977185386761185E-2</v>
      </c>
      <c r="AE141" s="22">
        <f t="shared" si="29"/>
        <v>2.6039630104720025E-2</v>
      </c>
      <c r="AF141" s="22">
        <f t="shared" si="29"/>
        <v>2.6219300213881795E-2</v>
      </c>
      <c r="AG141" s="22">
        <f t="shared" si="29"/>
        <v>2.6440892596461523E-2</v>
      </c>
      <c r="AH141" s="22">
        <f t="shared" si="29"/>
        <v>2.6438961706417009E-2</v>
      </c>
      <c r="AI141" s="22">
        <f t="shared" si="29"/>
        <v>2.6417585870686634E-2</v>
      </c>
      <c r="AJ141" s="22">
        <f t="shared" si="29"/>
        <v>2.6444279577295709E-2</v>
      </c>
      <c r="AK141" s="22">
        <f t="shared" si="29"/>
        <v>2.6444051000813575E-2</v>
      </c>
      <c r="AL141" s="22">
        <f t="shared" si="29"/>
        <v>2.6492097120323427E-2</v>
      </c>
      <c r="AM141" s="22">
        <f t="shared" si="29"/>
        <v>2.6494217497218479E-2</v>
      </c>
      <c r="AN141" s="22">
        <f t="shared" si="29"/>
        <v>2.6715691577395062E-2</v>
      </c>
      <c r="AO141" s="22">
        <f t="shared" si="29"/>
        <v>2.6922741923996348E-2</v>
      </c>
      <c r="AP141" s="22">
        <f t="shared" si="29"/>
        <v>2.7127710370930373E-2</v>
      </c>
      <c r="AQ141" s="22">
        <f t="shared" si="29"/>
        <v>2.7333614307009015E-2</v>
      </c>
      <c r="AR141" s="22">
        <f t="shared" si="29"/>
        <v>2.7546728992874834E-2</v>
      </c>
      <c r="AS141" s="22">
        <f t="shared" si="29"/>
        <v>2.7802898910549947E-2</v>
      </c>
      <c r="AT141" s="22">
        <f t="shared" si="29"/>
        <v>2.7678284048176478E-2</v>
      </c>
      <c r="AU141" s="22">
        <f t="shared" si="29"/>
        <v>2.7488128401720321E-2</v>
      </c>
      <c r="AV141" s="22">
        <f t="shared" si="29"/>
        <v>2.7295603818214775E-2</v>
      </c>
      <c r="AW141" s="22">
        <f t="shared" si="29"/>
        <v>2.7079409503277349E-2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4.0226293185258916E-2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3.1888867020119539E-2</v>
      </c>
      <c r="T142" s="22">
        <f t="shared" si="30"/>
        <v>3.251225837804244E-2</v>
      </c>
      <c r="U142" s="22">
        <f t="shared" si="30"/>
        <v>3.2846812245040755E-2</v>
      </c>
      <c r="V142" s="22">
        <f t="shared" si="30"/>
        <v>3.3085273248895562E-2</v>
      </c>
      <c r="W142" s="22">
        <f t="shared" si="30"/>
        <v>3.3382562496654028E-2</v>
      </c>
      <c r="X142" s="22">
        <f t="shared" si="30"/>
        <v>3.3613253402853524E-2</v>
      </c>
      <c r="Y142" s="22">
        <f t="shared" si="30"/>
        <v>3.3709107873409846E-2</v>
      </c>
      <c r="Z142" s="22">
        <f t="shared" si="30"/>
        <v>3.3790487558237887E-2</v>
      </c>
      <c r="AA142" s="22">
        <f t="shared" si="30"/>
        <v>3.3880380418296489E-2</v>
      </c>
      <c r="AB142" s="22">
        <f t="shared" si="30"/>
        <v>3.4214250782148452E-2</v>
      </c>
      <c r="AC142" s="22">
        <f t="shared" si="30"/>
        <v>3.4415672845391571E-2</v>
      </c>
      <c r="AD142" s="22">
        <f t="shared" si="30"/>
        <v>3.4483891996821198E-2</v>
      </c>
      <c r="AE142" s="22">
        <f t="shared" si="30"/>
        <v>3.4566785384915574E-2</v>
      </c>
      <c r="AF142" s="22">
        <f t="shared" si="30"/>
        <v>3.4805291772237623E-2</v>
      </c>
      <c r="AG142" s="22">
        <f t="shared" si="30"/>
        <v>3.5099448651608092E-2</v>
      </c>
      <c r="AH142" s="22">
        <f t="shared" si="30"/>
        <v>3.5096885456144013E-2</v>
      </c>
      <c r="AI142" s="22">
        <f t="shared" si="30"/>
        <v>3.5068509710284967E-2</v>
      </c>
      <c r="AJ142" s="22">
        <f t="shared" si="30"/>
        <v>3.5103944761542341E-2</v>
      </c>
      <c r="AK142" s="22">
        <f t="shared" si="30"/>
        <v>3.5103641333491697E-2</v>
      </c>
      <c r="AL142" s="22">
        <f t="shared" si="30"/>
        <v>3.5167421037542668E-2</v>
      </c>
      <c r="AM142" s="22">
        <f t="shared" si="30"/>
        <v>3.5170235770807745E-2</v>
      </c>
      <c r="AN142" s="22">
        <f t="shared" si="30"/>
        <v>3.5464235607479674E-2</v>
      </c>
      <c r="AO142" s="22">
        <f t="shared" si="30"/>
        <v>3.5739088394022983E-2</v>
      </c>
      <c r="AP142" s="22">
        <f t="shared" si="30"/>
        <v>3.6011177524604129E-2</v>
      </c>
      <c r="AQ142" s="22">
        <f t="shared" si="30"/>
        <v>3.6284508487437188E-2</v>
      </c>
      <c r="AR142" s="22">
        <f t="shared" si="30"/>
        <v>3.6567411492551771E-2</v>
      </c>
      <c r="AS142" s="22">
        <f t="shared" si="30"/>
        <v>3.6907468956146154E-2</v>
      </c>
      <c r="AT142" s="22">
        <f t="shared" si="30"/>
        <v>3.6742046667653148E-2</v>
      </c>
      <c r="AU142" s="22">
        <f t="shared" si="30"/>
        <v>3.6489621061208441E-2</v>
      </c>
      <c r="AV142" s="22">
        <f t="shared" si="30"/>
        <v>3.6234050765755178E-2</v>
      </c>
      <c r="AW142" s="22">
        <f t="shared" si="30"/>
        <v>3.594705965045028E-2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4.1968337096859189E-2</v>
      </c>
      <c r="L143" s="22">
        <f t="shared" si="30"/>
        <v>4.3383434779753448E-2</v>
      </c>
      <c r="M143" s="22">
        <f t="shared" si="30"/>
        <v>4.5063007666824861E-2</v>
      </c>
      <c r="N143" s="22">
        <f t="shared" si="30"/>
        <v>4.6315596244033502E-2</v>
      </c>
      <c r="O143" s="22">
        <f t="shared" si="30"/>
        <v>4.7281576900430188E-2</v>
      </c>
      <c r="P143" s="22">
        <f t="shared" si="30"/>
        <v>4.7947144057730852E-2</v>
      </c>
      <c r="Q143" s="22">
        <f t="shared" si="30"/>
        <v>4.8855920576585825E-2</v>
      </c>
      <c r="R143" s="22">
        <f t="shared" si="30"/>
        <v>4.9808583705724517E-2</v>
      </c>
      <c r="S143" s="22">
        <f t="shared" si="30"/>
        <v>4.6001406546351306E-2</v>
      </c>
      <c r="T143" s="22">
        <f t="shared" si="30"/>
        <v>4.8030645892974268E-2</v>
      </c>
      <c r="U143" s="22">
        <f t="shared" si="30"/>
        <v>4.9677926538676052E-2</v>
      </c>
      <c r="V143" s="22">
        <f t="shared" si="30"/>
        <v>5.1212475396024852E-2</v>
      </c>
      <c r="W143" s="22">
        <f t="shared" si="30"/>
        <v>5.2870611190916086E-2</v>
      </c>
      <c r="X143" s="22">
        <f t="shared" si="30"/>
        <v>5.4456723296959983E-2</v>
      </c>
      <c r="Y143" s="22">
        <f t="shared" si="30"/>
        <v>5.5851666343060907E-2</v>
      </c>
      <c r="Z143" s="22">
        <f t="shared" si="30"/>
        <v>5.7245455950606941E-2</v>
      </c>
      <c r="AA143" s="22">
        <f t="shared" si="30"/>
        <v>5.8677246968284372E-2</v>
      </c>
      <c r="AB143" s="22">
        <f t="shared" si="30"/>
        <v>6.0565793285847255E-2</v>
      </c>
      <c r="AC143" s="22">
        <f t="shared" si="30"/>
        <v>6.2259537007526587E-2</v>
      </c>
      <c r="AD143" s="22">
        <f t="shared" si="30"/>
        <v>6.4451736182578295E-2</v>
      </c>
      <c r="AE143" s="22">
        <f t="shared" si="30"/>
        <v>6.675330662384972E-2</v>
      </c>
      <c r="AF143" s="22">
        <f t="shared" si="30"/>
        <v>6.945286758784415E-2</v>
      </c>
      <c r="AG143" s="22">
        <f t="shared" si="30"/>
        <v>7.2380370882060271E-2</v>
      </c>
      <c r="AH143" s="22">
        <f t="shared" si="30"/>
        <v>7.4802816366762462E-2</v>
      </c>
      <c r="AI143" s="22">
        <f t="shared" si="30"/>
        <v>7.7260505095153587E-2</v>
      </c>
      <c r="AJ143" s="22">
        <f t="shared" si="30"/>
        <v>7.9957239531174604E-2</v>
      </c>
      <c r="AK143" s="22">
        <f t="shared" si="30"/>
        <v>8.2679016466604804E-2</v>
      </c>
      <c r="AL143" s="22">
        <f t="shared" si="30"/>
        <v>8.5666991961497282E-2</v>
      </c>
      <c r="AM143" s="22">
        <f t="shared" si="30"/>
        <v>8.8629006122433573E-2</v>
      </c>
      <c r="AN143" s="22">
        <f t="shared" si="30"/>
        <v>9.1891478166138171E-2</v>
      </c>
      <c r="AO143" s="22">
        <f t="shared" si="30"/>
        <v>9.5225516113379899E-2</v>
      </c>
      <c r="AP143" s="22">
        <f t="shared" si="30"/>
        <v>9.8677693483352313E-2</v>
      </c>
      <c r="AQ143" s="22">
        <f t="shared" si="30"/>
        <v>0.10226491904256467</v>
      </c>
      <c r="AR143" s="22">
        <f t="shared" si="30"/>
        <v>0.10601829475015455</v>
      </c>
      <c r="AS143" s="22">
        <f t="shared" si="30"/>
        <v>0.11008924659813461</v>
      </c>
      <c r="AT143" s="22">
        <f t="shared" si="30"/>
        <v>0.11277334531227801</v>
      </c>
      <c r="AU143" s="22">
        <f t="shared" si="30"/>
        <v>0.11526542487228345</v>
      </c>
      <c r="AV143" s="22">
        <f t="shared" si="30"/>
        <v>0.11781838070677919</v>
      </c>
      <c r="AW143" s="22">
        <f t="shared" si="30"/>
        <v>0.12034049161945987</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4.4026193063540792E-3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4.4831419329359936E-3</v>
      </c>
      <c r="T144" s="22">
        <f t="shared" si="30"/>
        <v>4.4981294810937092E-3</v>
      </c>
      <c r="U144" s="22">
        <f t="shared" si="30"/>
        <v>4.5113901168461383E-3</v>
      </c>
      <c r="V144" s="22">
        <f t="shared" si="30"/>
        <v>4.5229512157479055E-3</v>
      </c>
      <c r="W144" s="22">
        <f t="shared" si="30"/>
        <v>4.5328284443673043E-3</v>
      </c>
      <c r="X144" s="22">
        <f t="shared" si="30"/>
        <v>4.5408122954859707E-3</v>
      </c>
      <c r="Y144" s="22">
        <f t="shared" si="30"/>
        <v>4.548541926228525E-3</v>
      </c>
      <c r="Z144" s="22">
        <f t="shared" si="30"/>
        <v>4.556061851026345E-3</v>
      </c>
      <c r="AA144" s="22">
        <f t="shared" si="30"/>
        <v>4.5633388722935431E-3</v>
      </c>
      <c r="AB144" s="22">
        <f t="shared" si="30"/>
        <v>4.5705405679699667E-3</v>
      </c>
      <c r="AC144" s="22">
        <f t="shared" si="30"/>
        <v>4.577279289886339E-3</v>
      </c>
      <c r="AD144" s="22">
        <f t="shared" si="30"/>
        <v>4.5840017696731064E-3</v>
      </c>
      <c r="AE144" s="22">
        <f t="shared" si="30"/>
        <v>4.5905498903628991E-3</v>
      </c>
      <c r="AF144" s="22">
        <f t="shared" si="30"/>
        <v>4.597032328418643E-3</v>
      </c>
      <c r="AG144" s="22">
        <f t="shared" si="30"/>
        <v>4.6033268247160754E-3</v>
      </c>
      <c r="AH144" s="22">
        <f t="shared" si="30"/>
        <v>4.6090395157807641E-3</v>
      </c>
      <c r="AI144" s="22">
        <f t="shared" si="30"/>
        <v>4.6144746652234184E-3</v>
      </c>
      <c r="AJ144" s="22">
        <f t="shared" si="30"/>
        <v>4.6197044174680121E-3</v>
      </c>
      <c r="AK144" s="22">
        <f t="shared" si="30"/>
        <v>4.6245988985750986E-3</v>
      </c>
      <c r="AL144" s="22">
        <f t="shared" si="30"/>
        <v>4.6292494736440062E-3</v>
      </c>
      <c r="AM144" s="22">
        <f t="shared" si="30"/>
        <v>4.6334939392353282E-3</v>
      </c>
      <c r="AN144" s="22">
        <f t="shared" si="30"/>
        <v>4.6375836098901078E-3</v>
      </c>
      <c r="AO144" s="22">
        <f t="shared" si="30"/>
        <v>4.6413397566940386E-3</v>
      </c>
      <c r="AP144" s="22">
        <f t="shared" si="30"/>
        <v>4.6447657142902245E-3</v>
      </c>
      <c r="AQ144" s="22">
        <f t="shared" si="30"/>
        <v>4.6478516823919049E-3</v>
      </c>
      <c r="AR144" s="22">
        <f t="shared" si="30"/>
        <v>4.6505950806788269E-3</v>
      </c>
      <c r="AS144" s="22">
        <f t="shared" si="30"/>
        <v>4.6530507689313255E-3</v>
      </c>
      <c r="AT144" s="22">
        <f t="shared" si="30"/>
        <v>4.6544395442876816E-3</v>
      </c>
      <c r="AU144" s="22">
        <f t="shared" si="30"/>
        <v>4.6552925099563932E-3</v>
      </c>
      <c r="AV144" s="22">
        <f t="shared" si="30"/>
        <v>4.6557109567033706E-3</v>
      </c>
      <c r="AW144" s="22">
        <f t="shared" si="30"/>
        <v>4.6556428065926874E-3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3.6554846257269868E-3</v>
      </c>
      <c r="L145" s="22">
        <f t="shared" si="30"/>
        <v>3.6574611346322943E-3</v>
      </c>
      <c r="M145" s="22">
        <f t="shared" si="30"/>
        <v>3.6621868932729799E-3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3.7291672263793669E-3</v>
      </c>
      <c r="T145" s="22">
        <f t="shared" si="30"/>
        <v>3.7416341690346775E-3</v>
      </c>
      <c r="U145" s="22">
        <f t="shared" si="30"/>
        <v>3.7526646313730695E-3</v>
      </c>
      <c r="V145" s="22">
        <f t="shared" si="30"/>
        <v>3.7622813849290193E-3</v>
      </c>
      <c r="W145" s="22">
        <f t="shared" si="30"/>
        <v>3.7704974614677349E-3</v>
      </c>
      <c r="X145" s="22">
        <f t="shared" si="30"/>
        <v>3.7771385886899815E-3</v>
      </c>
      <c r="Y145" s="22">
        <f t="shared" si="30"/>
        <v>3.7835682503130899E-3</v>
      </c>
      <c r="Z145" s="22">
        <f t="shared" si="30"/>
        <v>3.7898234743323992E-3</v>
      </c>
      <c r="AA145" s="22">
        <f t="shared" si="30"/>
        <v>3.7958766463312451E-3</v>
      </c>
      <c r="AB145" s="22">
        <f t="shared" si="30"/>
        <v>3.8018671609954301E-3</v>
      </c>
      <c r="AC145" s="22">
        <f t="shared" si="30"/>
        <v>3.8074725648158184E-3</v>
      </c>
      <c r="AD145" s="22">
        <f t="shared" si="30"/>
        <v>3.8130644581075832E-3</v>
      </c>
      <c r="AE145" s="22">
        <f t="shared" si="30"/>
        <v>3.8185113160112668E-3</v>
      </c>
      <c r="AF145" s="22">
        <f t="shared" si="30"/>
        <v>3.8239035377847781E-3</v>
      </c>
      <c r="AG145" s="22">
        <f t="shared" si="30"/>
        <v>3.8291394258405404E-3</v>
      </c>
      <c r="AH145" s="22">
        <f t="shared" si="30"/>
        <v>3.8338913566541423E-3</v>
      </c>
      <c r="AI145" s="22">
        <f t="shared" si="30"/>
        <v>3.8384124227892826E-3</v>
      </c>
      <c r="AJ145" s="22">
        <f t="shared" si="30"/>
        <v>3.8427626354223779E-3</v>
      </c>
      <c r="AK145" s="22">
        <f t="shared" si="30"/>
        <v>3.8468339628101168E-3</v>
      </c>
      <c r="AL145" s="22">
        <f t="shared" si="30"/>
        <v>3.8507024042715326E-3</v>
      </c>
      <c r="AM145" s="22">
        <f t="shared" si="30"/>
        <v>3.8542330357379086E-3</v>
      </c>
      <c r="AN145" s="22">
        <f t="shared" si="30"/>
        <v>3.8576349056765893E-3</v>
      </c>
      <c r="AO145" s="22">
        <f t="shared" si="30"/>
        <v>3.8607593437979385E-3</v>
      </c>
      <c r="AP145" s="22">
        <f t="shared" si="30"/>
        <v>3.8636091239248635E-3</v>
      </c>
      <c r="AQ145" s="22">
        <f t="shared" si="30"/>
        <v>3.8661760939826023E-3</v>
      </c>
      <c r="AR145" s="22">
        <f t="shared" si="30"/>
        <v>3.868458107609103E-3</v>
      </c>
      <c r="AS145" s="22">
        <f t="shared" si="30"/>
        <v>3.870500798268112E-3</v>
      </c>
      <c r="AT145" s="22">
        <f t="shared" si="30"/>
        <v>3.8716560094171674E-3</v>
      </c>
      <c r="AU145" s="22">
        <f t="shared" si="30"/>
        <v>3.8723655233394503E-3</v>
      </c>
      <c r="AV145" s="22">
        <f t="shared" si="30"/>
        <v>3.8727135957222015E-3</v>
      </c>
      <c r="AW145" s="22">
        <f t="shared" si="30"/>
        <v>3.8726569070955566E-3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5.6545140624783465E-4</v>
      </c>
      <c r="T146" s="22">
        <f t="shared" si="30"/>
        <v>5.6865412325450787E-4</v>
      </c>
      <c r="U146" s="22">
        <f t="shared" si="30"/>
        <v>5.7147315908429161E-4</v>
      </c>
      <c r="V146" s="22">
        <f t="shared" si="30"/>
        <v>5.7392046449051539E-4</v>
      </c>
      <c r="W146" s="22">
        <f t="shared" si="30"/>
        <v>5.7600507908448135E-4</v>
      </c>
      <c r="X146" s="22">
        <f t="shared" si="30"/>
        <v>5.7769284779779072E-4</v>
      </c>
      <c r="Y146" s="22">
        <f t="shared" si="30"/>
        <v>5.7929860978366172E-4</v>
      </c>
      <c r="Z146" s="22">
        <f t="shared" si="30"/>
        <v>5.8083354574075391E-4</v>
      </c>
      <c r="AA146" s="22">
        <f t="shared" si="30"/>
        <v>5.8229387889023609E-4</v>
      </c>
      <c r="AB146" s="22">
        <f t="shared" si="30"/>
        <v>5.837133156086626E-4</v>
      </c>
      <c r="AC146" s="22">
        <f t="shared" si="30"/>
        <v>5.8502115043819838E-4</v>
      </c>
      <c r="AD146" s="22">
        <f t="shared" si="30"/>
        <v>5.863029788261237E-4</v>
      </c>
      <c r="AE146" s="22">
        <f t="shared" si="30"/>
        <v>5.8753078239757214E-4</v>
      </c>
      <c r="AF146" s="22">
        <f t="shared" si="30"/>
        <v>5.8872628658963313E-4</v>
      </c>
      <c r="AG146" s="22">
        <f t="shared" si="30"/>
        <v>5.8986805127360451E-4</v>
      </c>
      <c r="AH146" s="22">
        <f t="shared" si="30"/>
        <v>5.9088436863536514E-4</v>
      </c>
      <c r="AI146" s="22">
        <f t="shared" si="30"/>
        <v>5.9183312943904493E-4</v>
      </c>
      <c r="AJ146" s="22">
        <f t="shared" si="30"/>
        <v>5.9272884243800666E-4</v>
      </c>
      <c r="AK146" s="22">
        <f t="shared" si="30"/>
        <v>5.9354860483328302E-4</v>
      </c>
      <c r="AL146" s="22">
        <f t="shared" si="30"/>
        <v>5.9431031573727435E-4</v>
      </c>
      <c r="AM146" s="22">
        <f t="shared" si="30"/>
        <v>5.9498512163499333E-4</v>
      </c>
      <c r="AN146" s="22">
        <f t="shared" si="30"/>
        <v>5.9562012099022602E-4</v>
      </c>
      <c r="AO146" s="22">
        <f t="shared" si="30"/>
        <v>5.9618333912128186E-4</v>
      </c>
      <c r="AP146" s="22">
        <f t="shared" si="30"/>
        <v>5.9667623789256836E-4</v>
      </c>
      <c r="AQ146" s="22">
        <f t="shared" si="30"/>
        <v>5.9709783225584062E-4</v>
      </c>
      <c r="AR146" s="22">
        <f t="shared" si="30"/>
        <v>5.9744842025118215E-4</v>
      </c>
      <c r="AS146" s="22">
        <f t="shared" si="30"/>
        <v>5.977387032100464E-4</v>
      </c>
      <c r="AT146" s="22">
        <f t="shared" si="30"/>
        <v>5.9782793045255332E-4</v>
      </c>
      <c r="AU146" s="22">
        <f t="shared" si="30"/>
        <v>5.9781361768968249E-4</v>
      </c>
      <c r="AV146" s="22">
        <f t="shared" si="30"/>
        <v>5.977148741637897E-4</v>
      </c>
      <c r="AW146" s="22">
        <f t="shared" si="30"/>
        <v>5.9752296312685709E-4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6.8438891439814992E-3</v>
      </c>
      <c r="Q147" s="22">
        <f t="shared" si="30"/>
        <v>6.8863566425632575E-3</v>
      </c>
      <c r="R147" s="22">
        <f t="shared" si="30"/>
        <v>6.9316634884048298E-3</v>
      </c>
      <c r="S147" s="22">
        <f t="shared" si="30"/>
        <v>6.9732982788842076E-3</v>
      </c>
      <c r="T147" s="22">
        <f t="shared" si="30"/>
        <v>7.0127950433163371E-3</v>
      </c>
      <c r="U147" s="22">
        <f t="shared" si="30"/>
        <v>7.047560148651183E-3</v>
      </c>
      <c r="V147" s="22">
        <f t="shared" si="30"/>
        <v>7.0777409747815288E-3</v>
      </c>
      <c r="W147" s="22">
        <f t="shared" si="30"/>
        <v>7.1034490006165012E-3</v>
      </c>
      <c r="X147" s="22">
        <f t="shared" si="30"/>
        <v>7.1242630166992822E-3</v>
      </c>
      <c r="Y147" s="22">
        <f t="shared" si="30"/>
        <v>7.1440657038420643E-3</v>
      </c>
      <c r="Z147" s="22">
        <f t="shared" si="30"/>
        <v>7.1629949454170665E-3</v>
      </c>
      <c r="AA147" s="22">
        <f t="shared" si="30"/>
        <v>7.1810041651755854E-3</v>
      </c>
      <c r="AB147" s="22">
        <f t="shared" si="30"/>
        <v>7.1985090391863665E-3</v>
      </c>
      <c r="AC147" s="22">
        <f t="shared" si="30"/>
        <v>7.2146376087948239E-3</v>
      </c>
      <c r="AD147" s="22">
        <f t="shared" si="30"/>
        <v>7.2304454599957943E-3</v>
      </c>
      <c r="AE147" s="22">
        <f t="shared" si="30"/>
        <v>7.2455870626816927E-3</v>
      </c>
      <c r="AF147" s="22">
        <f t="shared" si="30"/>
        <v>7.2603303407649811E-3</v>
      </c>
      <c r="AG147" s="22">
        <f t="shared" si="30"/>
        <v>7.2744108888326935E-3</v>
      </c>
      <c r="AH147" s="22">
        <f t="shared" si="30"/>
        <v>7.2869443869038953E-3</v>
      </c>
      <c r="AI147" s="22">
        <f t="shared" si="30"/>
        <v>7.2986447593961588E-3</v>
      </c>
      <c r="AJ147" s="22">
        <f t="shared" si="30"/>
        <v>7.3096909321441958E-3</v>
      </c>
      <c r="AK147" s="22">
        <f t="shared" si="30"/>
        <v>7.3198004616933524E-3</v>
      </c>
      <c r="AL147" s="22">
        <f t="shared" si="30"/>
        <v>7.3291940846945836E-3</v>
      </c>
      <c r="AM147" s="22">
        <f t="shared" si="30"/>
        <v>7.3375159718685355E-3</v>
      </c>
      <c r="AN147" s="22">
        <f t="shared" si="30"/>
        <v>7.3453469540926634E-3</v>
      </c>
      <c r="AO147" s="22">
        <f t="shared" si="30"/>
        <v>7.3522927110233772E-3</v>
      </c>
      <c r="AP147" s="22">
        <f t="shared" si="30"/>
        <v>7.3583712707643205E-3</v>
      </c>
      <c r="AQ147" s="22">
        <f t="shared" si="30"/>
        <v>7.3635704854365458E-3</v>
      </c>
      <c r="AR147" s="22">
        <f t="shared" si="30"/>
        <v>7.3678940305502358E-3</v>
      </c>
      <c r="AS147" s="22">
        <f t="shared" si="30"/>
        <v>7.3714738777927603E-3</v>
      </c>
      <c r="AT147" s="22">
        <f t="shared" si="30"/>
        <v>7.3725742520596325E-3</v>
      </c>
      <c r="AU147" s="22">
        <f t="shared" si="30"/>
        <v>7.3723977432321904E-3</v>
      </c>
      <c r="AV147" s="22">
        <f t="shared" si="30"/>
        <v>7.3711800116083043E-3</v>
      </c>
      <c r="AW147" s="22">
        <f t="shared" si="30"/>
        <v>7.3688133132700289E-3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2.687508618316593E-2</v>
      </c>
      <c r="L150" s="22">
        <f t="shared" si="31"/>
        <v>2.6729002214214564E-2</v>
      </c>
      <c r="M150" s="22">
        <f t="shared" si="31"/>
        <v>2.6740992333189311E-2</v>
      </c>
      <c r="N150" s="22">
        <f t="shared" si="31"/>
        <v>2.6495489531984436E-2</v>
      </c>
      <c r="O150" s="22">
        <f t="shared" si="31"/>
        <v>2.609452683304701E-2</v>
      </c>
      <c r="P150" s="22">
        <f t="shared" si="31"/>
        <v>2.5544514050244025E-2</v>
      </c>
      <c r="Q150" s="22">
        <f t="shared" si="31"/>
        <v>2.5145143775072754E-2</v>
      </c>
      <c r="R150" s="22">
        <f t="shared" si="31"/>
        <v>2.4781112413324518E-2</v>
      </c>
      <c r="S150" s="22">
        <f t="shared" si="31"/>
        <v>2.2084043999289336E-2</v>
      </c>
      <c r="T150" s="22">
        <f t="shared" si="31"/>
        <v>2.2424582927088401E-2</v>
      </c>
      <c r="U150" s="22">
        <f t="shared" si="31"/>
        <v>2.2567992358331793E-2</v>
      </c>
      <c r="V150" s="22">
        <f t="shared" si="31"/>
        <v>2.2651204639624948E-2</v>
      </c>
      <c r="W150" s="22">
        <f t="shared" si="31"/>
        <v>2.278349149169287E-2</v>
      </c>
      <c r="X150" s="22">
        <f t="shared" si="31"/>
        <v>2.2876046454925979E-2</v>
      </c>
      <c r="Y150" s="22">
        <f t="shared" si="31"/>
        <v>2.2878018921925314E-2</v>
      </c>
      <c r="Z150" s="22">
        <f t="shared" si="31"/>
        <v>2.287412077934551E-2</v>
      </c>
      <c r="AA150" s="22">
        <f t="shared" si="31"/>
        <v>2.2880319783960767E-2</v>
      </c>
      <c r="AB150" s="22">
        <f t="shared" si="31"/>
        <v>2.3061333920184508E-2</v>
      </c>
      <c r="AC150" s="22">
        <f t="shared" si="31"/>
        <v>2.3153067548812023E-2</v>
      </c>
      <c r="AD150" s="22">
        <f t="shared" si="31"/>
        <v>2.3359086067037522E-2</v>
      </c>
      <c r="AE150" s="22">
        <f t="shared" si="31"/>
        <v>2.3586182004070477E-2</v>
      </c>
      <c r="AF150" s="22">
        <f t="shared" si="31"/>
        <v>2.3935792328457769E-2</v>
      </c>
      <c r="AG150" s="22">
        <f t="shared" si="31"/>
        <v>2.4338872558138828E-2</v>
      </c>
      <c r="AH150" s="22">
        <f t="shared" si="31"/>
        <v>2.454046061559758E-2</v>
      </c>
      <c r="AI150" s="22">
        <f t="shared" si="31"/>
        <v>2.4734281024314748E-2</v>
      </c>
      <c r="AJ150" s="22">
        <f t="shared" si="31"/>
        <v>2.4986634514717537E-2</v>
      </c>
      <c r="AK150" s="22">
        <f t="shared" si="31"/>
        <v>2.5224810617994264E-2</v>
      </c>
      <c r="AL150" s="22">
        <f t="shared" si="31"/>
        <v>2.5523963024552294E-2</v>
      </c>
      <c r="AM150" s="22">
        <f t="shared" si="31"/>
        <v>2.5790673294375965E-2</v>
      </c>
      <c r="AN150" s="22">
        <f t="shared" si="31"/>
        <v>2.615680944581486E-2</v>
      </c>
      <c r="AO150" s="22">
        <f t="shared" si="31"/>
        <v>2.6517689300491993E-2</v>
      </c>
      <c r="AP150" s="22">
        <f t="shared" si="31"/>
        <v>2.6886083166933795E-2</v>
      </c>
      <c r="AQ150" s="22">
        <f t="shared" si="31"/>
        <v>2.726540597781205E-2</v>
      </c>
      <c r="AR150" s="22">
        <f t="shared" si="31"/>
        <v>2.7662570542441572E-2</v>
      </c>
      <c r="AS150" s="22">
        <f t="shared" si="31"/>
        <v>2.8115717438525912E-2</v>
      </c>
      <c r="AT150" s="22">
        <f t="shared" si="31"/>
        <v>2.8178377768772762E-2</v>
      </c>
      <c r="AU150" s="22">
        <f t="shared" si="31"/>
        <v>2.8178123092525445E-2</v>
      </c>
      <c r="AV150" s="22">
        <f t="shared" si="31"/>
        <v>2.8181341116540342E-2</v>
      </c>
      <c r="AW150" s="22">
        <f t="shared" si="31"/>
        <v>2.8165147812321933E-2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3.9965730233416669E-3</v>
      </c>
      <c r="N151" s="22">
        <f t="shared" si="31"/>
        <v>3.9598814204188986E-3</v>
      </c>
      <c r="O151" s="22">
        <f t="shared" si="31"/>
        <v>3.8999555700251301E-3</v>
      </c>
      <c r="P151" s="22">
        <f t="shared" si="31"/>
        <v>3.8177534504158571E-3</v>
      </c>
      <c r="Q151" s="22">
        <f t="shared" si="31"/>
        <v>3.7580655955978047E-3</v>
      </c>
      <c r="R151" s="22">
        <f t="shared" si="31"/>
        <v>3.7036593154610876E-3</v>
      </c>
      <c r="S151" s="22">
        <f t="shared" si="31"/>
        <v>3.300569155928689E-3</v>
      </c>
      <c r="T151" s="22">
        <f t="shared" si="31"/>
        <v>3.3514643760941074E-3</v>
      </c>
      <c r="U151" s="22">
        <f t="shared" si="31"/>
        <v>3.3728976219908479E-3</v>
      </c>
      <c r="V151" s="22">
        <f t="shared" si="31"/>
        <v>3.3853341073120827E-3</v>
      </c>
      <c r="W151" s="22">
        <f t="shared" si="31"/>
        <v>3.4051050289641296E-3</v>
      </c>
      <c r="X151" s="22">
        <f t="shared" si="31"/>
        <v>3.4189378241209004E-3</v>
      </c>
      <c r="Y151" s="22">
        <f t="shared" si="31"/>
        <v>3.4192326190298095E-3</v>
      </c>
      <c r="Z151" s="22">
        <f t="shared" si="31"/>
        <v>3.4186500224200247E-3</v>
      </c>
      <c r="AA151" s="22">
        <f t="shared" si="31"/>
        <v>3.4195764941944533E-3</v>
      </c>
      <c r="AB151" s="22">
        <f t="shared" si="31"/>
        <v>3.4466299484814662E-3</v>
      </c>
      <c r="AC151" s="22">
        <f t="shared" si="31"/>
        <v>3.4603399911357535E-3</v>
      </c>
      <c r="AD151" s="22">
        <f t="shared" si="31"/>
        <v>3.491130473477985E-3</v>
      </c>
      <c r="AE151" s="22">
        <f t="shared" si="31"/>
        <v>3.525071079882855E-3</v>
      </c>
      <c r="AF151" s="22">
        <f t="shared" si="31"/>
        <v>3.5773220649517145E-3</v>
      </c>
      <c r="AG151" s="22">
        <f t="shared" si="31"/>
        <v>3.6375643907455221E-3</v>
      </c>
      <c r="AH151" s="22">
        <f t="shared" si="31"/>
        <v>3.6676927189028714E-3</v>
      </c>
      <c r="AI151" s="22">
        <f t="shared" si="31"/>
        <v>3.6966601336943816E-3</v>
      </c>
      <c r="AJ151" s="22">
        <f t="shared" si="31"/>
        <v>3.7343756058624868E-3</v>
      </c>
      <c r="AK151" s="22">
        <f t="shared" si="31"/>
        <v>3.7699721976904932E-3</v>
      </c>
      <c r="AL151" s="22">
        <f t="shared" si="31"/>
        <v>3.8146819983972411E-3</v>
      </c>
      <c r="AM151" s="22">
        <f t="shared" si="31"/>
        <v>3.8545431619675437E-3</v>
      </c>
      <c r="AN151" s="22">
        <f t="shared" si="31"/>
        <v>3.9092640132911746E-3</v>
      </c>
      <c r="AO151" s="22">
        <f t="shared" si="31"/>
        <v>3.963199285172617E-3</v>
      </c>
      <c r="AP151" s="22">
        <f t="shared" si="31"/>
        <v>4.0182575631243457E-3</v>
      </c>
      <c r="AQ151" s="22">
        <f t="shared" si="31"/>
        <v>4.0749492256552319E-3</v>
      </c>
      <c r="AR151" s="22">
        <f t="shared" si="31"/>
        <v>4.1343074261680655E-3</v>
      </c>
      <c r="AS151" s="22">
        <f t="shared" si="31"/>
        <v>4.2020324618711703E-3</v>
      </c>
      <c r="AT151" s="22">
        <f t="shared" si="31"/>
        <v>4.2113973568749883E-3</v>
      </c>
      <c r="AU151" s="22">
        <f t="shared" si="31"/>
        <v>4.2113592942553575E-3</v>
      </c>
      <c r="AV151" s="22">
        <f t="shared" si="31"/>
        <v>4.2118402437955321E-3</v>
      </c>
      <c r="AW151" s="22">
        <f t="shared" si="31"/>
        <v>4.2094200747161007E-3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1.7066731126843735E-2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1.8677293946611211E-2</v>
      </c>
      <c r="S152" s="22">
        <f t="shared" si="31"/>
        <v>1.7931979571596819E-2</v>
      </c>
      <c r="T152" s="22">
        <f t="shared" si="31"/>
        <v>1.8432238891338024E-2</v>
      </c>
      <c r="U152" s="22">
        <f t="shared" si="31"/>
        <v>1.8845972716371662E-2</v>
      </c>
      <c r="V152" s="22">
        <f t="shared" si="31"/>
        <v>1.9229105963632104E-2</v>
      </c>
      <c r="W152" s="22">
        <f t="shared" si="31"/>
        <v>1.9630209847870624E-2</v>
      </c>
      <c r="X152" s="22">
        <f t="shared" si="31"/>
        <v>2.0008716892912729E-2</v>
      </c>
      <c r="Y152" s="22">
        <f t="shared" si="31"/>
        <v>2.0344794520390758E-2</v>
      </c>
      <c r="Z152" s="22">
        <f t="shared" si="31"/>
        <v>2.0677480392898354E-2</v>
      </c>
      <c r="AA152" s="22">
        <f t="shared" si="31"/>
        <v>2.1014688479428972E-2</v>
      </c>
      <c r="AB152" s="22">
        <f t="shared" si="31"/>
        <v>2.1441332423586645E-2</v>
      </c>
      <c r="AC152" s="22">
        <f t="shared" si="31"/>
        <v>2.1824667357194516E-2</v>
      </c>
      <c r="AD152" s="22">
        <f t="shared" si="31"/>
        <v>2.2271487369516407E-2</v>
      </c>
      <c r="AE152" s="22">
        <f t="shared" si="31"/>
        <v>2.2734775971380451E-2</v>
      </c>
      <c r="AF152" s="22">
        <f t="shared" si="31"/>
        <v>2.3271753857679392E-2</v>
      </c>
      <c r="AG152" s="22">
        <f t="shared" si="31"/>
        <v>2.3847479439746872E-2</v>
      </c>
      <c r="AH152" s="22">
        <f t="shared" si="31"/>
        <v>2.431662226696785E-2</v>
      </c>
      <c r="AI152" s="22">
        <f t="shared" si="31"/>
        <v>2.4786993641986114E-2</v>
      </c>
      <c r="AJ152" s="22">
        <f t="shared" si="31"/>
        <v>2.529832368158539E-2</v>
      </c>
      <c r="AK152" s="22">
        <f t="shared" si="31"/>
        <v>2.5808330557121575E-2</v>
      </c>
      <c r="AL152" s="22">
        <f t="shared" si="31"/>
        <v>2.6363609077013919E-2</v>
      </c>
      <c r="AM152" s="22">
        <f t="shared" si="31"/>
        <v>2.6907194043045188E-2</v>
      </c>
      <c r="AN152" s="22">
        <f t="shared" si="31"/>
        <v>2.752379279056508E-2</v>
      </c>
      <c r="AO152" s="22">
        <f t="shared" si="31"/>
        <v>2.8148262628007792E-2</v>
      </c>
      <c r="AP152" s="22">
        <f t="shared" si="31"/>
        <v>2.8789327961298773E-2</v>
      </c>
      <c r="AQ152" s="22">
        <f t="shared" si="31"/>
        <v>2.9449960516928071E-2</v>
      </c>
      <c r="AR152" s="22">
        <f t="shared" si="31"/>
        <v>3.0135770137431267E-2</v>
      </c>
      <c r="AS152" s="22">
        <f t="shared" si="31"/>
        <v>3.0874940255841542E-2</v>
      </c>
      <c r="AT152" s="22">
        <f t="shared" si="31"/>
        <v>3.1347196382551956E-2</v>
      </c>
      <c r="AU152" s="22">
        <f t="shared" si="31"/>
        <v>3.1778657328061746E-2</v>
      </c>
      <c r="AV152" s="22">
        <f t="shared" si="31"/>
        <v>3.2216802609797965E-2</v>
      </c>
      <c r="AW152" s="22">
        <f t="shared" si="31"/>
        <v>3.2644498491633027E-2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7.7585797913229254E-2</v>
      </c>
      <c r="L153" s="22">
        <f t="shared" si="31"/>
        <v>7.8607464197542429E-2</v>
      </c>
      <c r="M153" s="22">
        <f t="shared" si="31"/>
        <v>8.024855331382115E-2</v>
      </c>
      <c r="N153" s="22">
        <f t="shared" si="31"/>
        <v>8.0719757945382262E-2</v>
      </c>
      <c r="O153" s="22">
        <f t="shared" si="31"/>
        <v>8.0430818839717741E-2</v>
      </c>
      <c r="P153" s="22">
        <f t="shared" si="31"/>
        <v>7.938481013134728E-2</v>
      </c>
      <c r="Q153" s="22">
        <f t="shared" si="31"/>
        <v>7.8944464359385624E-2</v>
      </c>
      <c r="R153" s="22">
        <f t="shared" si="31"/>
        <v>7.8604018955287347E-2</v>
      </c>
      <c r="S153" s="22">
        <f t="shared" si="31"/>
        <v>6.7217872960445568E-2</v>
      </c>
      <c r="T153" s="22">
        <f t="shared" si="31"/>
        <v>7.0051017518192149E-2</v>
      </c>
      <c r="U153" s="22">
        <f t="shared" si="31"/>
        <v>7.2004144321767535E-2</v>
      </c>
      <c r="V153" s="22">
        <f t="shared" si="31"/>
        <v>7.3713081288912755E-2</v>
      </c>
      <c r="W153" s="22">
        <f t="shared" si="31"/>
        <v>7.5711260760149876E-2</v>
      </c>
      <c r="X153" s="22">
        <f t="shared" si="31"/>
        <v>7.7563459900792081E-2</v>
      </c>
      <c r="Y153" s="22">
        <f t="shared" si="31"/>
        <v>7.8981006209723439E-2</v>
      </c>
      <c r="Z153" s="22">
        <f t="shared" si="31"/>
        <v>8.0385162359793455E-2</v>
      </c>
      <c r="AA153" s="22">
        <f t="shared" si="31"/>
        <v>8.185981938560262E-2</v>
      </c>
      <c r="AB153" s="22">
        <f t="shared" si="31"/>
        <v>8.4281362986912134E-2</v>
      </c>
      <c r="AC153" s="22">
        <f t="shared" si="31"/>
        <v>8.6269400280091307E-2</v>
      </c>
      <c r="AD153" s="22">
        <f t="shared" si="31"/>
        <v>8.8911013038402556E-2</v>
      </c>
      <c r="AE153" s="22">
        <f t="shared" si="31"/>
        <v>9.1718357804689454E-2</v>
      </c>
      <c r="AF153" s="22">
        <f t="shared" si="31"/>
        <v>9.5263218924453746E-2</v>
      </c>
      <c r="AG153" s="22">
        <f t="shared" si="31"/>
        <v>9.9183621415129958E-2</v>
      </c>
      <c r="AH153" s="22">
        <f t="shared" si="31"/>
        <v>0.10203515610205599</v>
      </c>
      <c r="AI153" s="22">
        <f t="shared" si="31"/>
        <v>0.10489731933990176</v>
      </c>
      <c r="AJ153" s="22">
        <f t="shared" si="31"/>
        <v>0.10815906793619774</v>
      </c>
      <c r="AK153" s="22">
        <f t="shared" si="31"/>
        <v>0.11140343182847562</v>
      </c>
      <c r="AL153" s="22">
        <f t="shared" si="31"/>
        <v>0.11508129983087245</v>
      </c>
      <c r="AM153" s="22">
        <f t="shared" si="31"/>
        <v>0.11863959739146933</v>
      </c>
      <c r="AN153" s="22">
        <f t="shared" si="31"/>
        <v>0.12288581972237174</v>
      </c>
      <c r="AO153" s="22">
        <f t="shared" si="31"/>
        <v>0.12719157566235212</v>
      </c>
      <c r="AP153" s="22">
        <f t="shared" si="31"/>
        <v>0.13163905928529523</v>
      </c>
      <c r="AQ153" s="22">
        <f t="shared" si="31"/>
        <v>0.1362546950336655</v>
      </c>
      <c r="AR153" s="22">
        <f t="shared" si="31"/>
        <v>0.14108889600884986</v>
      </c>
      <c r="AS153" s="22">
        <f t="shared" si="31"/>
        <v>0.14639993595670028</v>
      </c>
      <c r="AT153" s="22">
        <f t="shared" si="31"/>
        <v>0.14923071622926157</v>
      </c>
      <c r="AU153" s="22">
        <f t="shared" si="31"/>
        <v>0.15169391823426059</v>
      </c>
      <c r="AV153" s="22">
        <f t="shared" si="31"/>
        <v>0.15422869381464915</v>
      </c>
      <c r="AW153" s="22">
        <f t="shared" si="31"/>
        <v>0.1566791051343637</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73.223011790998015</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74.518042528471327</v>
      </c>
      <c r="S157" s="93">
        <f>IF('Net zero activities &amp; levers'!$C$6="Off",('Activity data'!AL5*EF!$H4)*kgtoGg,IF('Net zero activities &amp; levers'!$C$6="On",(('Net zero supporting data'!J40*EF!$H4)+('Net zero supporting data'!J38*'Net zero supporting data'!J42))*kgtoGg,"ERROR"))</f>
        <v>72.482333176672142</v>
      </c>
      <c r="T157" s="93">
        <f>IF('Net zero activities &amp; levers'!$C$6="Off",('Activity data'!AM5*EF!$H4)*kgtoGg,IF('Net zero activities &amp; levers'!$C$6="On",(('Net zero supporting data'!K40*EF!$H4)+('Net zero supporting data'!K38*'Net zero supporting data'!K42))*kgtoGg,"ERROR"))</f>
        <v>73.407233758301587</v>
      </c>
      <c r="U157" s="93">
        <f>IF('Net zero activities &amp; levers'!$C$6="Off",('Activity data'!AN5*EF!$H4)*kgtoGg,IF('Net zero activities &amp; levers'!$C$6="On",(('Net zero supporting data'!L40*EF!$H4)+('Net zero supporting data'!L38*'Net zero supporting data'!L42))*kgtoGg,"ERROR"))</f>
        <v>74.122198063336057</v>
      </c>
      <c r="V157" s="93">
        <f>IF('Net zero activities &amp; levers'!$C$6="Off",('Activity data'!AO5*EF!$H4)*kgtoGg,IF('Net zero activities &amp; levers'!$C$6="On",(('Net zero supporting data'!M40*EF!$H4)+('Net zero supporting data'!M38*'Net zero supporting data'!M42))*kgtoGg,"ERROR"))</f>
        <v>74.76043991165507</v>
      </c>
      <c r="W157" s="93">
        <f>IF('Net zero activities &amp; levers'!$C$6="Off",('Activity data'!AP5*EF!$H4)*kgtoGg,IF('Net zero activities &amp; levers'!$C$6="On",(('Net zero supporting data'!N40*EF!$H4)+('Net zero supporting data'!N38*'Net zero supporting data'!N42))*kgtoGg,"ERROR"))</f>
        <v>75.435130128849366</v>
      </c>
      <c r="X157" s="93">
        <f>IF('Net zero activities &amp; levers'!$C$6="Off",('Activity data'!AQ5*EF!$H4)*kgtoGg,IF('Net zero activities &amp; levers'!$C$6="On",(('Net zero supporting data'!O40*EF!$H4)+('Net zero supporting data'!O38*'Net zero supporting data'!O42))*kgtoGg,"ERROR"))</f>
        <v>76.051137701045576</v>
      </c>
      <c r="Y157" s="93">
        <f>IF('Net zero activities &amp; levers'!$C$6="Off",('Activity data'!AR5*EF!$H4)*kgtoGg,IF('Net zero activities &amp; levers'!$C$6="On",(('Net zero supporting data'!P40*EF!$H4)+('Net zero supporting data'!P38*'Net zero supporting data'!P42))*kgtoGg,"ERROR"))</f>
        <v>76.570434337911649</v>
      </c>
      <c r="Z157" s="93">
        <f>IF('Net zero activities &amp; levers'!$C$6="Off",('Activity data'!AS5*EF!$H4)*kgtoGg,IF('Net zero activities &amp; levers'!$C$6="On",(('Net zero supporting data'!Q40*EF!$H4)+('Net zero supporting data'!Q38*'Net zero supporting data'!Q42))*kgtoGg,"ERROR"))</f>
        <v>77.083270336302945</v>
      </c>
      <c r="AA157" s="93">
        <f>IF('Net zero activities &amp; levers'!$C$6="Off",('Activity data'!AT5*EF!$H4)*kgtoGg,IF('Net zero activities &amp; levers'!$C$6="On",(('Net zero supporting data'!R40*EF!$H4)+('Net zero supporting data'!R38*'Net zero supporting data'!R42))*kgtoGg,"ERROR"))</f>
        <v>77.607288716602127</v>
      </c>
      <c r="AB157" s="93">
        <f>IF('Net zero activities &amp; levers'!$C$6="Off",('Activity data'!AU5*EF!$H4)*kgtoGg,IF('Net zero activities &amp; levers'!$C$6="On",(('Net zero supporting data'!S40*EF!$H4)+('Net zero supporting data'!S38*'Net zero supporting data'!S42))*kgtoGg,"ERROR"))</f>
        <v>78.334361803621377</v>
      </c>
      <c r="AC157" s="93">
        <f>IF('Net zero activities &amp; levers'!$C$6="Off",('Activity data'!AV5*EF!$H4)*kgtoGg,IF('Net zero activities &amp; levers'!$C$6="On",(('Net zero supporting data'!T40*EF!$H4)+('Net zero supporting data'!T38*'Net zero supporting data'!T42))*kgtoGg,"ERROR"))</f>
        <v>78.961839134259677</v>
      </c>
      <c r="AD157" s="93">
        <f>IF('Net zero activities &amp; levers'!$C$6="Off",('Activity data'!AW5*EF!$H4)*kgtoGg,IF('Net zero activities &amp; levers'!$C$6="On",(('Net zero supporting data'!U40*EF!$H4)+('Net zero supporting data'!U38*'Net zero supporting data'!U42))*kgtoGg,"ERROR"))</f>
        <v>79.731537222446462</v>
      </c>
      <c r="AE157" s="93">
        <f>IF('Net zero activities &amp; levers'!$C$6="Off",('Activity data'!AX5*EF!$H4)*kgtoGg,IF('Net zero activities &amp; levers'!$C$6="On",(('Net zero supporting data'!V40*EF!$H4)+('Net zero supporting data'!V38*'Net zero supporting data'!V42))*kgtoGg,"ERROR"))</f>
        <v>80.536174886187723</v>
      </c>
      <c r="AF157" s="93">
        <f>IF('Net zero activities &amp; levers'!$C$6="Off",('Activity data'!AY5*EF!$H4)*kgtoGg,IF('Net zero activities &amp; levers'!$C$6="On",(('Net zero supporting data'!W40*EF!$H4)+('Net zero supporting data'!W38*'Net zero supporting data'!W42))*kgtoGg,"ERROR"))</f>
        <v>81.502550074143315</v>
      </c>
      <c r="AG157" s="93">
        <f>IF('Net zero activities &amp; levers'!$C$6="Off",('Activity data'!AZ5*EF!$H4)*kgtoGg,IF('Net zero activities &amp; levers'!$C$6="On",(('Net zero supporting data'!X40*EF!$H4)+('Net zero supporting data'!X38*'Net zero supporting data'!X42))*kgtoGg,"ERROR"))</f>
        <v>82.55096294016731</v>
      </c>
      <c r="AH157" s="93">
        <f>IF('Net zero activities &amp; levers'!$C$6="Off",('Activity data'!BA5*EF!$H4)*kgtoGg,IF('Net zero activities &amp; levers'!$C$6="On",(('Net zero supporting data'!Y40*EF!$H4)+('Net zero supporting data'!Y38*'Net zero supporting data'!Y42))*kgtoGg,"ERROR"))</f>
        <v>83.359132542905741</v>
      </c>
      <c r="AI157" s="93">
        <f>IF('Net zero activities &amp; levers'!$C$6="Off",('Activity data'!BB5*EF!$H4)*kgtoGg,IF('Net zero activities &amp; levers'!$C$6="On",(('Net zero supporting data'!Z40*EF!$H4)+('Net zero supporting data'!Z38*'Net zero supporting data'!Z42))*kgtoGg,"ERROR"))</f>
        <v>84.167299415400834</v>
      </c>
      <c r="AJ157" s="93">
        <f>IF('Net zero activities &amp; levers'!$C$6="Off",('Activity data'!BC5*EF!$H4)*kgtoGg,IF('Net zero activities &amp; levers'!$C$6="On",(('Net zero supporting data'!AA40*EF!$H4)+('Net zero supporting data'!AA38*'Net zero supporting data'!AA42))*kgtoGg,"ERROR"))</f>
        <v>85.062420921639173</v>
      </c>
      <c r="AK157" s="93">
        <f>IF('Net zero activities &amp; levers'!$C$6="Off",('Activity data'!BD5*EF!$H4)*kgtoGg,IF('Net zero activities &amp; levers'!$C$6="On",(('Net zero supporting data'!AB40*EF!$H4)+('Net zero supporting data'!AB38*'Net zero supporting data'!AB42))*kgtoGg,"ERROR"))</f>
        <v>85.951001239902936</v>
      </c>
      <c r="AL157" s="93">
        <f>IF('Net zero activities &amp; levers'!$C$6="Off",('Activity data'!BE5*EF!$H4)*kgtoGg,IF('Net zero activities &amp; levers'!$C$6="On",(('Net zero supporting data'!AC40*EF!$H4)+('Net zero supporting data'!AC38*'Net zero supporting data'!AC42))*kgtoGg,"ERROR"))</f>
        <v>86.934407869511148</v>
      </c>
      <c r="AM157" s="93">
        <f>IF('Net zero activities &amp; levers'!$C$6="Off",('Activity data'!BF5*EF!$H4)*kgtoGg,IF('Net zero activities &amp; levers'!$C$6="On",(('Net zero supporting data'!AD40*EF!$H4)+('Net zero supporting data'!AD38*'Net zero supporting data'!AD42))*kgtoGg,"ERROR"))</f>
        <v>87.887949815555459</v>
      </c>
      <c r="AN157" s="93">
        <f>IF('Net zero activities &amp; levers'!$C$6="Off",('Activity data'!BG5*EF!$H4)*kgtoGg,IF('Net zero activities &amp; levers'!$C$6="On",(('Net zero supporting data'!AE40*EF!$H4)+('Net zero supporting data'!AE38*'Net zero supporting data'!AE42))*kgtoGg,"ERROR"))</f>
        <v>88.995197442126482</v>
      </c>
      <c r="AO157" s="93">
        <f>IF('Net zero activities &amp; levers'!$C$6="Off",('Activity data'!BH5*EF!$H4)*kgtoGg,IF('Net zero activities &amp; levers'!$C$6="On",(('Net zero supporting data'!AF40*EF!$H4)+('Net zero supporting data'!AF38*'Net zero supporting data'!AF42))*kgtoGg,"ERROR"))</f>
        <v>90.114163139485754</v>
      </c>
      <c r="AP157" s="93">
        <f>IF('Net zero activities &amp; levers'!$C$6="Off",('Activity data'!BI5*EF!$H4)*kgtoGg,IF('Net zero activities &amp; levers'!$C$6="On",(('Net zero supporting data'!AG40*EF!$H4)+('Net zero supporting data'!AG38*'Net zero supporting data'!AG42))*kgtoGg,"ERROR"))</f>
        <v>91.263395205308072</v>
      </c>
      <c r="AQ157" s="93">
        <f>IF('Net zero activities &amp; levers'!$C$6="Off",('Activity data'!BJ5*EF!$H4)*kgtoGg,IF('Net zero activities &amp; levers'!$C$6="On",(('Net zero supporting data'!AH40*EF!$H4)+('Net zero supporting data'!AH38*'Net zero supporting data'!AH42))*kgtoGg,"ERROR"))</f>
        <v>92.448895370855467</v>
      </c>
      <c r="AR157" s="93">
        <f>IF('Net zero activities &amp; levers'!$C$6="Off",('Activity data'!BK5*EF!$H4)*kgtoGg,IF('Net zero activities &amp; levers'!$C$6="On",(('Net zero supporting data'!AI40*EF!$H4)+('Net zero supporting data'!AI38*'Net zero supporting data'!AI42))*kgtoGg,"ERROR"))</f>
        <v>93.682225562140673</v>
      </c>
      <c r="AS157" s="93">
        <f>IF('Net zero activities &amp; levers'!$C$6="Off",('Activity data'!BL5*EF!$H4)*kgtoGg,IF('Net zero activities &amp; levers'!$C$6="On",(('Net zero supporting data'!AJ40*EF!$H4)+('Net zero supporting data'!AJ38*'Net zero supporting data'!AJ42))*kgtoGg,"ERROR"))</f>
        <v>95.02281139562416</v>
      </c>
      <c r="AT157" s="93">
        <f>IF('Net zero activities &amp; levers'!$C$6="Off",('Activity data'!BM5*EF!$H4)*kgtoGg,IF('Net zero activities &amp; levers'!$C$6="On",(('Net zero supporting data'!AK40*EF!$H4)+('Net zero supporting data'!AK38*'Net zero supporting data'!AK42))*kgtoGg,"ERROR"))</f>
        <v>95.790905009989416</v>
      </c>
      <c r="AU157" s="93">
        <f>IF('Net zero activities &amp; levers'!$C$6="Off",('Activity data'!BN5*EF!$H4)*kgtoGg,IF('Net zero activities &amp; levers'!$C$6="On",(('Net zero supporting data'!AL40*EF!$H4)+('Net zero supporting data'!AL38*'Net zero supporting data'!AL42))*kgtoGg,"ERROR"))</f>
        <v>96.469490271834715</v>
      </c>
      <c r="AV157" s="93">
        <f>IF('Net zero activities &amp; levers'!$C$6="Off",('Activity data'!BO5*EF!$H4)*kgtoGg,IF('Net zero activities &amp; levers'!$C$6="On",(('Net zero supporting data'!AM40*EF!$H4)+('Net zero supporting data'!AM38*'Net zero supporting data'!AM42))*kgtoGg,"ERROR"))</f>
        <v>97.15929905248683</v>
      </c>
      <c r="AW157" s="93">
        <f>IF('Net zero activities &amp; levers'!$C$6="Off",('Activity data'!BP5*EF!$H4)*kgtoGg,IF('Net zero activities &amp; levers'!$C$6="On",(('Net zero supporting data'!AN40*EF!$H4)+('Net zero supporting data'!AN38*'Net zero supporting data'!AN42))*kgtoGg,"ERROR"))</f>
        <v>97.824161761631444</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58.564977012483276</v>
      </c>
      <c r="N158" s="27">
        <f t="shared" si="33"/>
        <v>58.859508160444918</v>
      </c>
      <c r="O158" s="27">
        <f t="shared" si="33"/>
        <v>59.055225455337649</v>
      </c>
      <c r="P158" s="27">
        <f t="shared" si="33"/>
        <v>59.150202601958597</v>
      </c>
      <c r="Q158" s="27">
        <f t="shared" si="33"/>
        <v>59.360042465716688</v>
      </c>
      <c r="R158" s="27">
        <f t="shared" si="33"/>
        <v>59.600764035107616</v>
      </c>
      <c r="S158" s="27">
        <f t="shared" si="33"/>
        <v>57.97256999506304</v>
      </c>
      <c r="T158" s="27">
        <f t="shared" si="33"/>
        <v>58.712320791664652</v>
      </c>
      <c r="U158" s="27">
        <f t="shared" si="33"/>
        <v>59.284161078822002</v>
      </c>
      <c r="V158" s="27">
        <f t="shared" si="33"/>
        <v>59.794637474984157</v>
      </c>
      <c r="W158" s="27">
        <f t="shared" si="33"/>
        <v>60.334265879963127</v>
      </c>
      <c r="X158" s="27">
        <f t="shared" si="33"/>
        <v>60.826958934001368</v>
      </c>
      <c r="Y158" s="27">
        <f t="shared" si="33"/>
        <v>61.24230098094597</v>
      </c>
      <c r="Z158" s="27">
        <f t="shared" si="33"/>
        <v>61.652475702284775</v>
      </c>
      <c r="AA158" s="27">
        <f t="shared" ref="L158:AW161" si="34">AA1380</f>
        <v>62.071594277794041</v>
      </c>
      <c r="AB158" s="27">
        <f t="shared" si="34"/>
        <v>62.653119369239576</v>
      </c>
      <c r="AC158" s="27">
        <f t="shared" si="34"/>
        <v>63.15498612595777</v>
      </c>
      <c r="AD158" s="27">
        <f t="shared" si="34"/>
        <v>63.770603398979482</v>
      </c>
      <c r="AE158" s="27">
        <f t="shared" si="34"/>
        <v>64.414165922942445</v>
      </c>
      <c r="AF158" s="27">
        <f t="shared" si="34"/>
        <v>65.187088796281728</v>
      </c>
      <c r="AG158" s="27">
        <f t="shared" si="34"/>
        <v>66.025626762645942</v>
      </c>
      <c r="AH158" s="27">
        <f t="shared" si="34"/>
        <v>66.672014189888912</v>
      </c>
      <c r="AI158" s="27">
        <f t="shared" si="34"/>
        <v>67.318399433438032</v>
      </c>
      <c r="AJ158" s="27">
        <f t="shared" si="34"/>
        <v>68.034332432559395</v>
      </c>
      <c r="AK158" s="27">
        <f t="shared" si="34"/>
        <v>68.745033681251542</v>
      </c>
      <c r="AL158" s="27">
        <f t="shared" si="34"/>
        <v>69.531578583574301</v>
      </c>
      <c r="AM158" s="27">
        <f t="shared" si="34"/>
        <v>70.294237217582989</v>
      </c>
      <c r="AN158" s="27">
        <f t="shared" si="34"/>
        <v>71.179832199422165</v>
      </c>
      <c r="AO158" s="27">
        <f t="shared" si="34"/>
        <v>72.07479948826645</v>
      </c>
      <c r="AP158" s="27">
        <f t="shared" si="34"/>
        <v>72.993974319656914</v>
      </c>
      <c r="AQ158" s="27">
        <f t="shared" si="34"/>
        <v>73.94215697761355</v>
      </c>
      <c r="AR158" s="27">
        <f t="shared" si="34"/>
        <v>74.928594881965068</v>
      </c>
      <c r="AS158" s="27">
        <f t="shared" si="34"/>
        <v>76.000817624527457</v>
      </c>
      <c r="AT158" s="27">
        <f t="shared" si="34"/>
        <v>76.615151612825215</v>
      </c>
      <c r="AU158" s="27">
        <f t="shared" si="34"/>
        <v>77.15789533899715</v>
      </c>
      <c r="AV158" s="27">
        <f t="shared" si="34"/>
        <v>77.709615821312354</v>
      </c>
      <c r="AW158" s="27">
        <f t="shared" si="34"/>
        <v>78.241384022662118</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26.479482964607659</v>
      </c>
      <c r="N159" s="27">
        <f t="shared" si="34"/>
        <v>26.61265184663991</v>
      </c>
      <c r="O159" s="27">
        <f t="shared" si="34"/>
        <v>26.701143177813595</v>
      </c>
      <c r="P159" s="27">
        <f t="shared" si="34"/>
        <v>26.744086005835889</v>
      </c>
      <c r="Q159" s="27">
        <f t="shared" si="34"/>
        <v>26.838962694620271</v>
      </c>
      <c r="R159" s="27">
        <f t="shared" si="34"/>
        <v>26.947802192577253</v>
      </c>
      <c r="S159" s="27">
        <f t="shared" si="34"/>
        <v>26.211632923062361</v>
      </c>
      <c r="T159" s="27">
        <f t="shared" si="34"/>
        <v>26.546102765208673</v>
      </c>
      <c r="U159" s="27">
        <f t="shared" si="34"/>
        <v>26.804653795443542</v>
      </c>
      <c r="V159" s="27">
        <f t="shared" si="34"/>
        <v>27.035459845843405</v>
      </c>
      <c r="W159" s="27">
        <f t="shared" si="34"/>
        <v>27.279446642829821</v>
      </c>
      <c r="X159" s="27">
        <f t="shared" si="34"/>
        <v>27.502212158957413</v>
      </c>
      <c r="Y159" s="27">
        <f t="shared" si="34"/>
        <v>27.690004303983113</v>
      </c>
      <c r="Z159" s="27">
        <f t="shared" si="34"/>
        <v>27.8754601019746</v>
      </c>
      <c r="AA159" s="27">
        <f t="shared" si="34"/>
        <v>28.064959761096517</v>
      </c>
      <c r="AB159" s="27">
        <f t="shared" si="34"/>
        <v>28.327889664563251</v>
      </c>
      <c r="AC159" s="27">
        <f t="shared" si="34"/>
        <v>28.554802965189833</v>
      </c>
      <c r="AD159" s="27">
        <f t="shared" si="34"/>
        <v>28.833147257721908</v>
      </c>
      <c r="AE159" s="27">
        <f t="shared" si="34"/>
        <v>29.124126675101426</v>
      </c>
      <c r="AF159" s="27">
        <f t="shared" si="34"/>
        <v>29.473594891458458</v>
      </c>
      <c r="AG159" s="27">
        <f t="shared" si="34"/>
        <v>29.852730219912267</v>
      </c>
      <c r="AH159" s="27">
        <f t="shared" si="34"/>
        <v>30.144986884925018</v>
      </c>
      <c r="AI159" s="27">
        <f t="shared" si="34"/>
        <v>30.437242562605629</v>
      </c>
      <c r="AJ159" s="27">
        <f t="shared" si="34"/>
        <v>30.760943460669569</v>
      </c>
      <c r="AK159" s="27">
        <f t="shared" si="34"/>
        <v>31.082278882753968</v>
      </c>
      <c r="AL159" s="27">
        <f t="shared" si="34"/>
        <v>31.437906143352311</v>
      </c>
      <c r="AM159" s="27">
        <f t="shared" si="34"/>
        <v>31.782733501565719</v>
      </c>
      <c r="AN159" s="27">
        <f t="shared" si="34"/>
        <v>32.183145120102751</v>
      </c>
      <c r="AO159" s="27">
        <f t="shared" si="34"/>
        <v>32.587794319807585</v>
      </c>
      <c r="AP159" s="27">
        <f t="shared" si="34"/>
        <v>33.003388682358299</v>
      </c>
      <c r="AQ159" s="27">
        <f t="shared" si="34"/>
        <v>33.432098601143842</v>
      </c>
      <c r="AR159" s="27">
        <f t="shared" si="34"/>
        <v>33.87810519102694</v>
      </c>
      <c r="AS159" s="27">
        <f t="shared" si="34"/>
        <v>34.362898412065746</v>
      </c>
      <c r="AT159" s="27">
        <f t="shared" si="34"/>
        <v>34.640662482121513</v>
      </c>
      <c r="AU159" s="27">
        <f t="shared" si="34"/>
        <v>34.886057835871149</v>
      </c>
      <c r="AV159" s="27">
        <f t="shared" si="34"/>
        <v>35.135511927001019</v>
      </c>
      <c r="AW159" s="27">
        <f t="shared" si="34"/>
        <v>35.375944823026224</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463.23498593143171</v>
      </c>
      <c r="L160" s="27">
        <f t="shared" si="34"/>
        <v>459.2174968362159</v>
      </c>
      <c r="M160" s="27">
        <f t="shared" si="34"/>
        <v>457.68816035731231</v>
      </c>
      <c r="N160" s="27">
        <f t="shared" si="34"/>
        <v>451.57633407663525</v>
      </c>
      <c r="O160" s="27">
        <f t="shared" si="34"/>
        <v>442.70486896910717</v>
      </c>
      <c r="P160" s="27">
        <f t="shared" si="34"/>
        <v>431.25721304480408</v>
      </c>
      <c r="Q160" s="27">
        <f t="shared" si="34"/>
        <v>422.22811200839215</v>
      </c>
      <c r="R160" s="27">
        <f t="shared" si="34"/>
        <v>413.68555596285586</v>
      </c>
      <c r="S160" s="27">
        <f t="shared" si="34"/>
        <v>367.22346743218287</v>
      </c>
      <c r="T160" s="27">
        <f t="shared" si="34"/>
        <v>374.40227174276771</v>
      </c>
      <c r="U160" s="27">
        <f t="shared" si="34"/>
        <v>378.25490253722182</v>
      </c>
      <c r="V160" s="27">
        <f t="shared" si="34"/>
        <v>381.00095421186057</v>
      </c>
      <c r="W160" s="27">
        <f t="shared" si="34"/>
        <v>384.42445584718945</v>
      </c>
      <c r="X160" s="27">
        <f t="shared" si="34"/>
        <v>387.08102920322</v>
      </c>
      <c r="Y160" s="27">
        <f t="shared" si="34"/>
        <v>388.1848630592288</v>
      </c>
      <c r="Z160" s="27">
        <f t="shared" si="34"/>
        <v>389.12200924326339</v>
      </c>
      <c r="AA160" s="27">
        <f t="shared" si="34"/>
        <v>390.15719082394747</v>
      </c>
      <c r="AB160" s="27">
        <f t="shared" si="34"/>
        <v>394.00195058318292</v>
      </c>
      <c r="AC160" s="27">
        <f t="shared" si="34"/>
        <v>396.32147195202975</v>
      </c>
      <c r="AD160" s="27">
        <f t="shared" si="34"/>
        <v>397.1070650343259</v>
      </c>
      <c r="AE160" s="27">
        <f t="shared" si="34"/>
        <v>398.06164261100849</v>
      </c>
      <c r="AF160" s="27">
        <f t="shared" si="34"/>
        <v>400.8082169092383</v>
      </c>
      <c r="AG160" s="27">
        <f t="shared" si="34"/>
        <v>404.19564704726412</v>
      </c>
      <c r="AH160" s="27">
        <f t="shared" si="34"/>
        <v>404.16612998962057</v>
      </c>
      <c r="AI160" s="27">
        <f t="shared" si="34"/>
        <v>403.83936266424769</v>
      </c>
      <c r="AJ160" s="27">
        <f t="shared" si="34"/>
        <v>404.2474230190781</v>
      </c>
      <c r="AK160" s="27">
        <f t="shared" si="34"/>
        <v>404.2439288246685</v>
      </c>
      <c r="AL160" s="27">
        <f t="shared" si="34"/>
        <v>404.9783984456372</v>
      </c>
      <c r="AM160" s="27">
        <f t="shared" si="34"/>
        <v>405.01081214377359</v>
      </c>
      <c r="AN160" s="27">
        <f t="shared" si="34"/>
        <v>408.39643382105203</v>
      </c>
      <c r="AO160" s="27">
        <f t="shared" si="34"/>
        <v>411.56156330790856</v>
      </c>
      <c r="AP160" s="27">
        <f t="shared" si="34"/>
        <v>414.69486728887398</v>
      </c>
      <c r="AQ160" s="27">
        <f t="shared" si="34"/>
        <v>417.84247187027233</v>
      </c>
      <c r="AR160" s="27">
        <f t="shared" si="34"/>
        <v>421.10030547156072</v>
      </c>
      <c r="AS160" s="27">
        <f t="shared" si="34"/>
        <v>425.01631417856606</v>
      </c>
      <c r="AT160" s="27">
        <f t="shared" si="34"/>
        <v>423.11135636577694</v>
      </c>
      <c r="AU160" s="27">
        <f t="shared" si="34"/>
        <v>420.20449214859372</v>
      </c>
      <c r="AV160" s="27">
        <f t="shared" si="34"/>
        <v>417.26141455321226</v>
      </c>
      <c r="AW160" s="27">
        <f t="shared" si="34"/>
        <v>413.95650339352761</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326.20040935577725</v>
      </c>
      <c r="L161" s="27">
        <f t="shared" si="34"/>
        <v>323.37137738012308</v>
      </c>
      <c r="M161" s="27">
        <f t="shared" si="34"/>
        <v>322.29445054900742</v>
      </c>
      <c r="N161" s="27">
        <f t="shared" si="34"/>
        <v>317.99063003627219</v>
      </c>
      <c r="O161" s="27">
        <f t="shared" si="34"/>
        <v>311.74352945546792</v>
      </c>
      <c r="P161" s="27">
        <f t="shared" si="34"/>
        <v>303.68232906672063</v>
      </c>
      <c r="Q161" s="27">
        <f t="shared" si="34"/>
        <v>297.32422455466599</v>
      </c>
      <c r="R161" s="27">
        <f t="shared" si="34"/>
        <v>291.30873487096773</v>
      </c>
      <c r="S161" s="27">
        <f t="shared" si="34"/>
        <v>258.5911017937604</v>
      </c>
      <c r="T161" s="27">
        <f t="shared" si="34"/>
        <v>263.6462659672722</v>
      </c>
      <c r="U161" s="27">
        <f t="shared" si="34"/>
        <v>266.35920816813098</v>
      </c>
      <c r="V161" s="27">
        <f t="shared" si="34"/>
        <v>268.29292044717675</v>
      </c>
      <c r="W161" s="27">
        <f t="shared" si="34"/>
        <v>270.70367885012649</v>
      </c>
      <c r="X161" s="27">
        <f t="shared" si="34"/>
        <v>272.57438236462548</v>
      </c>
      <c r="Y161" s="27">
        <f t="shared" si="34"/>
        <v>273.35167912895946</v>
      </c>
      <c r="Z161" s="27">
        <f t="shared" si="34"/>
        <v>274.0115979134693</v>
      </c>
      <c r="AA161" s="27">
        <f t="shared" si="34"/>
        <v>274.74055117829613</v>
      </c>
      <c r="AB161" s="27">
        <f t="shared" si="34"/>
        <v>277.44795076042283</v>
      </c>
      <c r="AC161" s="27">
        <f t="shared" si="34"/>
        <v>279.08130929983872</v>
      </c>
      <c r="AD161" s="27">
        <f t="shared" si="34"/>
        <v>279.63450755302506</v>
      </c>
      <c r="AE161" s="27">
        <f t="shared" si="34"/>
        <v>280.30670116044354</v>
      </c>
      <c r="AF161" s="27">
        <f t="shared" si="34"/>
        <v>282.2407814601151</v>
      </c>
      <c r="AG161" s="27">
        <f t="shared" si="34"/>
        <v>284.62613906747788</v>
      </c>
      <c r="AH161" s="27">
        <f t="shared" si="34"/>
        <v>284.60535377150768</v>
      </c>
      <c r="AI161" s="27">
        <f t="shared" si="34"/>
        <v>284.37525104063053</v>
      </c>
      <c r="AJ161" s="27">
        <f t="shared" si="34"/>
        <v>284.6625986262622</v>
      </c>
      <c r="AK161" s="27">
        <f t="shared" si="34"/>
        <v>284.66013808748289</v>
      </c>
      <c r="AL161" s="27">
        <f t="shared" si="34"/>
        <v>285.17733626615177</v>
      </c>
      <c r="AM161" s="27">
        <f t="shared" si="34"/>
        <v>285.20016131590381</v>
      </c>
      <c r="AN161" s="27">
        <f t="shared" si="34"/>
        <v>287.58424544295093</v>
      </c>
      <c r="AO161" s="27">
        <f t="shared" si="34"/>
        <v>289.81306357118586</v>
      </c>
      <c r="AP161" s="27">
        <f t="shared" si="34"/>
        <v>292.01947084237224</v>
      </c>
      <c r="AQ161" s="27">
        <f t="shared" si="34"/>
        <v>294.23594829792916</v>
      </c>
      <c r="AR161" s="27">
        <f t="shared" si="34"/>
        <v>296.53004672880763</v>
      </c>
      <c r="AS161" s="27">
        <f t="shared" si="34"/>
        <v>299.28761833298472</v>
      </c>
      <c r="AT161" s="27">
        <f t="shared" si="34"/>
        <v>297.94618679778273</v>
      </c>
      <c r="AU161" s="27">
        <f t="shared" si="34"/>
        <v>295.8992336824428</v>
      </c>
      <c r="AV161" s="27">
        <f t="shared" si="34"/>
        <v>293.82677986195057</v>
      </c>
      <c r="AW161" s="27">
        <f t="shared" si="34"/>
        <v>291.49953039696044</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31.891995988947254</v>
      </c>
      <c r="L162" s="93">
        <f>IF('Net zero activities &amp; levers'!$C$6="Off",('Activity data'!AE10*EF!$H9)*kgtoGg,IF('Net zero activities &amp; levers'!$C$6="On",(('Net zero supporting data'!C41*EF!$H9)+('Net zero supporting data'!C39*'Net zero supporting data'!C43))*kgtoGg,"ERROR"))</f>
        <v>32.967337371253521</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34.956750125130895</v>
      </c>
      <c r="T162" s="93">
        <f>IF('Net zero activities &amp; levers'!$C$6="Off",('Activity data'!AM10*EF!$H9)*kgtoGg,IF('Net zero activities &amp; levers'!$C$6="On",(('Net zero supporting data'!K41*EF!$H9)+('Net zero supporting data'!K39*'Net zero supporting data'!K43))*kgtoGg,"ERROR"))</f>
        <v>36.49878151307351</v>
      </c>
      <c r="U162" s="93">
        <f>IF('Net zero activities &amp; levers'!$C$6="Off",('Activity data'!AN10*EF!$H9)*kgtoGg,IF('Net zero activities &amp; levers'!$C$6="On",(('Net zero supporting data'!L41*EF!$H9)+('Net zero supporting data'!L39*'Net zero supporting data'!L43))*kgtoGg,"ERROR"))</f>
        <v>37.750560148575438</v>
      </c>
      <c r="V162" s="93">
        <f>IF('Net zero activities &amp; levers'!$C$6="Off",('Activity data'!AO10*EF!$H9)*kgtoGg,IF('Net zero activities &amp; levers'!$C$6="On",(('Net zero supporting data'!M41*EF!$H9)+('Net zero supporting data'!M39*'Net zero supporting data'!M43))*kgtoGg,"ERROR"))</f>
        <v>38.916673208772778</v>
      </c>
      <c r="W162" s="93">
        <f>IF('Net zero activities &amp; levers'!$C$6="Off",('Activity data'!AP10*EF!$H9)*kgtoGg,IF('Net zero activities &amp; levers'!$C$6="On",(('Net zero supporting data'!N41*EF!$H9)+('Net zero supporting data'!N39*'Net zero supporting data'!N43))*kgtoGg,"ERROR"))</f>
        <v>40.176700738521113</v>
      </c>
      <c r="X162" s="93">
        <f>IF('Net zero activities &amp; levers'!$C$6="Off",('Activity data'!AQ10*EF!$H9)*kgtoGg,IF('Net zero activities &amp; levers'!$C$6="On",(('Net zero supporting data'!O41*EF!$H9)+('Net zero supporting data'!O39*'Net zero supporting data'!O43))*kgtoGg,"ERROR"))</f>
        <v>41.381997026702102</v>
      </c>
      <c r="Y162" s="93">
        <f>IF('Net zero activities &amp; levers'!$C$6="Off",('Activity data'!AR10*EF!$H9)*kgtoGg,IF('Net zero activities &amp; levers'!$C$6="On",(('Net zero supporting data'!P41*EF!$H9)+('Net zero supporting data'!P39*'Net zero supporting data'!P43))*kgtoGg,"ERROR"))</f>
        <v>42.442022777267034</v>
      </c>
      <c r="Z162" s="93">
        <f>IF('Net zero activities &amp; levers'!$C$6="Off",('Activity data'!AS10*EF!$H9)*kgtoGg,IF('Net zero activities &amp; levers'!$C$6="On",(('Net zero supporting data'!Q41*EF!$H9)+('Net zero supporting data'!Q39*'Net zero supporting data'!Q43))*kgtoGg,"ERROR"))</f>
        <v>43.501172022821031</v>
      </c>
      <c r="AA162" s="93">
        <f>IF('Net zero activities &amp; levers'!$C$6="Off",('Activity data'!AT10*EF!$H9)*kgtoGg,IF('Net zero activities &amp; levers'!$C$6="On",(('Net zero supporting data'!R41*EF!$H9)+('Net zero supporting data'!R39*'Net zero supporting data'!R43))*kgtoGg,"ERROR"))</f>
        <v>44.58919877230587</v>
      </c>
      <c r="AB162" s="93">
        <f>IF('Net zero activities &amp; levers'!$C$6="Off",('Activity data'!AU10*EF!$H9)*kgtoGg,IF('Net zero activities &amp; levers'!$C$6="On",(('Net zero supporting data'!S41*EF!$H9)+('Net zero supporting data'!S39*'Net zero supporting data'!S43))*kgtoGg,"ERROR"))</f>
        <v>46.024316667152448</v>
      </c>
      <c r="AC162" s="93">
        <f>IF('Net zero activities &amp; levers'!$C$6="Off",('Activity data'!AV10*EF!$H9)*kgtoGg,IF('Net zero activities &amp; levers'!$C$6="On",(('Net zero supporting data'!T41*EF!$H9)+('Net zero supporting data'!T39*'Net zero supporting data'!T43))*kgtoGg,"ERROR"))</f>
        <v>47.311402878203317</v>
      </c>
      <c r="AD162" s="93">
        <f>IF('Net zero activities &amp; levers'!$C$6="Off",('Activity data'!AW10*EF!$H9)*kgtoGg,IF('Net zero activities &amp; levers'!$C$6="On",(('Net zero supporting data'!U41*EF!$H9)+('Net zero supporting data'!U39*'Net zero supporting data'!U43))*kgtoGg,"ERROR"))</f>
        <v>48.977268436239811</v>
      </c>
      <c r="AE162" s="93">
        <f>IF('Net zero activities &amp; levers'!$C$6="Off",('Activity data'!AX10*EF!$H9)*kgtoGg,IF('Net zero activities &amp; levers'!$C$6="On",(('Net zero supporting data'!V41*EF!$H9)+('Net zero supporting data'!V39*'Net zero supporting data'!V43))*kgtoGg,"ERROR"))</f>
        <v>50.726245888262838</v>
      </c>
      <c r="AF162" s="93">
        <f>IF('Net zero activities &amp; levers'!$C$6="Off",('Activity data'!AY10*EF!$H9)*kgtoGg,IF('Net zero activities &amp; levers'!$C$6="On",(('Net zero supporting data'!W41*EF!$H9)+('Net zero supporting data'!W39*'Net zero supporting data'!W43))*kgtoGg,"ERROR"))</f>
        <v>52.777658772145514</v>
      </c>
      <c r="AG162" s="93">
        <f>IF('Net zero activities &amp; levers'!$C$6="Off",('Activity data'!AZ10*EF!$H9)*kgtoGg,IF('Net zero activities &amp; levers'!$C$6="On",(('Net zero supporting data'!X41*EF!$H9)+('Net zero supporting data'!X39*'Net zero supporting data'!X43))*kgtoGg,"ERROR"))</f>
        <v>55.002286426591169</v>
      </c>
      <c r="AH162" s="93">
        <f>IF('Net zero activities &amp; levers'!$C$6="Off",('Activity data'!BA10*EF!$H9)*kgtoGg,IF('Net zero activities &amp; levers'!$C$6="On",(('Net zero supporting data'!Y41*EF!$H9)+('Net zero supporting data'!Y39*'Net zero supporting data'!Y43))*kgtoGg,"ERROR"))</f>
        <v>56.843117563246985</v>
      </c>
      <c r="AI162" s="93">
        <f>IF('Net zero activities &amp; levers'!$C$6="Off",('Activity data'!BB10*EF!$H9)*kgtoGg,IF('Net zero activities &amp; levers'!$C$6="On",(('Net zero supporting data'!Z41*EF!$H9)+('Net zero supporting data'!Z39*'Net zero supporting data'!Z43))*kgtoGg,"ERROR"))</f>
        <v>58.710730256288286</v>
      </c>
      <c r="AJ162" s="93">
        <f>IF('Net zero activities &amp; levers'!$C$6="Off",('Activity data'!BC10*EF!$H9)*kgtoGg,IF('Net zero activities &amp; levers'!$C$6="On",(('Net zero supporting data'!AA41*EF!$H9)+('Net zero supporting data'!AA39*'Net zero supporting data'!AA43))*kgtoGg,"ERROR"))</f>
        <v>60.759995244280262</v>
      </c>
      <c r="AK162" s="93">
        <f>IF('Net zero activities &amp; levers'!$C$6="Off",('Activity data'!BD10*EF!$H9)*kgtoGg,IF('Net zero activities &amp; levers'!$C$6="On",(('Net zero supporting data'!AB41*EF!$H9)+('Net zero supporting data'!AB39*'Net zero supporting data'!AB43))*kgtoGg,"ERROR"))</f>
        <v>62.828290180703796</v>
      </c>
      <c r="AL162" s="93">
        <f>IF('Net zero activities &amp; levers'!$C$6="Off",('Activity data'!BE10*EF!$H9)*kgtoGg,IF('Net zero activities &amp; levers'!$C$6="On",(('Net zero supporting data'!AC41*EF!$H9)+('Net zero supporting data'!AC39*'Net zero supporting data'!AC43))*kgtoGg,"ERROR"))</f>
        <v>65.098871030220323</v>
      </c>
      <c r="AM162" s="93">
        <f>IF('Net zero activities &amp; levers'!$C$6="Off",('Activity data'!BF10*EF!$H9)*kgtoGg,IF('Net zero activities &amp; levers'!$C$6="On",(('Net zero supporting data'!AD41*EF!$H9)+('Net zero supporting data'!AD39*'Net zero supporting data'!AD43))*kgtoGg,"ERROR"))</f>
        <v>67.349723703314552</v>
      </c>
      <c r="AN162" s="93">
        <f>IF('Net zero activities &amp; levers'!$C$6="Off",('Activity data'!BG10*EF!$H9)*kgtoGg,IF('Net zero activities &amp; levers'!$C$6="On",(('Net zero supporting data'!AE41*EF!$H9)+('Net zero supporting data'!AE39*'Net zero supporting data'!AE43))*kgtoGg,"ERROR"))</f>
        <v>69.82889615877184</v>
      </c>
      <c r="AO162" s="93">
        <f>IF('Net zero activities &amp; levers'!$C$6="Off",('Activity data'!BH10*EF!$H9)*kgtoGg,IF('Net zero activities &amp; levers'!$C$6="On",(('Net zero supporting data'!AF41*EF!$H9)+('Net zero supporting data'!AF39*'Net zero supporting data'!AF43))*kgtoGg,"ERROR"))</f>
        <v>72.362451981939984</v>
      </c>
      <c r="AP162" s="93">
        <f>IF('Net zero activities &amp; levers'!$C$6="Off",('Activity data'!BI10*EF!$H9)*kgtoGg,IF('Net zero activities &amp; levers'!$C$6="On",(('Net zero supporting data'!AG41*EF!$H9)+('Net zero supporting data'!AG39*'Net zero supporting data'!AG43))*kgtoGg,"ERROR"))</f>
        <v>74.98578267484308</v>
      </c>
      <c r="AQ162" s="93">
        <f>IF('Net zero activities &amp; levers'!$C$6="Off",('Activity data'!BJ10*EF!$H9)*kgtoGg,IF('Net zero activities &amp; levers'!$C$6="On",(('Net zero supporting data'!AH41*EF!$H9)+('Net zero supporting data'!AH39*'Net zero supporting data'!AH43))*kgtoGg,"ERROR"))</f>
        <v>77.711737312545694</v>
      </c>
      <c r="AR162" s="93">
        <f>IF('Net zero activities &amp; levers'!$C$6="Off",('Activity data'!BK10*EF!$H9)*kgtoGg,IF('Net zero activities &amp; levers'!$C$6="On",(('Net zero supporting data'!AI41*EF!$H9)+('Net zero supporting data'!AI39*'Net zero supporting data'!AI43))*kgtoGg,"ERROR"))</f>
        <v>80.563950463979495</v>
      </c>
      <c r="AS162" s="93">
        <f>IF('Net zero activities &amp; levers'!$C$6="Off",('Activity data'!BL10*EF!$H9)*kgtoGg,IF('Net zero activities &amp; levers'!$C$6="On",(('Net zero supporting data'!AJ41*EF!$H9)+('Net zero supporting data'!AJ39*'Net zero supporting data'!AJ43))*kgtoGg,"ERROR"))</f>
        <v>83.657491666418352</v>
      </c>
      <c r="AT162" s="93">
        <f>IF('Net zero activities &amp; levers'!$C$6="Off",('Activity data'!BM10*EF!$H9)*kgtoGg,IF('Net zero activities &amp; levers'!$C$6="On",(('Net zero supporting data'!AK41*EF!$H9)+('Net zero supporting data'!AK39*'Net zero supporting data'!AK43))*kgtoGg,"ERROR"))</f>
        <v>85.69715469209028</v>
      </c>
      <c r="AU162" s="93">
        <f>IF('Net zero activities &amp; levers'!$C$6="Off",('Activity data'!BN10*EF!$H9)*kgtoGg,IF('Net zero activities &amp; levers'!$C$6="On",(('Net zero supporting data'!AL41*EF!$H9)+('Net zero supporting data'!AL39*'Net zero supporting data'!AL43))*kgtoGg,"ERROR"))</f>
        <v>87.590901188369244</v>
      </c>
      <c r="AV162" s="93">
        <f>IF('Net zero activities &amp; levers'!$C$6="Off",('Activity data'!BO10*EF!$H9)*kgtoGg,IF('Net zero activities &amp; levers'!$C$6="On",(('Net zero supporting data'!AM41*EF!$H9)+('Net zero supporting data'!AM39*'Net zero supporting data'!AM43))*kgtoGg,"ERROR"))</f>
        <v>89.530907937881153</v>
      </c>
      <c r="AW162" s="93">
        <f>IF('Net zero activities &amp; levers'!$C$6="Off",('Activity data'!BP10*EF!$H9)*kgtoGg,IF('Net zero activities &amp; levers'!$C$6="On",(('Net zero supporting data'!AN41*EF!$H9)+('Net zero supporting data'!AN39*'Net zero supporting data'!AN43))*kgtoGg,"ERROR"))</f>
        <v>91.447475442694497</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132.5903429327976</v>
      </c>
      <c r="L163" s="27">
        <f t="shared" si="42"/>
        <v>132.66203410931632</v>
      </c>
      <c r="M163" s="27">
        <f t="shared" si="42"/>
        <v>132.83344502276299</v>
      </c>
      <c r="N163" s="27">
        <f t="shared" si="42"/>
        <v>133.08619178866664</v>
      </c>
      <c r="O163" s="27">
        <f t="shared" si="42"/>
        <v>133.41866827856941</v>
      </c>
      <c r="P163" s="27">
        <f t="shared" si="42"/>
        <v>133.8273636783253</v>
      </c>
      <c r="Q163" s="27">
        <f t="shared" si="42"/>
        <v>134.2863843975903</v>
      </c>
      <c r="R163" s="27">
        <f t="shared" si="42"/>
        <v>134.79283247693314</v>
      </c>
      <c r="S163" s="27">
        <f t="shared" si="42"/>
        <v>135.2629300967325</v>
      </c>
      <c r="T163" s="27">
        <f t="shared" si="42"/>
        <v>135.71512628170822</v>
      </c>
      <c r="U163" s="27">
        <f t="shared" si="42"/>
        <v>136.11521900097762</v>
      </c>
      <c r="V163" s="27">
        <f t="shared" si="42"/>
        <v>136.46403421494676</v>
      </c>
      <c r="W163" s="27">
        <f t="shared" si="42"/>
        <v>136.76204460682843</v>
      </c>
      <c r="X163" s="27">
        <f t="shared" si="42"/>
        <v>137.00292903831007</v>
      </c>
      <c r="Y163" s="27">
        <f t="shared" si="42"/>
        <v>137.23614327030268</v>
      </c>
      <c r="Z163" s="27">
        <f t="shared" si="42"/>
        <v>137.46303036811852</v>
      </c>
      <c r="AA163" s="27">
        <f t="shared" ref="L163:AW164" si="43">AA1385</f>
        <v>137.68258871217765</v>
      </c>
      <c r="AB163" s="27">
        <f t="shared" si="43"/>
        <v>137.8998743733122</v>
      </c>
      <c r="AC163" s="27">
        <f t="shared" si="43"/>
        <v>138.10319144092927</v>
      </c>
      <c r="AD163" s="27">
        <f t="shared" si="43"/>
        <v>138.30601845980948</v>
      </c>
      <c r="AE163" s="27">
        <f t="shared" si="43"/>
        <v>138.50358481045774</v>
      </c>
      <c r="AF163" s="27">
        <f t="shared" si="43"/>
        <v>138.69916942024864</v>
      </c>
      <c r="AG163" s="27">
        <f t="shared" si="43"/>
        <v>138.88908355310681</v>
      </c>
      <c r="AH163" s="27">
        <f t="shared" si="43"/>
        <v>139.06144377361875</v>
      </c>
      <c r="AI163" s="27">
        <f t="shared" si="43"/>
        <v>139.22543015864176</v>
      </c>
      <c r="AJ163" s="27">
        <f t="shared" si="43"/>
        <v>139.38321941065868</v>
      </c>
      <c r="AK163" s="27">
        <f t="shared" si="43"/>
        <v>139.53089304351511</v>
      </c>
      <c r="AL163" s="27">
        <f t="shared" si="43"/>
        <v>139.67120767549983</v>
      </c>
      <c r="AM163" s="27">
        <f t="shared" si="43"/>
        <v>139.79926939229694</v>
      </c>
      <c r="AN163" s="27">
        <f t="shared" si="43"/>
        <v>139.92266072011375</v>
      </c>
      <c r="AO163" s="27">
        <f t="shared" si="43"/>
        <v>140.03598914695661</v>
      </c>
      <c r="AP163" s="27">
        <f t="shared" si="43"/>
        <v>140.1393552838712</v>
      </c>
      <c r="AQ163" s="27">
        <f t="shared" si="43"/>
        <v>140.23246344191364</v>
      </c>
      <c r="AR163" s="27">
        <f t="shared" si="43"/>
        <v>140.31523576905886</v>
      </c>
      <c r="AS163" s="27">
        <f t="shared" si="43"/>
        <v>140.38932746488422</v>
      </c>
      <c r="AT163" s="27">
        <f t="shared" si="43"/>
        <v>140.43122884270295</v>
      </c>
      <c r="AU163" s="27">
        <f t="shared" si="43"/>
        <v>140.45696406084858</v>
      </c>
      <c r="AV163" s="27">
        <f t="shared" si="43"/>
        <v>140.4695892094457</v>
      </c>
      <c r="AW163" s="27">
        <f t="shared" si="43"/>
        <v>140.46753302121982</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14.369321450610601</v>
      </c>
      <c r="L164" s="27">
        <f t="shared" si="43"/>
        <v>14.377090896995487</v>
      </c>
      <c r="M164" s="27">
        <f t="shared" si="43"/>
        <v>14.39566735181849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14.658959920607021</v>
      </c>
      <c r="T164" s="27">
        <f t="shared" si="43"/>
        <v>14.707966146829314</v>
      </c>
      <c r="U164" s="27">
        <f t="shared" si="43"/>
        <v>14.751325721637452</v>
      </c>
      <c r="V164" s="27">
        <f t="shared" si="43"/>
        <v>14.789128157512636</v>
      </c>
      <c r="W164" s="27">
        <f t="shared" si="43"/>
        <v>14.821424680938481</v>
      </c>
      <c r="X164" s="27">
        <f t="shared" si="43"/>
        <v>14.84753024603353</v>
      </c>
      <c r="Y164" s="27">
        <f t="shared" si="43"/>
        <v>14.872804562339189</v>
      </c>
      <c r="Z164" s="27">
        <f t="shared" si="43"/>
        <v>14.897393182968701</v>
      </c>
      <c r="AA164" s="27">
        <f t="shared" si="43"/>
        <v>14.921187558585853</v>
      </c>
      <c r="AB164" s="27">
        <f t="shared" si="43"/>
        <v>14.944735634881525</v>
      </c>
      <c r="AC164" s="27">
        <f t="shared" si="43"/>
        <v>14.966769881391212</v>
      </c>
      <c r="AD164" s="27">
        <f t="shared" si="43"/>
        <v>14.988751019449175</v>
      </c>
      <c r="AE164" s="27">
        <f t="shared" si="43"/>
        <v>15.010162038815256</v>
      </c>
      <c r="AF164" s="27">
        <f t="shared" si="43"/>
        <v>15.031358289361965</v>
      </c>
      <c r="AG164" s="27">
        <f t="shared" si="43"/>
        <v>15.051940008683985</v>
      </c>
      <c r="AH164" s="27">
        <f t="shared" si="43"/>
        <v>15.070619343536368</v>
      </c>
      <c r="AI164" s="27">
        <f t="shared" si="43"/>
        <v>15.088391173880854</v>
      </c>
      <c r="AJ164" s="27">
        <f t="shared" si="43"/>
        <v>15.105491397272173</v>
      </c>
      <c r="AK164" s="27">
        <f t="shared" si="43"/>
        <v>15.121495352412174</v>
      </c>
      <c r="AL164" s="27">
        <f t="shared" si="43"/>
        <v>15.136701784544519</v>
      </c>
      <c r="AM164" s="27">
        <f t="shared" si="43"/>
        <v>15.150580321498811</v>
      </c>
      <c r="AN164" s="27">
        <f t="shared" si="43"/>
        <v>15.163952710576318</v>
      </c>
      <c r="AO164" s="27">
        <f t="shared" si="43"/>
        <v>15.176234544673564</v>
      </c>
      <c r="AP164" s="27">
        <f t="shared" si="43"/>
        <v>15.187436727393507</v>
      </c>
      <c r="AQ164" s="27">
        <f t="shared" si="43"/>
        <v>15.197527213796912</v>
      </c>
      <c r="AR164" s="27">
        <f t="shared" si="43"/>
        <v>15.206497566762719</v>
      </c>
      <c r="AS164" s="27">
        <f t="shared" si="43"/>
        <v>15.214527166585652</v>
      </c>
      <c r="AT164" s="27">
        <f t="shared" si="43"/>
        <v>15.219068178802551</v>
      </c>
      <c r="AU164" s="27">
        <f t="shared" si="43"/>
        <v>15.221857202602902</v>
      </c>
      <c r="AV164" s="27">
        <f t="shared" si="43"/>
        <v>15.223225438136055</v>
      </c>
      <c r="AW164" s="27">
        <f t="shared" si="43"/>
        <v>15.223002601171256</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15.742057315470383</v>
      </c>
      <c r="T165" s="27">
        <f t="shared" si="46"/>
        <v>15.831220334833683</v>
      </c>
      <c r="U165" s="27">
        <f t="shared" si="46"/>
        <v>15.909701744759417</v>
      </c>
      <c r="V165" s="27">
        <f t="shared" si="46"/>
        <v>15.977834251898944</v>
      </c>
      <c r="W165" s="27">
        <f t="shared" si="46"/>
        <v>16.035869517275039</v>
      </c>
      <c r="X165" s="27">
        <f t="shared" si="46"/>
        <v>16.082856670417829</v>
      </c>
      <c r="Y165" s="27">
        <f t="shared" si="46"/>
        <v>16.127560772197896</v>
      </c>
      <c r="Z165" s="27">
        <f t="shared" si="46"/>
        <v>16.170293091094155</v>
      </c>
      <c r="AA165" s="27">
        <f t="shared" si="46"/>
        <v>16.210948482317562</v>
      </c>
      <c r="AB165" s="27">
        <f t="shared" si="46"/>
        <v>16.250465324844182</v>
      </c>
      <c r="AC165" s="27">
        <f t="shared" si="46"/>
        <v>16.286875192461874</v>
      </c>
      <c r="AD165" s="27">
        <f t="shared" si="46"/>
        <v>16.322561045796675</v>
      </c>
      <c r="AE165" s="27">
        <f t="shared" si="46"/>
        <v>16.356742858734652</v>
      </c>
      <c r="AF165" s="27">
        <f t="shared" si="46"/>
        <v>16.390025463224383</v>
      </c>
      <c r="AG165" s="27">
        <f t="shared" si="46"/>
        <v>16.421811970247379</v>
      </c>
      <c r="AH165" s="27">
        <f t="shared" si="46"/>
        <v>16.45010604818717</v>
      </c>
      <c r="AI165" s="27">
        <f t="shared" si="46"/>
        <v>16.476519364672328</v>
      </c>
      <c r="AJ165" s="27">
        <f t="shared" si="46"/>
        <v>16.501455840578249</v>
      </c>
      <c r="AK165" s="27">
        <f t="shared" si="46"/>
        <v>16.524277866430374</v>
      </c>
      <c r="AL165" s="27">
        <f t="shared" si="46"/>
        <v>16.545483750041161</v>
      </c>
      <c r="AM165" s="27">
        <f t="shared" si="46"/>
        <v>16.564270215157947</v>
      </c>
      <c r="AN165" s="27">
        <f t="shared" si="46"/>
        <v>16.58194847386401</v>
      </c>
      <c r="AO165" s="27">
        <f t="shared" si="46"/>
        <v>16.597628357231933</v>
      </c>
      <c r="AP165" s="27">
        <f t="shared" si="46"/>
        <v>16.611350563282858</v>
      </c>
      <c r="AQ165" s="27">
        <f t="shared" si="46"/>
        <v>16.623087668464983</v>
      </c>
      <c r="AR165" s="27">
        <f t="shared" si="46"/>
        <v>16.632847970156341</v>
      </c>
      <c r="AS165" s="27">
        <f t="shared" si="46"/>
        <v>16.640929391345949</v>
      </c>
      <c r="AT165" s="27">
        <f t="shared" si="46"/>
        <v>16.643413460445654</v>
      </c>
      <c r="AU165" s="27">
        <f t="shared" si="46"/>
        <v>16.643014995907471</v>
      </c>
      <c r="AV165" s="27">
        <f t="shared" si="46"/>
        <v>16.640265995326768</v>
      </c>
      <c r="AW165" s="27">
        <f t="shared" si="46"/>
        <v>16.634923229335765</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22.864295641209335</v>
      </c>
      <c r="Q166" s="27">
        <f t="shared" si="47"/>
        <v>23.006172492556328</v>
      </c>
      <c r="R166" s="27">
        <f t="shared" si="47"/>
        <v>23.157535130977113</v>
      </c>
      <c r="S166" s="27">
        <f t="shared" si="47"/>
        <v>23.29663004301517</v>
      </c>
      <c r="T166" s="27">
        <f t="shared" si="47"/>
        <v>23.428582165536262</v>
      </c>
      <c r="U166" s="27">
        <f t="shared" si="47"/>
        <v>23.544726601784578</v>
      </c>
      <c r="V166" s="27">
        <f t="shared" si="47"/>
        <v>23.645555723475859</v>
      </c>
      <c r="W166" s="27">
        <f t="shared" si="47"/>
        <v>23.731441963108999</v>
      </c>
      <c r="X166" s="27">
        <f t="shared" si="47"/>
        <v>23.80097812992668</v>
      </c>
      <c r="Y166" s="27">
        <f t="shared" si="47"/>
        <v>23.867135614917672</v>
      </c>
      <c r="Z166" s="27">
        <f t="shared" si="47"/>
        <v>23.930375063501561</v>
      </c>
      <c r="AA166" s="27">
        <f t="shared" si="46"/>
        <v>23.990540872176066</v>
      </c>
      <c r="AB166" s="27">
        <f t="shared" si="46"/>
        <v>24.049021745569021</v>
      </c>
      <c r="AC166" s="27">
        <f t="shared" si="46"/>
        <v>24.102904614803087</v>
      </c>
      <c r="AD166" s="27">
        <f t="shared" si="46"/>
        <v>24.155716017166178</v>
      </c>
      <c r="AE166" s="27">
        <f t="shared" si="46"/>
        <v>24.206301594022957</v>
      </c>
      <c r="AF166" s="27">
        <f t="shared" si="46"/>
        <v>24.255556434615062</v>
      </c>
      <c r="AG166" s="27">
        <f t="shared" si="46"/>
        <v>24.302597204422622</v>
      </c>
      <c r="AH166" s="27">
        <f t="shared" si="46"/>
        <v>24.344469537432349</v>
      </c>
      <c r="AI166" s="27">
        <f t="shared" si="46"/>
        <v>24.383558536413382</v>
      </c>
      <c r="AJ166" s="27">
        <f t="shared" si="46"/>
        <v>24.420461962828039</v>
      </c>
      <c r="AK166" s="27">
        <f t="shared" si="46"/>
        <v>24.45423622005848</v>
      </c>
      <c r="AL166" s="27">
        <f t="shared" si="46"/>
        <v>24.485618752551883</v>
      </c>
      <c r="AM166" s="27">
        <f t="shared" si="46"/>
        <v>24.513420793852525</v>
      </c>
      <c r="AN166" s="27">
        <f t="shared" si="46"/>
        <v>24.539582803342551</v>
      </c>
      <c r="AO166" s="27">
        <f t="shared" si="46"/>
        <v>24.562787422320852</v>
      </c>
      <c r="AP166" s="27">
        <f t="shared" si="46"/>
        <v>24.583094879684023</v>
      </c>
      <c r="AQ166" s="27">
        <f t="shared" si="46"/>
        <v>24.600464591388427</v>
      </c>
      <c r="AR166" s="27">
        <f t="shared" si="46"/>
        <v>24.61490883670243</v>
      </c>
      <c r="AS166" s="27">
        <f t="shared" si="46"/>
        <v>24.626868511089537</v>
      </c>
      <c r="AT166" s="27">
        <f t="shared" si="46"/>
        <v>24.630544678547025</v>
      </c>
      <c r="AU166" s="27">
        <f t="shared" si="46"/>
        <v>24.629954991904086</v>
      </c>
      <c r="AV166" s="27">
        <f t="shared" si="46"/>
        <v>24.62588675303078</v>
      </c>
      <c r="AW166" s="27">
        <f t="shared" si="46"/>
        <v>24.617980007412683</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5.5526214800767892</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5.5483103177944022</v>
      </c>
      <c r="S167" s="27">
        <f t="shared" si="46"/>
        <v>5.2550820044011797</v>
      </c>
      <c r="T167" s="27">
        <f t="shared" si="46"/>
        <v>5.3207883834981304</v>
      </c>
      <c r="U167" s="27">
        <f t="shared" si="46"/>
        <v>5.3649444095768528</v>
      </c>
      <c r="V167" s="27">
        <f t="shared" si="46"/>
        <v>5.4036434239586688</v>
      </c>
      <c r="W167" s="27">
        <f t="shared" si="46"/>
        <v>5.4501981324727682</v>
      </c>
      <c r="X167" s="27">
        <f t="shared" si="46"/>
        <v>5.4939852410150891</v>
      </c>
      <c r="Y167" s="27">
        <f t="shared" si="46"/>
        <v>5.5270400930163612</v>
      </c>
      <c r="Z167" s="27">
        <f t="shared" si="46"/>
        <v>5.5597780351335215</v>
      </c>
      <c r="AA167" s="27">
        <f t="shared" si="46"/>
        <v>5.5942900570774974</v>
      </c>
      <c r="AB167" s="27">
        <f t="shared" si="46"/>
        <v>5.6519871155600807</v>
      </c>
      <c r="AC167" s="27">
        <f t="shared" si="46"/>
        <v>5.6991792889287209</v>
      </c>
      <c r="AD167" s="27">
        <f t="shared" si="46"/>
        <v>5.7622664019921865</v>
      </c>
      <c r="AE167" s="27">
        <f t="shared" si="46"/>
        <v>5.8293690844327148</v>
      </c>
      <c r="AF167" s="27">
        <f t="shared" si="46"/>
        <v>5.9143899551195664</v>
      </c>
      <c r="AG167" s="27">
        <f t="shared" si="46"/>
        <v>6.0085386938238461</v>
      </c>
      <c r="AH167" s="27">
        <f t="shared" si="46"/>
        <v>6.076850693725504</v>
      </c>
      <c r="AI167" s="27">
        <f t="shared" si="46"/>
        <v>6.1455213125116535</v>
      </c>
      <c r="AJ167" s="27">
        <f t="shared" si="46"/>
        <v>6.2239971837700079</v>
      </c>
      <c r="AK167" s="27">
        <f t="shared" si="46"/>
        <v>6.3022222159413728</v>
      </c>
      <c r="AL167" s="27">
        <f t="shared" si="46"/>
        <v>6.3911360828353496</v>
      </c>
      <c r="AM167" s="27">
        <f t="shared" si="46"/>
        <v>6.4774137483375664</v>
      </c>
      <c r="AN167" s="27">
        <f t="shared" si="46"/>
        <v>6.5805521088998695</v>
      </c>
      <c r="AO167" s="27">
        <f t="shared" si="46"/>
        <v>6.6854159894362937</v>
      </c>
      <c r="AP167" s="27">
        <f t="shared" si="46"/>
        <v>6.7940415592295365</v>
      </c>
      <c r="AQ167" s="27">
        <f t="shared" si="46"/>
        <v>6.9071213948222621</v>
      </c>
      <c r="AR167" s="27">
        <f t="shared" si="46"/>
        <v>7.0259322726678732</v>
      </c>
      <c r="AS167" s="27">
        <f t="shared" si="46"/>
        <v>7.1567799298396482</v>
      </c>
      <c r="AT167" s="27">
        <f t="shared" si="46"/>
        <v>7.2282129468300438</v>
      </c>
      <c r="AU167" s="27">
        <f t="shared" si="46"/>
        <v>7.2913081994872639</v>
      </c>
      <c r="AV167" s="27">
        <f t="shared" si="46"/>
        <v>7.356723959653114</v>
      </c>
      <c r="AW167" s="27">
        <f t="shared" si="46"/>
        <v>7.4207215244062379</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1.8400999552016299</v>
      </c>
      <c r="L169" s="27">
        <f t="shared" si="46"/>
        <v>1.8300977880312244</v>
      </c>
      <c r="M169" s="27">
        <f t="shared" si="46"/>
        <v>1.8309187348828144</v>
      </c>
      <c r="N169" s="27">
        <f t="shared" si="46"/>
        <v>1.8141094978660446</v>
      </c>
      <c r="O169" s="27">
        <f t="shared" si="46"/>
        <v>1.7866561368117295</v>
      </c>
      <c r="P169" s="27">
        <f t="shared" si="46"/>
        <v>1.7489975228040078</v>
      </c>
      <c r="Q169" s="27">
        <f t="shared" si="46"/>
        <v>1.721653192801009</v>
      </c>
      <c r="R169" s="27">
        <f t="shared" si="46"/>
        <v>1.6967284692901876</v>
      </c>
      <c r="S169" s="27">
        <f t="shared" si="46"/>
        <v>1.5120639277881576</v>
      </c>
      <c r="T169" s="27">
        <f t="shared" si="46"/>
        <v>1.5353801568605683</v>
      </c>
      <c r="U169" s="27">
        <f t="shared" si="46"/>
        <v>1.5451992021357328</v>
      </c>
      <c r="V169" s="27">
        <f t="shared" si="46"/>
        <v>1.5508966318680948</v>
      </c>
      <c r="W169" s="27">
        <f t="shared" si="46"/>
        <v>1.5599541295410297</v>
      </c>
      <c r="X169" s="27">
        <f t="shared" si="46"/>
        <v>1.5662912397753255</v>
      </c>
      <c r="Y169" s="27">
        <f t="shared" si="46"/>
        <v>1.5664262918608289</v>
      </c>
      <c r="Z169" s="27">
        <f t="shared" si="46"/>
        <v>1.5661593914335121</v>
      </c>
      <c r="AA169" s="27">
        <f t="shared" si="46"/>
        <v>1.5665838286999487</v>
      </c>
      <c r="AB169" s="27">
        <f t="shared" si="46"/>
        <v>1.5789776160793096</v>
      </c>
      <c r="AC169" s="27">
        <f t="shared" si="46"/>
        <v>1.5852584906699076</v>
      </c>
      <c r="AD169" s="27">
        <f t="shared" si="46"/>
        <v>1.5993642934782686</v>
      </c>
      <c r="AE169" s="27">
        <f t="shared" si="46"/>
        <v>1.6149132379807265</v>
      </c>
      <c r="AF169" s="27">
        <f t="shared" si="46"/>
        <v>1.6388505730225036</v>
      </c>
      <c r="AG169" s="27">
        <f t="shared" si="46"/>
        <v>1.666448918476122</v>
      </c>
      <c r="AH169" s="27">
        <f t="shared" si="46"/>
        <v>1.6802513737676474</v>
      </c>
      <c r="AI169" s="27">
        <f t="shared" si="46"/>
        <v>1.6935219889004469</v>
      </c>
      <c r="AJ169" s="27">
        <f t="shared" si="46"/>
        <v>1.7108002831250815</v>
      </c>
      <c r="AK169" s="27">
        <f t="shared" si="46"/>
        <v>1.7271078712750363</v>
      </c>
      <c r="AL169" s="27">
        <f t="shared" si="46"/>
        <v>1.7475904225180046</v>
      </c>
      <c r="AM169" s="27">
        <f t="shared" si="46"/>
        <v>1.765851705559462</v>
      </c>
      <c r="AN169" s="27">
        <f t="shared" si="46"/>
        <v>1.7909205411073239</v>
      </c>
      <c r="AO169" s="27">
        <f t="shared" si="46"/>
        <v>1.8156294852907482</v>
      </c>
      <c r="AP169" s="27">
        <f t="shared" si="46"/>
        <v>1.8408529034601278</v>
      </c>
      <c r="AQ169" s="27">
        <f t="shared" si="46"/>
        <v>1.866824611329152</v>
      </c>
      <c r="AR169" s="27">
        <f t="shared" si="46"/>
        <v>1.8940179193841129</v>
      </c>
      <c r="AS169" s="27">
        <f t="shared" si="46"/>
        <v>1.9250442601929048</v>
      </c>
      <c r="AT169" s="27">
        <f t="shared" si="46"/>
        <v>1.9293345262815162</v>
      </c>
      <c r="AU169" s="27">
        <f t="shared" si="46"/>
        <v>1.92931708895134</v>
      </c>
      <c r="AV169" s="27">
        <f t="shared" si="46"/>
        <v>1.9295374226018187</v>
      </c>
      <c r="AW169" s="27">
        <f t="shared" si="46"/>
        <v>1.9284286894739027</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0.25496723934882598</v>
      </c>
      <c r="L170" s="27">
        <f t="shared" si="46"/>
        <v>0.2535813228154688</v>
      </c>
      <c r="M170" s="27">
        <f t="shared" si="46"/>
        <v>0.25369507454499329</v>
      </c>
      <c r="N170" s="27">
        <f t="shared" si="46"/>
        <v>0.25136595935447836</v>
      </c>
      <c r="O170" s="27">
        <f t="shared" si="46"/>
        <v>0.247561977044127</v>
      </c>
      <c r="P170" s="27">
        <f t="shared" si="46"/>
        <v>0.24234393830437836</v>
      </c>
      <c r="Q170" s="27">
        <f t="shared" si="46"/>
        <v>0.23855506351363695</v>
      </c>
      <c r="R170" s="27">
        <f t="shared" si="46"/>
        <v>0.23510145332951488</v>
      </c>
      <c r="S170" s="27">
        <f t="shared" si="46"/>
        <v>0.20951403443996328</v>
      </c>
      <c r="T170" s="27">
        <f t="shared" si="46"/>
        <v>0.21274476902142567</v>
      </c>
      <c r="U170" s="27">
        <f t="shared" si="46"/>
        <v>0.21410531188746557</v>
      </c>
      <c r="V170" s="27">
        <f t="shared" si="46"/>
        <v>0.21489475700762756</v>
      </c>
      <c r="W170" s="27">
        <f t="shared" si="46"/>
        <v>0.21614977860063861</v>
      </c>
      <c r="X170" s="27">
        <f t="shared" si="46"/>
        <v>0.21702785889041856</v>
      </c>
      <c r="Y170" s="27">
        <f t="shared" si="46"/>
        <v>0.21704657192680107</v>
      </c>
      <c r="Z170" s="27">
        <f t="shared" si="46"/>
        <v>0.21700958976996679</v>
      </c>
      <c r="AA170" s="27">
        <f t="shared" si="46"/>
        <v>0.21706840048717493</v>
      </c>
      <c r="AB170" s="27">
        <f t="shared" si="46"/>
        <v>0.21878570380227977</v>
      </c>
      <c r="AC170" s="27">
        <f t="shared" si="46"/>
        <v>0.2196559919899046</v>
      </c>
      <c r="AD170" s="27">
        <f t="shared" si="46"/>
        <v>0.22161051494431261</v>
      </c>
      <c r="AE170" s="27">
        <f t="shared" si="46"/>
        <v>0.22376500195648436</v>
      </c>
      <c r="AF170" s="27">
        <f t="shared" si="46"/>
        <v>0.22708179799015477</v>
      </c>
      <c r="AG170" s="27">
        <f t="shared" si="46"/>
        <v>0.23090586957442544</v>
      </c>
      <c r="AH170" s="27">
        <f t="shared" si="46"/>
        <v>0.23281836020406091</v>
      </c>
      <c r="AI170" s="27">
        <f t="shared" si="46"/>
        <v>0.23465715819723842</v>
      </c>
      <c r="AJ170" s="27">
        <f t="shared" si="46"/>
        <v>0.23705126671653842</v>
      </c>
      <c r="AK170" s="27">
        <f t="shared" si="46"/>
        <v>0.23931087262505329</v>
      </c>
      <c r="AL170" s="27">
        <f t="shared" si="46"/>
        <v>0.24214896820267545</v>
      </c>
      <c r="AM170" s="27">
        <f t="shared" si="46"/>
        <v>0.24467928124946739</v>
      </c>
      <c r="AN170" s="27">
        <f t="shared" si="46"/>
        <v>0.24815285983157639</v>
      </c>
      <c r="AO170" s="27">
        <f t="shared" si="46"/>
        <v>0.251576571281524</v>
      </c>
      <c r="AP170" s="27">
        <f t="shared" si="46"/>
        <v>0.25507156908281625</v>
      </c>
      <c r="AQ170" s="27">
        <f t="shared" si="46"/>
        <v>0.25867025112061548</v>
      </c>
      <c r="AR170" s="27">
        <f t="shared" si="46"/>
        <v>0.26243820006487595</v>
      </c>
      <c r="AS170" s="27">
        <f t="shared" si="46"/>
        <v>0.26673726025492234</v>
      </c>
      <c r="AT170" s="27">
        <f t="shared" si="46"/>
        <v>0.26733172649442899</v>
      </c>
      <c r="AU170" s="27">
        <f t="shared" si="46"/>
        <v>0.26732931034962987</v>
      </c>
      <c r="AV170" s="27">
        <f t="shared" si="46"/>
        <v>0.26735984013820979</v>
      </c>
      <c r="AW170" s="27">
        <f t="shared" si="46"/>
        <v>0.26720621227467972</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7.4507389435191698</v>
      </c>
      <c r="N171" s="27">
        <f t="shared" si="46"/>
        <v>7.4882097119910753</v>
      </c>
      <c r="O171" s="27">
        <f t="shared" si="46"/>
        <v>7.5131092090175429</v>
      </c>
      <c r="P171" s="27">
        <f t="shared" si="46"/>
        <v>7.5251923679492405</v>
      </c>
      <c r="Q171" s="27">
        <f t="shared" si="46"/>
        <v>7.5518885629203734</v>
      </c>
      <c r="R171" s="27">
        <f t="shared" si="46"/>
        <v>7.5825135825669054</v>
      </c>
      <c r="S171" s="27">
        <f t="shared" si="46"/>
        <v>7.3753718852487271</v>
      </c>
      <c r="T171" s="27">
        <f t="shared" si="46"/>
        <v>7.4694842771577035</v>
      </c>
      <c r="U171" s="27">
        <f t="shared" si="46"/>
        <v>7.542234799984481</v>
      </c>
      <c r="V171" s="27">
        <f t="shared" si="46"/>
        <v>7.6071785011289723</v>
      </c>
      <c r="W171" s="27">
        <f t="shared" si="46"/>
        <v>7.6758309718906155</v>
      </c>
      <c r="X171" s="27">
        <f t="shared" si="46"/>
        <v>7.7385122451051807</v>
      </c>
      <c r="Y171" s="27">
        <f t="shared" si="46"/>
        <v>7.791352787728318</v>
      </c>
      <c r="Z171" s="27">
        <f t="shared" si="46"/>
        <v>7.8435359341380684</v>
      </c>
      <c r="AA171" s="27">
        <f t="shared" si="46"/>
        <v>7.8968569333392367</v>
      </c>
      <c r="AB171" s="27">
        <f t="shared" si="46"/>
        <v>7.9708395739290774</v>
      </c>
      <c r="AC171" s="27">
        <f t="shared" si="46"/>
        <v>8.0346879416649859</v>
      </c>
      <c r="AD171" s="27">
        <f t="shared" si="46"/>
        <v>8.1130078493024147</v>
      </c>
      <c r="AE171" s="27">
        <f t="shared" si="46"/>
        <v>8.1948830007066125</v>
      </c>
      <c r="AF171" s="27">
        <f t="shared" si="46"/>
        <v>8.293215602314195</v>
      </c>
      <c r="AG171" s="27">
        <f t="shared" si="46"/>
        <v>8.3998958709716458</v>
      </c>
      <c r="AH171" s="27">
        <f t="shared" si="46"/>
        <v>8.4821304115185292</v>
      </c>
      <c r="AI171" s="27">
        <f t="shared" si="46"/>
        <v>8.5643646742520563</v>
      </c>
      <c r="AJ171" s="27">
        <f t="shared" si="46"/>
        <v>8.6554469242522067</v>
      </c>
      <c r="AK171" s="27">
        <f t="shared" si="46"/>
        <v>8.7458635818001067</v>
      </c>
      <c r="AL171" s="27">
        <f t="shared" si="46"/>
        <v>8.8459292017919573</v>
      </c>
      <c r="AM171" s="27">
        <f t="shared" si="46"/>
        <v>8.9429559688955855</v>
      </c>
      <c r="AN171" s="27">
        <f t="shared" si="46"/>
        <v>9.0556229134752435</v>
      </c>
      <c r="AO171" s="27">
        <f t="shared" si="46"/>
        <v>9.1694822193663157</v>
      </c>
      <c r="AP171" s="27">
        <f t="shared" si="46"/>
        <v>9.2864212512160815</v>
      </c>
      <c r="AQ171" s="27">
        <f t="shared" si="46"/>
        <v>9.4070507095645581</v>
      </c>
      <c r="AR171" s="27">
        <f t="shared" si="46"/>
        <v>9.5325470673578661</v>
      </c>
      <c r="AS171" s="27">
        <f t="shared" si="46"/>
        <v>9.6689571225079529</v>
      </c>
      <c r="AT171" s="27">
        <f t="shared" si="46"/>
        <v>9.747113768415316</v>
      </c>
      <c r="AU171" s="27">
        <f t="shared" si="46"/>
        <v>9.8161625757951647</v>
      </c>
      <c r="AV171" s="27">
        <f t="shared" si="46"/>
        <v>9.8863534218130269</v>
      </c>
      <c r="AW171" s="27">
        <f t="shared" si="46"/>
        <v>9.9540059037029689</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2.1227712545548463</v>
      </c>
      <c r="N172" s="27">
        <f t="shared" si="46"/>
        <v>2.1334469567638776</v>
      </c>
      <c r="O172" s="27">
        <f t="shared" si="46"/>
        <v>2.1405410097083357</v>
      </c>
      <c r="P172" s="27">
        <f t="shared" ref="L172:AW178" si="48">P1394</f>
        <v>2.143983592066792</v>
      </c>
      <c r="Q172" s="27">
        <f t="shared" si="48"/>
        <v>2.151589537694508</v>
      </c>
      <c r="R172" s="27">
        <f t="shared" si="48"/>
        <v>2.1603148348588097</v>
      </c>
      <c r="S172" s="27">
        <f t="shared" si="48"/>
        <v>2.1012986159280409</v>
      </c>
      <c r="T172" s="27">
        <f t="shared" si="48"/>
        <v>2.128111940318576</v>
      </c>
      <c r="U172" s="27">
        <f t="shared" si="48"/>
        <v>2.148839108426492</v>
      </c>
      <c r="V172" s="27">
        <f t="shared" si="48"/>
        <v>2.1673420546441746</v>
      </c>
      <c r="W172" s="27">
        <f t="shared" si="48"/>
        <v>2.1869016570663948</v>
      </c>
      <c r="X172" s="27">
        <f t="shared" si="48"/>
        <v>2.2047600206444815</v>
      </c>
      <c r="Y172" s="27">
        <f t="shared" si="48"/>
        <v>2.2198146864710222</v>
      </c>
      <c r="Z172" s="27">
        <f t="shared" si="48"/>
        <v>2.2346820551992206</v>
      </c>
      <c r="AA172" s="27">
        <f t="shared" si="48"/>
        <v>2.2498736066985305</v>
      </c>
      <c r="AB172" s="27">
        <f t="shared" si="48"/>
        <v>2.2709518143730563</v>
      </c>
      <c r="AC172" s="27">
        <f t="shared" si="48"/>
        <v>2.2891426919098299</v>
      </c>
      <c r="AD172" s="27">
        <f t="shared" si="48"/>
        <v>2.311456619407819</v>
      </c>
      <c r="AE172" s="27">
        <f t="shared" si="48"/>
        <v>2.3347834624472377</v>
      </c>
      <c r="AF172" s="27">
        <f t="shared" si="48"/>
        <v>2.3627991561469521</v>
      </c>
      <c r="AG172" s="27">
        <f t="shared" si="48"/>
        <v>2.3931931626275045</v>
      </c>
      <c r="AH172" s="27">
        <f t="shared" si="48"/>
        <v>2.41662239832181</v>
      </c>
      <c r="AI172" s="27">
        <f t="shared" si="48"/>
        <v>2.4400515548650121</v>
      </c>
      <c r="AJ172" s="27">
        <f t="shared" si="48"/>
        <v>2.4660015691610671</v>
      </c>
      <c r="AK172" s="27">
        <f t="shared" si="48"/>
        <v>2.4917619511890217</v>
      </c>
      <c r="AL172" s="27">
        <f t="shared" si="48"/>
        <v>2.5202713947889315</v>
      </c>
      <c r="AM172" s="27">
        <f t="shared" si="48"/>
        <v>2.5479150464711746</v>
      </c>
      <c r="AN172" s="27">
        <f t="shared" si="48"/>
        <v>2.5800147017007076</v>
      </c>
      <c r="AO172" s="27">
        <f t="shared" si="48"/>
        <v>2.6124540695864082</v>
      </c>
      <c r="AP172" s="27">
        <f t="shared" si="48"/>
        <v>2.6457708744332722</v>
      </c>
      <c r="AQ172" s="27">
        <f t="shared" si="48"/>
        <v>2.6801391093930285</v>
      </c>
      <c r="AR172" s="27">
        <f t="shared" si="48"/>
        <v>2.7158939604077297</v>
      </c>
      <c r="AS172" s="27">
        <f t="shared" si="48"/>
        <v>2.7547582054309321</v>
      </c>
      <c r="AT172" s="27">
        <f t="shared" si="48"/>
        <v>2.7770256184408706</v>
      </c>
      <c r="AU172" s="27">
        <f t="shared" si="48"/>
        <v>2.7966981401301085</v>
      </c>
      <c r="AV172" s="27">
        <f t="shared" si="48"/>
        <v>2.8166960371694638</v>
      </c>
      <c r="AW172" s="27">
        <f t="shared" si="48"/>
        <v>2.8359707352824839</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0.43843338143568994</v>
      </c>
      <c r="N173" s="27">
        <f t="shared" si="48"/>
        <v>0.44063832189202168</v>
      </c>
      <c r="O173" s="27">
        <f t="shared" si="48"/>
        <v>0.44210351490980387</v>
      </c>
      <c r="P173" s="27">
        <f t="shared" si="48"/>
        <v>0.44281453971808232</v>
      </c>
      <c r="Q173" s="27">
        <f t="shared" si="48"/>
        <v>0.44438545813589125</v>
      </c>
      <c r="R173" s="27">
        <f t="shared" si="48"/>
        <v>0.44618756541973903</v>
      </c>
      <c r="S173" s="27">
        <f t="shared" si="48"/>
        <v>0.43399846102620321</v>
      </c>
      <c r="T173" s="27">
        <f t="shared" si="48"/>
        <v>0.43953643712930424</v>
      </c>
      <c r="U173" s="27">
        <f t="shared" si="48"/>
        <v>0.4438173893900062</v>
      </c>
      <c r="V173" s="27">
        <f t="shared" si="48"/>
        <v>0.44763895483627575</v>
      </c>
      <c r="W173" s="27">
        <f t="shared" si="48"/>
        <v>0.45167876016674224</v>
      </c>
      <c r="X173" s="27">
        <f t="shared" si="48"/>
        <v>0.4553671946665257</v>
      </c>
      <c r="Y173" s="27">
        <f t="shared" si="48"/>
        <v>0.45847655844302865</v>
      </c>
      <c r="Z173" s="27">
        <f t="shared" si="48"/>
        <v>0.46154723821154758</v>
      </c>
      <c r="AA173" s="27">
        <f t="shared" si="48"/>
        <v>0.46468487411028397</v>
      </c>
      <c r="AB173" s="27">
        <f t="shared" si="48"/>
        <v>0.46903832945575119</v>
      </c>
      <c r="AC173" s="27">
        <f t="shared" si="48"/>
        <v>0.47279544079434555</v>
      </c>
      <c r="AD173" s="27">
        <f t="shared" si="48"/>
        <v>0.47740411950386857</v>
      </c>
      <c r="AE173" s="27">
        <f t="shared" si="48"/>
        <v>0.48222200397919629</v>
      </c>
      <c r="AF173" s="27">
        <f t="shared" si="48"/>
        <v>0.48800831529073146</v>
      </c>
      <c r="AG173" s="27">
        <f t="shared" si="48"/>
        <v>0.49428583907387752</v>
      </c>
      <c r="AH173" s="27">
        <f t="shared" si="48"/>
        <v>0.49912487154516566</v>
      </c>
      <c r="AI173" s="27">
        <f t="shared" si="48"/>
        <v>0.50396388766872646</v>
      </c>
      <c r="AJ173" s="27">
        <f t="shared" si="48"/>
        <v>0.50932355724768441</v>
      </c>
      <c r="AK173" s="27">
        <f t="shared" si="48"/>
        <v>0.51464406051686951</v>
      </c>
      <c r="AL173" s="27">
        <f t="shared" si="48"/>
        <v>0.52053235005043952</v>
      </c>
      <c r="AM173" s="27">
        <f t="shared" si="48"/>
        <v>0.52624182046854062</v>
      </c>
      <c r="AN173" s="27">
        <f t="shared" si="48"/>
        <v>0.53287162589623627</v>
      </c>
      <c r="AO173" s="27">
        <f t="shared" si="48"/>
        <v>0.53957159496885621</v>
      </c>
      <c r="AP173" s="27">
        <f t="shared" si="48"/>
        <v>0.54645278830341859</v>
      </c>
      <c r="AQ173" s="27">
        <f t="shared" si="48"/>
        <v>0.55355114213454859</v>
      </c>
      <c r="AR173" s="27">
        <f t="shared" si="48"/>
        <v>0.56093588516772686</v>
      </c>
      <c r="AS173" s="27">
        <f t="shared" si="48"/>
        <v>0.56896283688280502</v>
      </c>
      <c r="AT173" s="27">
        <f t="shared" si="48"/>
        <v>0.57356190857308931</v>
      </c>
      <c r="AU173" s="27">
        <f t="shared" si="48"/>
        <v>0.5776250360471743</v>
      </c>
      <c r="AV173" s="27">
        <f t="shared" si="48"/>
        <v>0.58175536596461319</v>
      </c>
      <c r="AW173" s="27">
        <f t="shared" si="48"/>
        <v>0.58573632766819339</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9.4871637196006511E-2</v>
      </c>
      <c r="L174" s="27">
        <f t="shared" si="48"/>
        <v>9.404884578461549E-2</v>
      </c>
      <c r="M174" s="27">
        <f t="shared" si="48"/>
        <v>9.3735634002294205E-2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7.5208247714783946E-2</v>
      </c>
      <c r="T174" s="27">
        <f t="shared" si="48"/>
        <v>7.6678484071577055E-2</v>
      </c>
      <c r="U174" s="27">
        <f t="shared" si="48"/>
        <v>7.7467512107200667E-2</v>
      </c>
      <c r="V174" s="27">
        <f t="shared" si="48"/>
        <v>7.8029910082547838E-2</v>
      </c>
      <c r="W174" s="27">
        <f t="shared" si="48"/>
        <v>7.873105143618242E-2</v>
      </c>
      <c r="X174" s="27">
        <f t="shared" si="48"/>
        <v>7.9275124037070141E-2</v>
      </c>
      <c r="Y174" s="27">
        <f t="shared" si="48"/>
        <v>7.9501191860728515E-2</v>
      </c>
      <c r="Z174" s="27">
        <f t="shared" si="48"/>
        <v>7.9693121649003426E-2</v>
      </c>
      <c r="AA174" s="27">
        <f t="shared" si="48"/>
        <v>7.9905129321863402E-2</v>
      </c>
      <c r="AB174" s="27">
        <f t="shared" si="48"/>
        <v>8.0692545350578432E-2</v>
      </c>
      <c r="AC174" s="27">
        <f t="shared" si="48"/>
        <v>8.1167588895338233E-2</v>
      </c>
      <c r="AD174" s="27">
        <f t="shared" si="48"/>
        <v>8.1328480244547169E-2</v>
      </c>
      <c r="AE174" s="27">
        <f t="shared" si="48"/>
        <v>8.152398002388353E-2</v>
      </c>
      <c r="AF174" s="27">
        <f t="shared" si="48"/>
        <v>8.2086485033796799E-2</v>
      </c>
      <c r="AG174" s="27">
        <f t="shared" si="48"/>
        <v>8.2780238858187707E-2</v>
      </c>
      <c r="AH174" s="27">
        <f t="shared" si="48"/>
        <v>8.2774193693921416E-2</v>
      </c>
      <c r="AI174" s="27">
        <f t="shared" si="48"/>
        <v>8.2707270961222476E-2</v>
      </c>
      <c r="AJ174" s="27">
        <f t="shared" si="48"/>
        <v>8.2790842701512574E-2</v>
      </c>
      <c r="AK174" s="27">
        <f t="shared" si="48"/>
        <v>8.2790127082109061E-2</v>
      </c>
      <c r="AL174" s="27">
        <f t="shared" si="48"/>
        <v>8.294054822370725E-2</v>
      </c>
      <c r="AM174" s="27">
        <f t="shared" si="48"/>
        <v>8.2947186626900371E-2</v>
      </c>
      <c r="AN174" s="27">
        <f t="shared" si="48"/>
        <v>8.3640570074188708E-2</v>
      </c>
      <c r="AO174" s="27">
        <f t="shared" si="48"/>
        <v>8.4288796191548235E-2</v>
      </c>
      <c r="AP174" s="27">
        <f t="shared" si="48"/>
        <v>8.4930504368898554E-2</v>
      </c>
      <c r="AQ174" s="27">
        <f t="shared" si="48"/>
        <v>8.5575141343548641E-2</v>
      </c>
      <c r="AR174" s="27">
        <f t="shared" si="48"/>
        <v>8.6242353486096393E-2</v>
      </c>
      <c r="AS174" s="27">
        <f t="shared" si="48"/>
        <v>8.7044361470360362E-2</v>
      </c>
      <c r="AT174" s="27">
        <f t="shared" si="48"/>
        <v>8.6654221537114093E-2</v>
      </c>
      <c r="AU174" s="27">
        <f t="shared" si="48"/>
        <v>8.605888876699494E-2</v>
      </c>
      <c r="AV174" s="27">
        <f t="shared" si="48"/>
        <v>8.5456139410084217E-2</v>
      </c>
      <c r="AW174" s="27">
        <f t="shared" si="48"/>
        <v>8.4779285670558938E-2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6.9689449734106276E-2</v>
      </c>
      <c r="L175" s="27">
        <f t="shared" si="48"/>
        <v>6.9085055392440989E-2</v>
      </c>
      <c r="M175" s="27">
        <f t="shared" si="48"/>
        <v>6.8854980763127779E-2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5.5245398452239122E-2</v>
      </c>
      <c r="T175" s="27">
        <f t="shared" si="48"/>
        <v>5.6325383637614447E-2</v>
      </c>
      <c r="U175" s="27">
        <f t="shared" si="48"/>
        <v>5.690497656182833E-2</v>
      </c>
      <c r="V175" s="27">
        <f t="shared" si="48"/>
        <v>5.7318094819211664E-2</v>
      </c>
      <c r="W175" s="27">
        <f t="shared" si="48"/>
        <v>5.7833129202139733E-2</v>
      </c>
      <c r="X175" s="27">
        <f t="shared" si="48"/>
        <v>5.8232786268170286E-2</v>
      </c>
      <c r="Y175" s="27">
        <f t="shared" si="48"/>
        <v>5.8398847935270948E-2</v>
      </c>
      <c r="Z175" s="27">
        <f t="shared" si="48"/>
        <v>5.8539832972820456E-2</v>
      </c>
      <c r="AA175" s="27">
        <f t="shared" si="48"/>
        <v>5.8695566535534212E-2</v>
      </c>
      <c r="AB175" s="27">
        <f t="shared" si="48"/>
        <v>5.9273975334779377E-2</v>
      </c>
      <c r="AC175" s="27">
        <f t="shared" si="48"/>
        <v>5.9622926024495558E-2</v>
      </c>
      <c r="AD175" s="27">
        <f t="shared" si="48"/>
        <v>5.9741111289604701E-2</v>
      </c>
      <c r="AE175" s="27">
        <f t="shared" si="48"/>
        <v>5.9884718720105153E-2</v>
      </c>
      <c r="AF175" s="27">
        <f t="shared" si="48"/>
        <v>6.0297915601408514E-2</v>
      </c>
      <c r="AG175" s="27">
        <f t="shared" si="48"/>
        <v>6.0807523358812857E-2</v>
      </c>
      <c r="AH175" s="27">
        <f t="shared" si="48"/>
        <v>6.0803082788546306E-2</v>
      </c>
      <c r="AI175" s="27">
        <f t="shared" si="48"/>
        <v>6.0753923645157075E-2</v>
      </c>
      <c r="AJ175" s="27">
        <f t="shared" si="48"/>
        <v>6.0815312578312131E-2</v>
      </c>
      <c r="AK175" s="27">
        <f t="shared" si="48"/>
        <v>6.0814786908850477E-2</v>
      </c>
      <c r="AL175" s="27">
        <f t="shared" si="48"/>
        <v>6.092528111867105E-2</v>
      </c>
      <c r="AM175" s="27">
        <f t="shared" si="48"/>
        <v>6.0930157461899802E-2</v>
      </c>
      <c r="AN175" s="27">
        <f t="shared" si="48"/>
        <v>6.1439493152991839E-2</v>
      </c>
      <c r="AO175" s="27">
        <f t="shared" si="48"/>
        <v>6.1915657818820587E-2</v>
      </c>
      <c r="AP175" s="27">
        <f t="shared" si="48"/>
        <v>6.2387034629542489E-2</v>
      </c>
      <c r="AQ175" s="27">
        <f t="shared" si="48"/>
        <v>6.2860562834276726E-2</v>
      </c>
      <c r="AR175" s="27">
        <f t="shared" si="48"/>
        <v>6.3350673982817407E-2</v>
      </c>
      <c r="AS175" s="27">
        <f t="shared" si="48"/>
        <v>6.3939801531973553E-2</v>
      </c>
      <c r="AT175" s="27">
        <f t="shared" si="48"/>
        <v>6.3653218122318014E-2</v>
      </c>
      <c r="AU175" s="27">
        <f t="shared" si="48"/>
        <v>6.3215907094654744E-2</v>
      </c>
      <c r="AV175" s="27">
        <f t="shared" si="48"/>
        <v>6.2773148096789952E-2</v>
      </c>
      <c r="AW175" s="27">
        <f t="shared" si="48"/>
        <v>6.2275954561903053E-2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0.47107022937833815</v>
      </c>
      <c r="L176" s="27">
        <f t="shared" si="48"/>
        <v>0.48695387967725917</v>
      </c>
      <c r="M176" s="27">
        <f t="shared" si="48"/>
        <v>0.50580611066616787</v>
      </c>
      <c r="N176" s="27">
        <f t="shared" si="48"/>
        <v>0.51986569055899412</v>
      </c>
      <c r="O176" s="27">
        <f t="shared" si="48"/>
        <v>0.53070826286138528</v>
      </c>
      <c r="P176" s="27">
        <f t="shared" si="48"/>
        <v>0.53817886796858128</v>
      </c>
      <c r="Q176" s="27">
        <f t="shared" si="48"/>
        <v>0.54837935702304741</v>
      </c>
      <c r="R176" s="27">
        <f t="shared" si="48"/>
        <v>0.55907244781022658</v>
      </c>
      <c r="S176" s="27">
        <f t="shared" si="48"/>
        <v>0.51633909352909813</v>
      </c>
      <c r="T176" s="27">
        <f t="shared" si="48"/>
        <v>0.53911612761246108</v>
      </c>
      <c r="U176" s="27">
        <f t="shared" si="48"/>
        <v>0.55760589693141993</v>
      </c>
      <c r="V176" s="27">
        <f t="shared" si="48"/>
        <v>0.57483031734520051</v>
      </c>
      <c r="W176" s="27">
        <f t="shared" si="48"/>
        <v>0.59344192941448848</v>
      </c>
      <c r="X176" s="27">
        <f t="shared" si="48"/>
        <v>0.61124511737234011</v>
      </c>
      <c r="Y176" s="27">
        <f t="shared" si="48"/>
        <v>0.62690254356913966</v>
      </c>
      <c r="Z176" s="27">
        <f t="shared" si="48"/>
        <v>0.64254702308750933</v>
      </c>
      <c r="AA176" s="27">
        <f t="shared" si="48"/>
        <v>0.65861804638210719</v>
      </c>
      <c r="AB176" s="27">
        <f t="shared" si="48"/>
        <v>0.67981588285946748</v>
      </c>
      <c r="AC176" s="27">
        <f t="shared" si="48"/>
        <v>0.69882717324341059</v>
      </c>
      <c r="AD176" s="27">
        <f t="shared" si="48"/>
        <v>0.72343333683410249</v>
      </c>
      <c r="AE176" s="27">
        <f t="shared" si="48"/>
        <v>0.7492671294191624</v>
      </c>
      <c r="AF176" s="27">
        <f t="shared" si="48"/>
        <v>0.77956813466496777</v>
      </c>
      <c r="AG176" s="27">
        <f t="shared" si="48"/>
        <v>0.81242766029090518</v>
      </c>
      <c r="AH176" s="27">
        <f t="shared" si="48"/>
        <v>0.83961820509380103</v>
      </c>
      <c r="AI176" s="27">
        <f t="shared" si="48"/>
        <v>0.8672043348551921</v>
      </c>
      <c r="AJ176" s="27">
        <f t="shared" si="48"/>
        <v>0.897473613964751</v>
      </c>
      <c r="AK176" s="27">
        <f t="shared" si="48"/>
        <v>0.92802398059783187</v>
      </c>
      <c r="AL176" s="27">
        <f t="shared" si="48"/>
        <v>0.96156227158389962</v>
      </c>
      <c r="AM176" s="27">
        <f t="shared" si="48"/>
        <v>0.99480916166186184</v>
      </c>
      <c r="AN176" s="27">
        <f t="shared" si="48"/>
        <v>1.0314285171159849</v>
      </c>
      <c r="AO176" s="27">
        <f t="shared" si="48"/>
        <v>1.0688511583070932</v>
      </c>
      <c r="AP176" s="27">
        <f t="shared" si="48"/>
        <v>1.1075998459611798</v>
      </c>
      <c r="AQ176" s="27">
        <f t="shared" si="48"/>
        <v>1.1478643711700298</v>
      </c>
      <c r="AR176" s="27">
        <f t="shared" si="48"/>
        <v>1.1899938353762676</v>
      </c>
      <c r="AS176" s="27">
        <f t="shared" si="48"/>
        <v>1.2356879074666209</v>
      </c>
      <c r="AT176" s="27">
        <f t="shared" si="48"/>
        <v>1.2658153579307057</v>
      </c>
      <c r="AU176" s="27">
        <f t="shared" si="48"/>
        <v>1.2937875048197156</v>
      </c>
      <c r="AV176" s="27">
        <f t="shared" si="48"/>
        <v>1.3224429525629304</v>
      </c>
      <c r="AW176" s="27">
        <f t="shared" si="48"/>
        <v>1.3507521839583057</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3.6054675351507595E-2</v>
      </c>
      <c r="L177" s="27">
        <f t="shared" si="48"/>
        <v>3.6074169999743479E-2</v>
      </c>
      <c r="M177" s="27">
        <f t="shared" si="48"/>
        <v>3.6120780972302445E-2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3.678141955031488E-2</v>
      </c>
      <c r="T177" s="27">
        <f t="shared" si="48"/>
        <v>3.6904383155988291E-2</v>
      </c>
      <c r="U177" s="27">
        <f t="shared" si="48"/>
        <v>3.7013178508535728E-2</v>
      </c>
      <c r="V177" s="27">
        <f t="shared" si="48"/>
        <v>3.7108030207529355E-2</v>
      </c>
      <c r="W177" s="27">
        <f t="shared" si="48"/>
        <v>3.7189066787517051E-2</v>
      </c>
      <c r="X177" s="27">
        <f t="shared" si="48"/>
        <v>3.7254569370753478E-2</v>
      </c>
      <c r="Y177" s="27">
        <f t="shared" si="48"/>
        <v>3.7317986232312597E-2</v>
      </c>
      <c r="Z177" s="27">
        <f t="shared" si="48"/>
        <v>3.7379682585698924E-2</v>
      </c>
      <c r="AA177" s="27">
        <f t="shared" si="48"/>
        <v>3.7439386065158051E-2</v>
      </c>
      <c r="AB177" s="27">
        <f t="shared" si="48"/>
        <v>3.749847154451845E-2</v>
      </c>
      <c r="AC177" s="27">
        <f t="shared" si="48"/>
        <v>3.7553758609203611E-2</v>
      </c>
      <c r="AD177" s="27">
        <f t="shared" si="48"/>
        <v>3.7608912417214695E-2</v>
      </c>
      <c r="AE177" s="27">
        <f t="shared" si="48"/>
        <v>3.7662635716177846E-2</v>
      </c>
      <c r="AF177" s="27">
        <f t="shared" si="48"/>
        <v>3.7715820129565612E-2</v>
      </c>
      <c r="AG177" s="27">
        <f t="shared" si="48"/>
        <v>3.7767462596531208E-2</v>
      </c>
      <c r="AH177" s="27">
        <f t="shared" si="48"/>
        <v>3.7814331709745748E-2</v>
      </c>
      <c r="AI177" s="27">
        <f t="shared" si="48"/>
        <v>3.7858923764817719E-2</v>
      </c>
      <c r="AJ177" s="27">
        <f t="shared" si="48"/>
        <v>3.7901830662330695E-2</v>
      </c>
      <c r="AK177" s="27">
        <f t="shared" si="48"/>
        <v>3.794198686656735E-2</v>
      </c>
      <c r="AL177" s="27">
        <f t="shared" si="48"/>
        <v>3.7980141971919464E-2</v>
      </c>
      <c r="AM177" s="27">
        <f t="shared" si="48"/>
        <v>3.801496519902596E-2</v>
      </c>
      <c r="AN177" s="27">
        <f t="shared" si="48"/>
        <v>3.8048518428976365E-2</v>
      </c>
      <c r="AO177" s="27">
        <f t="shared" si="48"/>
        <v>3.8079335301061744E-2</v>
      </c>
      <c r="AP177" s="27">
        <f t="shared" si="48"/>
        <v>3.8107443173975866E-2</v>
      </c>
      <c r="AQ177" s="27">
        <f t="shared" si="48"/>
        <v>3.8132761642399302E-2</v>
      </c>
      <c r="AR177" s="27">
        <f t="shared" si="48"/>
        <v>3.8155269536392922E-2</v>
      </c>
      <c r="AS177" s="27">
        <f t="shared" si="48"/>
        <v>3.8175416946680411E-2</v>
      </c>
      <c r="AT177" s="27">
        <f t="shared" si="48"/>
        <v>3.8186810993491208E-2</v>
      </c>
      <c r="AU177" s="27">
        <f t="shared" si="48"/>
        <v>3.8193809051681696E-2</v>
      </c>
      <c r="AV177" s="27">
        <f t="shared" si="48"/>
        <v>3.8197242149627338E-2</v>
      </c>
      <c r="AW177" s="27">
        <f t="shared" si="48"/>
        <v>3.8196683019925237E-2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4.1176157807460223E-3</v>
      </c>
      <c r="L178" s="27">
        <f t="shared" si="48"/>
        <v>4.1198421624963379E-3</v>
      </c>
      <c r="M178" s="27">
        <f t="shared" si="48"/>
        <v>4.1251653577350578E-3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4.2006134322960693E-3</v>
      </c>
      <c r="T178" s="27">
        <f t="shared" si="48"/>
        <v>4.2146564621733888E-3</v>
      </c>
      <c r="U178" s="27">
        <f t="shared" si="48"/>
        <v>4.2270814100103535E-3</v>
      </c>
      <c r="V178" s="27">
        <f t="shared" si="48"/>
        <v>4.2379139261486632E-3</v>
      </c>
      <c r="W178" s="27">
        <f t="shared" si="48"/>
        <v>4.2471686898463493E-3</v>
      </c>
      <c r="X178" s="27">
        <f t="shared" si="48"/>
        <v>4.2546493970718182E-3</v>
      </c>
      <c r="Y178" s="27">
        <f t="shared" si="48"/>
        <v>4.2618919049400884E-3</v>
      </c>
      <c r="Z178" s="27">
        <f t="shared" si="48"/>
        <v>4.2689379225741746E-3</v>
      </c>
      <c r="AA178" s="27">
        <f t="shared" si="48"/>
        <v>4.2757563445066874E-3</v>
      </c>
      <c r="AB178" s="27">
        <f t="shared" si="48"/>
        <v>4.2825041878822119E-3</v>
      </c>
      <c r="AC178" s="27">
        <f t="shared" si="48"/>
        <v>4.2888182341965743E-3</v>
      </c>
      <c r="AD178" s="27">
        <f t="shared" si="48"/>
        <v>4.2951170619635872E-3</v>
      </c>
      <c r="AE178" s="27">
        <f t="shared" si="48"/>
        <v>4.3012525187787649E-3</v>
      </c>
      <c r="AF178" s="27">
        <f t="shared" si="48"/>
        <v>4.3073264322926186E-3</v>
      </c>
      <c r="AG178" s="27">
        <f t="shared" si="48"/>
        <v>4.3132242481753328E-3</v>
      </c>
      <c r="AH178" s="27">
        <f t="shared" si="48"/>
        <v>4.3185769243073531E-3</v>
      </c>
      <c r="AI178" s="27">
        <f t="shared" si="48"/>
        <v>4.3236695495458321E-3</v>
      </c>
      <c r="AJ178" s="27">
        <f t="shared" si="48"/>
        <v>4.3285697217587231E-3</v>
      </c>
      <c r="AK178" s="27">
        <f t="shared" si="48"/>
        <v>4.333155751688203E-3</v>
      </c>
      <c r="AL178" s="27">
        <f t="shared" si="48"/>
        <v>4.3375132465867765E-3</v>
      </c>
      <c r="AM178" s="27">
        <f t="shared" si="48"/>
        <v>4.3414902251082098E-3</v>
      </c>
      <c r="AN178" s="27">
        <f t="shared" si="48"/>
        <v>4.3453221639009401E-3</v>
      </c>
      <c r="AO178" s="27">
        <f t="shared" si="48"/>
        <v>4.3488415975825624E-3</v>
      </c>
      <c r="AP178" s="27">
        <f t="shared" si="48"/>
        <v>4.3520516506463051E-3</v>
      </c>
      <c r="AQ178" s="27">
        <f t="shared" ref="L178:AW185" si="49">AQ1400</f>
        <v>4.3549431404214401E-3</v>
      </c>
      <c r="AR178" s="27">
        <f t="shared" si="49"/>
        <v>4.3575136492000083E-3</v>
      </c>
      <c r="AS178" s="27">
        <f t="shared" si="49"/>
        <v>4.3598145794880271E-3</v>
      </c>
      <c r="AT178" s="27">
        <f t="shared" si="49"/>
        <v>4.3611158339438572E-3</v>
      </c>
      <c r="AU178" s="27">
        <f t="shared" si="49"/>
        <v>4.3619150455456489E-3</v>
      </c>
      <c r="AV178" s="27">
        <f t="shared" si="49"/>
        <v>4.3623071216949963E-3</v>
      </c>
      <c r="AW178" s="27">
        <f t="shared" si="49"/>
        <v>4.3622432664179086E-3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1.6435570062375435E-2</v>
      </c>
      <c r="T179" s="27">
        <f t="shared" si="49"/>
        <v>1.6528661138233626E-2</v>
      </c>
      <c r="U179" s="27">
        <f t="shared" si="49"/>
        <v>1.6610600028785168E-2</v>
      </c>
      <c r="V179" s="27">
        <f t="shared" si="49"/>
        <v>1.6681734097997107E-2</v>
      </c>
      <c r="W179" s="27">
        <f t="shared" si="49"/>
        <v>1.6742326093761216E-2</v>
      </c>
      <c r="X179" s="27">
        <f t="shared" si="49"/>
        <v>1.6791383255225809E-2</v>
      </c>
      <c r="Y179" s="27">
        <f t="shared" si="49"/>
        <v>1.683805678602027E-2</v>
      </c>
      <c r="Z179" s="27">
        <f t="shared" si="49"/>
        <v>1.688267166748542E-2</v>
      </c>
      <c r="AA179" s="27">
        <f t="shared" si="49"/>
        <v>1.6925118122702483E-2</v>
      </c>
      <c r="AB179" s="27">
        <f t="shared" si="49"/>
        <v>1.696637587071944E-2</v>
      </c>
      <c r="AC179" s="27">
        <f t="shared" si="49"/>
        <v>1.7004389766756035E-2</v>
      </c>
      <c r="AD179" s="27">
        <f t="shared" si="49"/>
        <v>1.7041647752225532E-2</v>
      </c>
      <c r="AE179" s="27">
        <f t="shared" si="49"/>
        <v>1.707733543714134E-2</v>
      </c>
      <c r="AF179" s="27">
        <f t="shared" si="49"/>
        <v>1.7112084299185676E-2</v>
      </c>
      <c r="AG179" s="27">
        <f t="shared" si="49"/>
        <v>1.714527115353039E-2</v>
      </c>
      <c r="AH179" s="27">
        <f t="shared" si="49"/>
        <v>1.7174811720624676E-2</v>
      </c>
      <c r="AI179" s="27">
        <f t="shared" si="49"/>
        <v>1.7202388669747132E-2</v>
      </c>
      <c r="AJ179" s="27">
        <f t="shared" si="49"/>
        <v>1.722842371641525E-2</v>
      </c>
      <c r="AK179" s="27">
        <f t="shared" si="49"/>
        <v>1.7252251161414406E-2</v>
      </c>
      <c r="AL179" s="27">
        <f t="shared" si="49"/>
        <v>1.7274391265394155E-2</v>
      </c>
      <c r="AM179" s="27">
        <f t="shared" si="49"/>
        <v>1.7294005363949615E-2</v>
      </c>
      <c r="AN179" s="27">
        <f t="shared" si="49"/>
        <v>1.731246243431352E-2</v>
      </c>
      <c r="AO179" s="27">
        <f t="shared" si="49"/>
        <v>1.7328833091369261E-2</v>
      </c>
      <c r="AP179" s="27">
        <f t="shared" si="49"/>
        <v>1.7343159826080024E-2</v>
      </c>
      <c r="AQ179" s="27">
        <f t="shared" si="49"/>
        <v>1.7355414006755675E-2</v>
      </c>
      <c r="AR179" s="27">
        <f t="shared" si="49"/>
        <v>1.7365604296313356E-2</v>
      </c>
      <c r="AS179" s="27">
        <f t="shared" si="49"/>
        <v>1.7374041742671455E-2</v>
      </c>
      <c r="AT179" s="27">
        <f t="shared" si="49"/>
        <v>1.7376635246869148E-2</v>
      </c>
      <c r="AU179" s="27">
        <f t="shared" si="49"/>
        <v>1.7376219228066557E-2</v>
      </c>
      <c r="AV179" s="27">
        <f t="shared" si="49"/>
        <v>1.7373349120891859E-2</v>
      </c>
      <c r="AW179" s="27">
        <f t="shared" si="49"/>
        <v>1.7367770980562913E-2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2.7166328132291771E-2</v>
      </c>
      <c r="Q180" s="27">
        <f t="shared" si="49"/>
        <v>2.7334899828466052E-2</v>
      </c>
      <c r="R180" s="27">
        <f t="shared" si="49"/>
        <v>2.7514742110372921E-2</v>
      </c>
      <c r="S180" s="27">
        <f t="shared" si="49"/>
        <v>2.7680008431332642E-2</v>
      </c>
      <c r="T180" s="27">
        <f t="shared" si="49"/>
        <v>2.7836788010918708E-2</v>
      </c>
      <c r="U180" s="27">
        <f t="shared" si="49"/>
        <v>2.7974785608368205E-2</v>
      </c>
      <c r="V180" s="27">
        <f t="shared" si="49"/>
        <v>2.8094586237617378E-2</v>
      </c>
      <c r="W180" s="27">
        <f t="shared" si="49"/>
        <v>2.8196632406217361E-2</v>
      </c>
      <c r="X180" s="27">
        <f t="shared" si="49"/>
        <v>2.8279252153375727E-2</v>
      </c>
      <c r="Y180" s="27">
        <f t="shared" si="49"/>
        <v>2.8357857502688703E-2</v>
      </c>
      <c r="Z180" s="27">
        <f t="shared" si="49"/>
        <v>2.8432995772333835E-2</v>
      </c>
      <c r="AA180" s="27">
        <f t="shared" si="49"/>
        <v>2.850448208122543E-2</v>
      </c>
      <c r="AB180" s="27">
        <f t="shared" si="49"/>
        <v>2.8573966425767965E-2</v>
      </c>
      <c r="AC180" s="27">
        <f t="shared" si="49"/>
        <v>2.8637987628489098E-2</v>
      </c>
      <c r="AD180" s="27">
        <f t="shared" si="49"/>
        <v>2.8700735762445893E-2</v>
      </c>
      <c r="AE180" s="27">
        <f t="shared" si="49"/>
        <v>2.8760839270606259E-2</v>
      </c>
      <c r="AF180" s="27">
        <f t="shared" si="49"/>
        <v>2.8819361657765094E-2</v>
      </c>
      <c r="AG180" s="27">
        <f t="shared" si="49"/>
        <v>2.8875253385559428E-2</v>
      </c>
      <c r="AH180" s="27">
        <f t="shared" si="49"/>
        <v>2.8925004209116693E-2</v>
      </c>
      <c r="AI180" s="27">
        <f t="shared" si="49"/>
        <v>2.8971448000316088E-2</v>
      </c>
      <c r="AJ180" s="27">
        <f t="shared" si="49"/>
        <v>2.9015294992452572E-2</v>
      </c>
      <c r="AK180" s="27">
        <f t="shared" si="49"/>
        <v>2.90554240464477E-2</v>
      </c>
      <c r="AL180" s="27">
        <f t="shared" si="49"/>
        <v>2.9092711360639064E-2</v>
      </c>
      <c r="AM180" s="27">
        <f t="shared" si="49"/>
        <v>2.9125744496169361E-2</v>
      </c>
      <c r="AN180" s="27">
        <f t="shared" si="49"/>
        <v>2.9156829019635951E-2</v>
      </c>
      <c r="AO180" s="27">
        <f t="shared" si="49"/>
        <v>2.9184399704656885E-2</v>
      </c>
      <c r="AP180" s="27">
        <f t="shared" si="49"/>
        <v>2.9208528112499289E-2</v>
      </c>
      <c r="AQ180" s="27">
        <f t="shared" si="49"/>
        <v>2.9229166023027123E-2</v>
      </c>
      <c r="AR180" s="27">
        <f t="shared" si="49"/>
        <v>2.9246328025914991E-2</v>
      </c>
      <c r="AS180" s="27">
        <f t="shared" si="49"/>
        <v>2.9260537973330555E-2</v>
      </c>
      <c r="AT180" s="27">
        <f t="shared" si="49"/>
        <v>2.9264905830227898E-2</v>
      </c>
      <c r="AU180" s="27">
        <f t="shared" si="49"/>
        <v>2.9264205191070293E-2</v>
      </c>
      <c r="AV180" s="27">
        <f t="shared" si="49"/>
        <v>2.9259371492543686E-2</v>
      </c>
      <c r="AW180" s="27">
        <f t="shared" si="49"/>
        <v>2.9249977052877126E-2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4.1336182129460544E-3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3.9121166032764342E-3</v>
      </c>
      <c r="T181" s="27">
        <f t="shared" si="49"/>
        <v>3.9610313521597192E-3</v>
      </c>
      <c r="U181" s="27">
        <f t="shared" si="49"/>
        <v>3.9939030604627685E-3</v>
      </c>
      <c r="V181" s="27">
        <f t="shared" si="49"/>
        <v>4.0227123267247873E-3</v>
      </c>
      <c r="W181" s="27">
        <f t="shared" si="49"/>
        <v>4.0573697208408392E-3</v>
      </c>
      <c r="X181" s="27">
        <f t="shared" si="49"/>
        <v>4.089966790533456E-3</v>
      </c>
      <c r="Y181" s="27">
        <f t="shared" si="49"/>
        <v>4.1145742914677355E-3</v>
      </c>
      <c r="Z181" s="27">
        <f t="shared" si="49"/>
        <v>4.1389458705993988E-3</v>
      </c>
      <c r="AA181" s="27">
        <f t="shared" si="49"/>
        <v>4.1646381536021371E-3</v>
      </c>
      <c r="AB181" s="27">
        <f t="shared" si="49"/>
        <v>4.2075904082502832E-3</v>
      </c>
      <c r="AC181" s="27">
        <f t="shared" si="49"/>
        <v>4.2427223595358264E-3</v>
      </c>
      <c r="AD181" s="27">
        <f t="shared" si="49"/>
        <v>4.2896872103719615E-3</v>
      </c>
      <c r="AE181" s="27">
        <f t="shared" si="49"/>
        <v>4.3396414295221331E-3</v>
      </c>
      <c r="AF181" s="27">
        <f t="shared" si="49"/>
        <v>4.4029347443667894E-3</v>
      </c>
      <c r="AG181" s="27">
        <f t="shared" si="49"/>
        <v>4.4730232498466412E-3</v>
      </c>
      <c r="AH181" s="27">
        <f t="shared" si="49"/>
        <v>4.5238777386623196E-3</v>
      </c>
      <c r="AI181" s="27">
        <f t="shared" si="49"/>
        <v>4.5749991993142307E-3</v>
      </c>
      <c r="AJ181" s="27">
        <f t="shared" si="49"/>
        <v>4.6334201256954506E-3</v>
      </c>
      <c r="AK181" s="27">
        <f t="shared" si="49"/>
        <v>4.6916543163119115E-3</v>
      </c>
      <c r="AL181" s="27">
        <f t="shared" si="49"/>
        <v>4.7578457505552058E-3</v>
      </c>
      <c r="AM181" s="27">
        <f t="shared" si="49"/>
        <v>4.8220746793179664E-3</v>
      </c>
      <c r="AN181" s="27">
        <f t="shared" si="49"/>
        <v>4.8988554588476809E-3</v>
      </c>
      <c r="AO181" s="27">
        <f t="shared" si="49"/>
        <v>4.9769207921359073E-3</v>
      </c>
      <c r="AP181" s="27">
        <f t="shared" si="49"/>
        <v>5.0577864940930996E-3</v>
      </c>
      <c r="AQ181" s="27">
        <f t="shared" si="49"/>
        <v>5.1419681494787942E-3</v>
      </c>
      <c r="AR181" s="27">
        <f t="shared" si="49"/>
        <v>5.2304162474305273E-3</v>
      </c>
      <c r="AS181" s="27">
        <f t="shared" si="49"/>
        <v>5.3278250588806265E-3</v>
      </c>
      <c r="AT181" s="27">
        <f t="shared" si="49"/>
        <v>5.3810029715290328E-3</v>
      </c>
      <c r="AU181" s="27">
        <f t="shared" si="49"/>
        <v>5.427973881840519E-3</v>
      </c>
      <c r="AV181" s="27">
        <f t="shared" si="49"/>
        <v>5.4766722810750956E-3</v>
      </c>
      <c r="AW181" s="27">
        <f t="shared" si="49"/>
        <v>5.5243149126135331E-3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23.279067868377389</v>
      </c>
      <c r="L183" s="27">
        <f t="shared" si="49"/>
        <v>23.152530650802593</v>
      </c>
      <c r="M183" s="27">
        <f t="shared" si="49"/>
        <v>23.1629164330643</v>
      </c>
      <c r="N183" s="27">
        <f t="shared" si="49"/>
        <v>22.950263110497293</v>
      </c>
      <c r="O183" s="27">
        <f t="shared" si="49"/>
        <v>22.602951186820601</v>
      </c>
      <c r="P183" s="27">
        <f t="shared" si="49"/>
        <v>22.126532811374943</v>
      </c>
      <c r="Q183" s="27">
        <f t="shared" si="49"/>
        <v>21.780600237355962</v>
      </c>
      <c r="R183" s="27">
        <f t="shared" si="49"/>
        <v>21.465278056857684</v>
      </c>
      <c r="S183" s="27">
        <f t="shared" si="49"/>
        <v>19.129090621845496</v>
      </c>
      <c r="T183" s="27">
        <f t="shared" si="49"/>
        <v>19.424063771253461</v>
      </c>
      <c r="U183" s="27">
        <f t="shared" si="49"/>
        <v>19.548284317380357</v>
      </c>
      <c r="V183" s="27">
        <f t="shared" si="49"/>
        <v>19.620362387400437</v>
      </c>
      <c r="W183" s="27">
        <f t="shared" si="49"/>
        <v>19.734948609985732</v>
      </c>
      <c r="X183" s="27">
        <f t="shared" si="49"/>
        <v>19.81511926528983</v>
      </c>
      <c r="Y183" s="27">
        <f t="shared" si="49"/>
        <v>19.816827806532558</v>
      </c>
      <c r="Z183" s="27">
        <f t="shared" si="49"/>
        <v>19.813451254544688</v>
      </c>
      <c r="AA183" s="27">
        <f t="shared" si="49"/>
        <v>19.818820801945261</v>
      </c>
      <c r="AB183" s="27">
        <f t="shared" si="49"/>
        <v>19.975614359129374</v>
      </c>
      <c r="AC183" s="27">
        <f t="shared" si="49"/>
        <v>20.055073578425574</v>
      </c>
      <c r="AD183" s="27">
        <f t="shared" si="49"/>
        <v>20.23352580868923</v>
      </c>
      <c r="AE183" s="27">
        <f t="shared" si="49"/>
        <v>20.430235195769612</v>
      </c>
      <c r="AF183" s="27">
        <f t="shared" si="49"/>
        <v>20.733065944420193</v>
      </c>
      <c r="AG183" s="27">
        <f t="shared" si="49"/>
        <v>21.082212062843585</v>
      </c>
      <c r="AH183" s="27">
        <f t="shared" si="49"/>
        <v>21.2568266497161</v>
      </c>
      <c r="AI183" s="27">
        <f t="shared" si="49"/>
        <v>21.424712937337748</v>
      </c>
      <c r="AJ183" s="27">
        <f t="shared" si="49"/>
        <v>21.643300293295258</v>
      </c>
      <c r="AK183" s="27">
        <f t="shared" si="49"/>
        <v>21.849607266043783</v>
      </c>
      <c r="AL183" s="27">
        <f t="shared" si="49"/>
        <v>22.10873161369387</v>
      </c>
      <c r="AM183" s="27">
        <f t="shared" si="49"/>
        <v>22.339754741586482</v>
      </c>
      <c r="AN183" s="27">
        <f t="shared" si="49"/>
        <v>22.656900080593854</v>
      </c>
      <c r="AO183" s="27">
        <f t="shared" si="49"/>
        <v>22.969492441120735</v>
      </c>
      <c r="AP183" s="27">
        <f t="shared" si="49"/>
        <v>23.288593401792788</v>
      </c>
      <c r="AQ183" s="27">
        <f t="shared" si="49"/>
        <v>23.617160960545021</v>
      </c>
      <c r="AR183" s="27">
        <f t="shared" si="49"/>
        <v>23.961182958908566</v>
      </c>
      <c r="AS183" s="27">
        <f t="shared" si="49"/>
        <v>24.353696578265794</v>
      </c>
      <c r="AT183" s="27">
        <f t="shared" si="49"/>
        <v>24.407972649067201</v>
      </c>
      <c r="AU183" s="27">
        <f t="shared" si="49"/>
        <v>24.407752049750588</v>
      </c>
      <c r="AV183" s="27">
        <f t="shared" si="49"/>
        <v>24.410539486372542</v>
      </c>
      <c r="AW183" s="27">
        <f t="shared" si="49"/>
        <v>24.396512925663316</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7.7932061732677763E-2</v>
      </c>
      <c r="L184" s="27">
        <f t="shared" si="49"/>
        <v>7.7508449141861099E-2</v>
      </c>
      <c r="M184" s="27">
        <f t="shared" si="49"/>
        <v>7.7543217949140569E-2</v>
      </c>
      <c r="N184" s="27">
        <f t="shared" si="49"/>
        <v>7.6831311787104603E-2</v>
      </c>
      <c r="O184" s="27">
        <f t="shared" si="49"/>
        <v>7.5668604825232008E-2</v>
      </c>
      <c r="P184" s="27">
        <f t="shared" si="49"/>
        <v>7.4073684167079379E-2</v>
      </c>
      <c r="Q184" s="27">
        <f t="shared" si="49"/>
        <v>7.2915594897087016E-2</v>
      </c>
      <c r="R184" s="27">
        <f t="shared" si="49"/>
        <v>7.1859980996426695E-2</v>
      </c>
      <c r="S184" s="27">
        <f t="shared" si="49"/>
        <v>6.4039053438936552E-2</v>
      </c>
      <c r="T184" s="27">
        <f t="shared" si="49"/>
        <v>6.5026544253393548E-2</v>
      </c>
      <c r="U184" s="27">
        <f t="shared" si="49"/>
        <v>6.544240125093162E-2</v>
      </c>
      <c r="V184" s="27">
        <f t="shared" si="49"/>
        <v>6.5683699254534572E-2</v>
      </c>
      <c r="W184" s="27">
        <f t="shared" si="49"/>
        <v>6.606730312659348E-2</v>
      </c>
      <c r="X184" s="27">
        <f t="shared" si="49"/>
        <v>6.6335692930413567E-2</v>
      </c>
      <c r="Y184" s="27">
        <f t="shared" si="49"/>
        <v>6.634141266723266E-2</v>
      </c>
      <c r="Z184" s="27">
        <f t="shared" si="49"/>
        <v>6.6330108878805652E-2</v>
      </c>
      <c r="AA184" s="27">
        <f t="shared" si="49"/>
        <v>6.6348084680150618E-2</v>
      </c>
      <c r="AB184" s="27">
        <f t="shared" si="49"/>
        <v>6.6872987362974826E-2</v>
      </c>
      <c r="AC184" s="27">
        <f t="shared" si="49"/>
        <v>6.7138995470276838E-2</v>
      </c>
      <c r="AD184" s="27">
        <f t="shared" si="49"/>
        <v>6.7736405568648211E-2</v>
      </c>
      <c r="AE184" s="27">
        <f t="shared" si="49"/>
        <v>6.8394935720457684E-2</v>
      </c>
      <c r="AF184" s="27">
        <f t="shared" si="49"/>
        <v>6.940873166503024E-2</v>
      </c>
      <c r="AG184" s="27">
        <f t="shared" si="49"/>
        <v>7.0577579017877159E-2</v>
      </c>
      <c r="AH184" s="27">
        <f t="shared" si="49"/>
        <v>7.116214171774625E-2</v>
      </c>
      <c r="AI184" s="27">
        <f t="shared" si="49"/>
        <v>7.1724179880312627E-2</v>
      </c>
      <c r="AJ184" s="27">
        <f t="shared" si="49"/>
        <v>7.2455951591052115E-2</v>
      </c>
      <c r="AK184" s="27">
        <f t="shared" si="49"/>
        <v>7.3146611879815665E-2</v>
      </c>
      <c r="AL184" s="27">
        <f t="shared" si="49"/>
        <v>7.4014090542264099E-2</v>
      </c>
      <c r="AM184" s="27">
        <f t="shared" si="49"/>
        <v>7.4787493874665573E-2</v>
      </c>
      <c r="AN184" s="27">
        <f t="shared" si="49"/>
        <v>7.5849211219943313E-2</v>
      </c>
      <c r="AO184" s="27">
        <f t="shared" si="49"/>
        <v>7.6895686417124062E-2</v>
      </c>
      <c r="AP184" s="27">
        <f t="shared" si="49"/>
        <v>7.7963950658057557E-2</v>
      </c>
      <c r="AQ184" s="27">
        <f t="shared" si="49"/>
        <v>7.9063906524710501E-2</v>
      </c>
      <c r="AR184" s="27">
        <f t="shared" si="49"/>
        <v>8.0215599700977511E-2</v>
      </c>
      <c r="AS184" s="27">
        <f t="shared" si="49"/>
        <v>8.1529629789622846E-2</v>
      </c>
      <c r="AT184" s="27">
        <f t="shared" si="49"/>
        <v>8.1711331485078101E-2</v>
      </c>
      <c r="AU184" s="27">
        <f t="shared" si="49"/>
        <v>8.1710592977863927E-2</v>
      </c>
      <c r="AV184" s="27">
        <f t="shared" si="49"/>
        <v>8.1719924566402008E-2</v>
      </c>
      <c r="AW184" s="27">
        <f t="shared" si="49"/>
        <v>8.1672967411533556E-2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0.55586528215230235</v>
      </c>
      <c r="L185" s="27">
        <f t="shared" si="49"/>
        <v>0.56716712532642322</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0.62068986953889782</v>
      </c>
      <c r="S185" s="27">
        <f t="shared" si="49"/>
        <v>0.59592134131872254</v>
      </c>
      <c r="T185" s="27">
        <f t="shared" si="49"/>
        <v>0.61254612073234438</v>
      </c>
      <c r="U185" s="27">
        <f t="shared" si="49"/>
        <v>0.62629545693800792</v>
      </c>
      <c r="V185" s="27">
        <f t="shared" si="49"/>
        <v>0.63902786485201635</v>
      </c>
      <c r="W185" s="27">
        <f t="shared" si="49"/>
        <v>0.65235747878277128</v>
      </c>
      <c r="X185" s="27">
        <f t="shared" si="49"/>
        <v>0.66493614724932215</v>
      </c>
      <c r="Y185" s="27">
        <f t="shared" si="49"/>
        <v>0.67610478759682435</v>
      </c>
      <c r="Z185" s="27">
        <f t="shared" si="49"/>
        <v>0.68716071204682427</v>
      </c>
      <c r="AA185" s="27">
        <f t="shared" si="49"/>
        <v>0.69836692017496271</v>
      </c>
      <c r="AB185" s="27">
        <f t="shared" si="49"/>
        <v>0.71254528963232389</v>
      </c>
      <c r="AC185" s="27">
        <f t="shared" si="49"/>
        <v>0.72528440005222183</v>
      </c>
      <c r="AD185" s="27">
        <f t="shared" si="49"/>
        <v>0.74013326712837346</v>
      </c>
      <c r="AE185" s="27">
        <f t="shared" si="49"/>
        <v>0.75552942369537057</v>
      </c>
      <c r="AF185" s="27">
        <f t="shared" ref="L185:AW192" si="50">AF1407</f>
        <v>0.7733744463814668</v>
      </c>
      <c r="AG185" s="27">
        <f t="shared" si="50"/>
        <v>0.79250714501785058</v>
      </c>
      <c r="AH185" s="27">
        <f t="shared" si="50"/>
        <v>0.80809785109418408</v>
      </c>
      <c r="AI185" s="27">
        <f t="shared" si="50"/>
        <v>0.82372938466802348</v>
      </c>
      <c r="AJ185" s="27">
        <f t="shared" si="50"/>
        <v>0.84072206982238329</v>
      </c>
      <c r="AK185" s="27">
        <f t="shared" si="50"/>
        <v>0.85767078316090906</v>
      </c>
      <c r="AL185" s="27">
        <f t="shared" si="50"/>
        <v>0.87612397841793732</v>
      </c>
      <c r="AM185" s="27">
        <f t="shared" si="50"/>
        <v>0.89418856971331973</v>
      </c>
      <c r="AN185" s="27">
        <f t="shared" si="50"/>
        <v>0.91467957859554683</v>
      </c>
      <c r="AO185" s="27">
        <f t="shared" si="50"/>
        <v>0.93543216208227931</v>
      </c>
      <c r="AP185" s="27">
        <f t="shared" si="50"/>
        <v>0.95673625245124216</v>
      </c>
      <c r="AQ185" s="27">
        <f t="shared" si="50"/>
        <v>0.97869060707771072</v>
      </c>
      <c r="AR185" s="27">
        <f t="shared" si="50"/>
        <v>1.0014816540621096</v>
      </c>
      <c r="AS185" s="27">
        <f t="shared" si="50"/>
        <v>1.0260459943607945</v>
      </c>
      <c r="AT185" s="27">
        <f t="shared" si="50"/>
        <v>1.0417401626120799</v>
      </c>
      <c r="AU185" s="27">
        <f t="shared" si="50"/>
        <v>1.0560786122153853</v>
      </c>
      <c r="AV185" s="27">
        <f t="shared" si="50"/>
        <v>1.0706391978407606</v>
      </c>
      <c r="AW185" s="27">
        <f t="shared" si="50"/>
        <v>1.0848525256310371</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2.2100196981344098</v>
      </c>
      <c r="L186" s="27">
        <f t="shared" si="50"/>
        <v>2.2391217074451477</v>
      </c>
      <c r="M186" s="27">
        <f t="shared" si="50"/>
        <v>2.2858678822724814</v>
      </c>
      <c r="N186" s="27">
        <f t="shared" si="50"/>
        <v>2.2992900748078591</v>
      </c>
      <c r="O186" s="27">
        <f t="shared" si="50"/>
        <v>2.2910596881616572</v>
      </c>
      <c r="P186" s="27">
        <f t="shared" si="50"/>
        <v>2.2612642885898917</v>
      </c>
      <c r="Q186" s="27">
        <f t="shared" si="50"/>
        <v>2.2487211059946208</v>
      </c>
      <c r="R186" s="27">
        <f t="shared" si="50"/>
        <v>2.2390235702415184</v>
      </c>
      <c r="S186" s="27">
        <f t="shared" si="50"/>
        <v>1.914690926752086</v>
      </c>
      <c r="T186" s="27">
        <f t="shared" si="50"/>
        <v>1.9953926202151704</v>
      </c>
      <c r="U186" s="27">
        <f t="shared" si="50"/>
        <v>2.051027141286712</v>
      </c>
      <c r="V186" s="27">
        <f t="shared" si="50"/>
        <v>2.099705951866</v>
      </c>
      <c r="W186" s="27">
        <f t="shared" si="50"/>
        <v>2.1566237913497237</v>
      </c>
      <c r="X186" s="27">
        <f t="shared" si="50"/>
        <v>2.2093834032346842</v>
      </c>
      <c r="Y186" s="27">
        <f t="shared" si="50"/>
        <v>2.24976199506485</v>
      </c>
      <c r="Z186" s="27">
        <f t="shared" si="50"/>
        <v>2.2897591702486619</v>
      </c>
      <c r="AA186" s="27">
        <f t="shared" si="50"/>
        <v>2.3317645521959536</v>
      </c>
      <c r="AB186" s="27">
        <f t="shared" si="50"/>
        <v>2.4007418547787096</v>
      </c>
      <c r="AC186" s="27">
        <f t="shared" si="50"/>
        <v>2.4573707958571469</v>
      </c>
      <c r="AD186" s="27">
        <f t="shared" si="50"/>
        <v>2.5326167350332853</v>
      </c>
      <c r="AE186" s="27">
        <f t="shared" si="50"/>
        <v>2.6125835253456997</v>
      </c>
      <c r="AF186" s="27">
        <f t="shared" si="50"/>
        <v>2.7135583572420159</v>
      </c>
      <c r="AG186" s="27">
        <f t="shared" si="50"/>
        <v>2.8252304281885507</v>
      </c>
      <c r="AH186" s="27">
        <f t="shared" si="50"/>
        <v>2.9064559616949279</v>
      </c>
      <c r="AI186" s="27">
        <f t="shared" si="50"/>
        <v>2.9879842478638685</v>
      </c>
      <c r="AJ186" s="27">
        <f t="shared" si="50"/>
        <v>3.0808946624250266</v>
      </c>
      <c r="AK186" s="27">
        <f t="shared" si="50"/>
        <v>3.1733098763262757</v>
      </c>
      <c r="AL186" s="27">
        <f t="shared" si="50"/>
        <v>3.2780733891218219</v>
      </c>
      <c r="AM186" s="27">
        <f t="shared" si="50"/>
        <v>3.3794309559994296</v>
      </c>
      <c r="AN186" s="27">
        <f t="shared" si="50"/>
        <v>3.5003839557281649</v>
      </c>
      <c r="AO186" s="27">
        <f t="shared" si="50"/>
        <v>3.6230327612912419</v>
      </c>
      <c r="AP186" s="27">
        <f t="shared" si="50"/>
        <v>3.7497186584296225</v>
      </c>
      <c r="AQ186" s="27">
        <f t="shared" si="50"/>
        <v>3.8811943433831995</v>
      </c>
      <c r="AR186" s="27">
        <f t="shared" si="50"/>
        <v>4.0188958257066334</v>
      </c>
      <c r="AS186" s="27">
        <f t="shared" si="50"/>
        <v>4.1701799939181292</v>
      </c>
      <c r="AT186" s="27">
        <f t="shared" si="50"/>
        <v>4.2508143410759365</v>
      </c>
      <c r="AU186" s="27">
        <f t="shared" si="50"/>
        <v>4.3209782769759091</v>
      </c>
      <c r="AV186" s="27">
        <f t="shared" si="50"/>
        <v>4.39318097532637</v>
      </c>
      <c r="AW186" s="27">
        <f t="shared" si="50"/>
        <v>4.4629805704939951</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2.3161053423012615E-2</v>
      </c>
      <c r="L187" s="27">
        <f t="shared" si="50"/>
        <v>2.3631963555267654E-2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2.5862077897454101E-2</v>
      </c>
      <c r="S187" s="27">
        <f t="shared" si="50"/>
        <v>2.483005588828013E-2</v>
      </c>
      <c r="T187" s="27">
        <f t="shared" si="50"/>
        <v>2.552275503051438E-2</v>
      </c>
      <c r="U187" s="27">
        <f t="shared" si="50"/>
        <v>2.6095644039083689E-2</v>
      </c>
      <c r="V187" s="27">
        <f t="shared" si="50"/>
        <v>2.6626161035500702E-2</v>
      </c>
      <c r="W187" s="27">
        <f t="shared" si="50"/>
        <v>2.7181561615948827E-2</v>
      </c>
      <c r="X187" s="27">
        <f t="shared" si="50"/>
        <v>2.7705672802055114E-2</v>
      </c>
      <c r="Y187" s="27">
        <f t="shared" si="50"/>
        <v>2.817103281653437E-2</v>
      </c>
      <c r="Z187" s="27">
        <f t="shared" si="50"/>
        <v>2.8631696335284368E-2</v>
      </c>
      <c r="AA187" s="27">
        <f t="shared" si="50"/>
        <v>2.9098621673956812E-2</v>
      </c>
      <c r="AB187" s="27">
        <f t="shared" si="50"/>
        <v>2.968938706801352E-2</v>
      </c>
      <c r="AC187" s="27">
        <f t="shared" si="50"/>
        <v>3.0220183335509274E-2</v>
      </c>
      <c r="AD187" s="27">
        <f t="shared" si="50"/>
        <v>3.0838886130348919E-2</v>
      </c>
      <c r="AE187" s="27">
        <f t="shared" si="50"/>
        <v>3.1480392653973802E-2</v>
      </c>
      <c r="AF187" s="27">
        <f t="shared" si="50"/>
        <v>3.2223935265894482E-2</v>
      </c>
      <c r="AG187" s="27">
        <f t="shared" si="50"/>
        <v>3.3021131042410466E-2</v>
      </c>
      <c r="AH187" s="27">
        <f t="shared" si="50"/>
        <v>3.3670743795591034E-2</v>
      </c>
      <c r="AI187" s="27">
        <f t="shared" si="50"/>
        <v>3.4322057694501008E-2</v>
      </c>
      <c r="AJ187" s="27">
        <f t="shared" si="50"/>
        <v>3.5030086242599331E-2</v>
      </c>
      <c r="AK187" s="27">
        <f t="shared" si="50"/>
        <v>3.5736282631704572E-2</v>
      </c>
      <c r="AL187" s="27">
        <f t="shared" si="50"/>
        <v>3.6505165767414097E-2</v>
      </c>
      <c r="AM187" s="27">
        <f t="shared" si="50"/>
        <v>3.7257857071388366E-2</v>
      </c>
      <c r="AN187" s="27">
        <f t="shared" si="50"/>
        <v>3.8111649108147821E-2</v>
      </c>
      <c r="AO187" s="27">
        <f t="shared" si="50"/>
        <v>3.8976340086761679E-2</v>
      </c>
      <c r="AP187" s="27">
        <f t="shared" si="50"/>
        <v>3.9864010518801792E-2</v>
      </c>
      <c r="AQ187" s="27">
        <f t="shared" si="50"/>
        <v>4.0778775294904659E-2</v>
      </c>
      <c r="AR187" s="27">
        <f t="shared" si="50"/>
        <v>4.1728402252587948E-2</v>
      </c>
      <c r="AS187" s="27">
        <f t="shared" si="50"/>
        <v>4.2751916431699809E-2</v>
      </c>
      <c r="AT187" s="27">
        <f t="shared" si="50"/>
        <v>4.3405840108836705E-2</v>
      </c>
      <c r="AU187" s="27">
        <f t="shared" si="50"/>
        <v>4.4003275508974427E-2</v>
      </c>
      <c r="AV187" s="27">
        <f t="shared" si="50"/>
        <v>4.4609966576698412E-2</v>
      </c>
      <c r="AW187" s="27">
        <f t="shared" si="50"/>
        <v>4.5202188567959919E-2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9.2084154088933806E-2</v>
      </c>
      <c r="L188" s="27">
        <f t="shared" si="50"/>
        <v>9.3296737810214581E-2</v>
      </c>
      <c r="M188" s="27">
        <f t="shared" si="50"/>
        <v>9.5244495094686812E-2</v>
      </c>
      <c r="N188" s="27">
        <f t="shared" si="50"/>
        <v>9.5803753116994225E-2</v>
      </c>
      <c r="O188" s="27">
        <f t="shared" si="50"/>
        <v>9.5460820340069155E-2</v>
      </c>
      <c r="P188" s="27">
        <f t="shared" si="50"/>
        <v>9.4219345357912251E-2</v>
      </c>
      <c r="Q188" s="27">
        <f t="shared" si="50"/>
        <v>9.3696712749775951E-2</v>
      </c>
      <c r="R188" s="27">
        <f t="shared" si="50"/>
        <v>9.3292648760063338E-2</v>
      </c>
      <c r="S188" s="27">
        <f t="shared" si="50"/>
        <v>7.9778788614670318E-2</v>
      </c>
      <c r="T188" s="27">
        <f t="shared" si="50"/>
        <v>8.3141359175632173E-2</v>
      </c>
      <c r="U188" s="27">
        <f t="shared" si="50"/>
        <v>8.5459464220279752E-2</v>
      </c>
      <c r="V188" s="27">
        <f t="shared" si="50"/>
        <v>8.7487747994416734E-2</v>
      </c>
      <c r="W188" s="27">
        <f t="shared" si="50"/>
        <v>8.98593246395719E-2</v>
      </c>
      <c r="X188" s="27">
        <f t="shared" si="50"/>
        <v>9.2057641801445267E-2</v>
      </c>
      <c r="Y188" s="27">
        <f t="shared" si="50"/>
        <v>9.3740083127702142E-2</v>
      </c>
      <c r="Z188" s="27">
        <f t="shared" si="50"/>
        <v>9.5406632093694335E-2</v>
      </c>
      <c r="AA188" s="27">
        <f t="shared" si="50"/>
        <v>9.7156856341498149E-2</v>
      </c>
      <c r="AB188" s="27">
        <f t="shared" si="50"/>
        <v>0.10003091061577965</v>
      </c>
      <c r="AC188" s="27">
        <f t="shared" si="50"/>
        <v>0.1023904498273812</v>
      </c>
      <c r="AD188" s="27">
        <f t="shared" si="50"/>
        <v>0.10552569729305367</v>
      </c>
      <c r="AE188" s="27">
        <f t="shared" si="50"/>
        <v>0.10885764688940427</v>
      </c>
      <c r="AF188" s="27">
        <f t="shared" si="50"/>
        <v>0.11306493155175078</v>
      </c>
      <c r="AG188" s="27">
        <f t="shared" si="50"/>
        <v>0.11771793450785639</v>
      </c>
      <c r="AH188" s="27">
        <f t="shared" si="50"/>
        <v>0.12110233173728878</v>
      </c>
      <c r="AI188" s="27">
        <f t="shared" si="50"/>
        <v>0.12449934366099465</v>
      </c>
      <c r="AJ188" s="27">
        <f t="shared" si="50"/>
        <v>0.12837061093437624</v>
      </c>
      <c r="AK188" s="27">
        <f t="shared" si="50"/>
        <v>0.13222124484692829</v>
      </c>
      <c r="AL188" s="27">
        <f t="shared" si="50"/>
        <v>0.1365863912134094</v>
      </c>
      <c r="AM188" s="27">
        <f t="shared" si="50"/>
        <v>0.14080962316664303</v>
      </c>
      <c r="AN188" s="27">
        <f t="shared" si="50"/>
        <v>0.14584933148867368</v>
      </c>
      <c r="AO188" s="27">
        <f t="shared" si="50"/>
        <v>0.15095969838713522</v>
      </c>
      <c r="AP188" s="27">
        <f t="shared" si="50"/>
        <v>0.15623827743456775</v>
      </c>
      <c r="AQ188" s="27">
        <f t="shared" si="50"/>
        <v>0.16171643097430013</v>
      </c>
      <c r="AR188" s="27">
        <f t="shared" si="50"/>
        <v>0.16745399273777656</v>
      </c>
      <c r="AS188" s="27">
        <f t="shared" si="50"/>
        <v>0.17375749974658888</v>
      </c>
      <c r="AT188" s="27">
        <f t="shared" si="50"/>
        <v>0.17711726421149751</v>
      </c>
      <c r="AU188" s="27">
        <f t="shared" si="50"/>
        <v>0.18004076154066304</v>
      </c>
      <c r="AV188" s="27">
        <f t="shared" si="50"/>
        <v>0.18304920730526558</v>
      </c>
      <c r="AW188" s="27">
        <f t="shared" si="50"/>
        <v>0.18595752377058328</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6.0278316688762039E-2</v>
      </c>
      <c r="N189" s="27">
        <f t="shared" si="50"/>
        <v>6.0581464452445992E-2</v>
      </c>
      <c r="O189" s="27">
        <f t="shared" si="50"/>
        <v>6.078290752789528E-2</v>
      </c>
      <c r="P189" s="27">
        <f t="shared" si="50"/>
        <v>6.0880663265441157E-2</v>
      </c>
      <c r="Q189" s="27">
        <f t="shared" si="50"/>
        <v>6.1096642070638009E-2</v>
      </c>
      <c r="R189" s="27">
        <f t="shared" si="50"/>
        <v>6.1344406036983781E-2</v>
      </c>
      <c r="S189" s="27">
        <f t="shared" si="50"/>
        <v>5.9668578588854805E-2</v>
      </c>
      <c r="T189" s="27">
        <f t="shared" si="50"/>
        <v>6.0429971063726128E-2</v>
      </c>
      <c r="U189" s="27">
        <f t="shared" si="50"/>
        <v>6.1018540746205732E-2</v>
      </c>
      <c r="V189" s="27">
        <f t="shared" si="50"/>
        <v>6.15439513147686E-2</v>
      </c>
      <c r="W189" s="27">
        <f t="shared" si="50"/>
        <v>6.2099366744755705E-2</v>
      </c>
      <c r="X189" s="27">
        <f t="shared" si="50"/>
        <v>6.2606473713061023E-2</v>
      </c>
      <c r="Y189" s="27">
        <f t="shared" si="50"/>
        <v>6.3033966742462352E-2</v>
      </c>
      <c r="Z189" s="27">
        <f t="shared" si="50"/>
        <v>6.3456141274270239E-2</v>
      </c>
      <c r="AA189" s="27">
        <f t="shared" si="50"/>
        <v>6.3887521315951212E-2</v>
      </c>
      <c r="AB189" s="27">
        <f t="shared" si="50"/>
        <v>6.4486059135186485E-2</v>
      </c>
      <c r="AC189" s="27">
        <f t="shared" si="50"/>
        <v>6.5002608186176009E-2</v>
      </c>
      <c r="AD189" s="27">
        <f t="shared" si="50"/>
        <v>6.563623556614348E-2</v>
      </c>
      <c r="AE189" s="27">
        <f t="shared" si="50"/>
        <v>6.6298625745519632E-2</v>
      </c>
      <c r="AF189" s="27">
        <f t="shared" si="50"/>
        <v>6.7094160758283339E-2</v>
      </c>
      <c r="AG189" s="27">
        <f t="shared" si="50"/>
        <v>6.795723045745318E-2</v>
      </c>
      <c r="AH189" s="27">
        <f t="shared" si="50"/>
        <v>6.8622528183680948E-2</v>
      </c>
      <c r="AI189" s="27">
        <f t="shared" si="50"/>
        <v>6.9287823662330092E-2</v>
      </c>
      <c r="AJ189" s="27">
        <f t="shared" si="50"/>
        <v>7.0024701541404027E-2</v>
      </c>
      <c r="AK189" s="27">
        <f t="shared" si="50"/>
        <v>7.0756194613289511E-2</v>
      </c>
      <c r="AL189" s="27">
        <f t="shared" si="50"/>
        <v>7.1565750172442835E-2</v>
      </c>
      <c r="AM189" s="27">
        <f t="shared" si="50"/>
        <v>7.2350720661825837E-2</v>
      </c>
      <c r="AN189" s="27">
        <f t="shared" si="50"/>
        <v>7.326222404655186E-2</v>
      </c>
      <c r="AO189" s="27">
        <f t="shared" si="50"/>
        <v>7.4183373928528945E-2</v>
      </c>
      <c r="AP189" s="27">
        <f t="shared" si="50"/>
        <v>7.5129439553502791E-2</v>
      </c>
      <c r="AQ189" s="27">
        <f t="shared" si="50"/>
        <v>7.6105361639546107E-2</v>
      </c>
      <c r="AR189" s="27">
        <f t="shared" si="50"/>
        <v>7.7120658143113877E-2</v>
      </c>
      <c r="AS189" s="27">
        <f t="shared" si="50"/>
        <v>7.8224249151495742E-2</v>
      </c>
      <c r="AT189" s="27">
        <f t="shared" si="50"/>
        <v>7.8856555703778489E-2</v>
      </c>
      <c r="AU189" s="27">
        <f t="shared" si="50"/>
        <v>7.9415177594811759E-2</v>
      </c>
      <c r="AV189" s="27">
        <f t="shared" si="50"/>
        <v>7.9983038860250016E-2</v>
      </c>
      <c r="AW189" s="27">
        <f t="shared" si="50"/>
        <v>8.0530364133495513E-2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0.26393657447404817</v>
      </c>
      <c r="N190" s="27">
        <f t="shared" si="50"/>
        <v>0.26526394701365208</v>
      </c>
      <c r="O190" s="27">
        <f t="shared" si="50"/>
        <v>0.26614599213711043</v>
      </c>
      <c r="P190" s="27">
        <f t="shared" si="50"/>
        <v>0.26657402855087203</v>
      </c>
      <c r="Q190" s="27">
        <f t="shared" si="50"/>
        <v>0.26751972028770321</v>
      </c>
      <c r="R190" s="27">
        <f t="shared" si="50"/>
        <v>0.26860458755254507</v>
      </c>
      <c r="S190" s="27">
        <f t="shared" si="50"/>
        <v>0.26126675563609397</v>
      </c>
      <c r="T190" s="27">
        <f t="shared" si="50"/>
        <v>0.26460061319362116</v>
      </c>
      <c r="U190" s="27">
        <f t="shared" si="50"/>
        <v>0.26717774331878785</v>
      </c>
      <c r="V190" s="27">
        <f t="shared" si="50"/>
        <v>0.26947832291816481</v>
      </c>
      <c r="W190" s="27">
        <f t="shared" si="50"/>
        <v>0.27191028276796864</v>
      </c>
      <c r="X190" s="27">
        <f t="shared" si="50"/>
        <v>0.27413071763507857</v>
      </c>
      <c r="Y190" s="27">
        <f t="shared" si="50"/>
        <v>0.27600255235094012</v>
      </c>
      <c r="Z190" s="27">
        <f t="shared" si="50"/>
        <v>0.27785109932233115</v>
      </c>
      <c r="AA190" s="27">
        <f t="shared" si="50"/>
        <v>0.27973995383506794</v>
      </c>
      <c r="AB190" s="27">
        <f t="shared" si="50"/>
        <v>0.28236073076415519</v>
      </c>
      <c r="AC190" s="27">
        <f t="shared" si="50"/>
        <v>0.28462250903792391</v>
      </c>
      <c r="AD190" s="27">
        <f t="shared" si="50"/>
        <v>0.28739693024522284</v>
      </c>
      <c r="AE190" s="27">
        <f t="shared" si="50"/>
        <v>0.29029729317029412</v>
      </c>
      <c r="AF190" s="27">
        <f t="shared" si="50"/>
        <v>0.2937806483413945</v>
      </c>
      <c r="AG190" s="27">
        <f t="shared" si="50"/>
        <v>0.29755971306059398</v>
      </c>
      <c r="AH190" s="27">
        <f t="shared" si="50"/>
        <v>0.30047280706374263</v>
      </c>
      <c r="AI190" s="27">
        <f t="shared" si="50"/>
        <v>0.30338589122557136</v>
      </c>
      <c r="AJ190" s="27">
        <f t="shared" si="50"/>
        <v>0.3066124083861731</v>
      </c>
      <c r="AK190" s="27">
        <f t="shared" si="50"/>
        <v>0.30981534745698069</v>
      </c>
      <c r="AL190" s="27">
        <f t="shared" si="50"/>
        <v>0.3133600934430476</v>
      </c>
      <c r="AM190" s="27">
        <f t="shared" si="50"/>
        <v>0.3167971904525862</v>
      </c>
      <c r="AN190" s="27">
        <f t="shared" si="50"/>
        <v>0.32078832846375993</v>
      </c>
      <c r="AO190" s="27">
        <f t="shared" si="50"/>
        <v>0.32482170493778362</v>
      </c>
      <c r="AP190" s="27">
        <f t="shared" si="50"/>
        <v>0.32896417828475089</v>
      </c>
      <c r="AQ190" s="27">
        <f t="shared" si="50"/>
        <v>0.33323738209158293</v>
      </c>
      <c r="AR190" s="27">
        <f t="shared" si="50"/>
        <v>0.33768299198826918</v>
      </c>
      <c r="AS190" s="27">
        <f t="shared" si="50"/>
        <v>0.34251521104104471</v>
      </c>
      <c r="AT190" s="27">
        <f t="shared" si="50"/>
        <v>0.34528384882979901</v>
      </c>
      <c r="AU190" s="27">
        <f t="shared" si="50"/>
        <v>0.34772984859297779</v>
      </c>
      <c r="AV190" s="27">
        <f t="shared" si="50"/>
        <v>0.35021630417783023</v>
      </c>
      <c r="AW190" s="27">
        <f t="shared" si="50"/>
        <v>0.35261284020735112</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1.1743619004328782E-2</v>
      </c>
      <c r="N191" s="27">
        <f t="shared" si="50"/>
        <v>1.1802679244134426E-2</v>
      </c>
      <c r="O191" s="27">
        <f t="shared" si="50"/>
        <v>1.1841925043604099E-2</v>
      </c>
      <c r="P191" s="27">
        <f t="shared" si="50"/>
        <v>1.1860970136438286E-2</v>
      </c>
      <c r="Q191" s="27">
        <f t="shared" si="50"/>
        <v>1.1903047834366352E-2</v>
      </c>
      <c r="R191" s="27">
        <f t="shared" si="50"/>
        <v>1.1951318021451862E-2</v>
      </c>
      <c r="S191" s="27">
        <f t="shared" si="50"/>
        <v>1.1624827831464648E-2</v>
      </c>
      <c r="T191" s="27">
        <f t="shared" si="50"/>
        <v>1.1773164806165184E-2</v>
      </c>
      <c r="U191" s="27">
        <f t="shared" si="50"/>
        <v>1.188783187864214E-2</v>
      </c>
      <c r="V191" s="27">
        <f t="shared" si="50"/>
        <v>1.1990194085767285E-2</v>
      </c>
      <c r="W191" s="27">
        <f t="shared" si="50"/>
        <v>1.2098401938228934E-2</v>
      </c>
      <c r="X191" s="27">
        <f t="shared" si="50"/>
        <v>1.2197198178027184E-2</v>
      </c>
      <c r="Y191" s="27">
        <f t="shared" si="50"/>
        <v>1.2280483769597653E-2</v>
      </c>
      <c r="Z191" s="27">
        <f t="shared" si="50"/>
        <v>1.2362733194054574E-2</v>
      </c>
      <c r="AA191" s="27">
        <f t="shared" si="50"/>
        <v>1.244677606608317E-2</v>
      </c>
      <c r="AB191" s="27">
        <f t="shared" si="50"/>
        <v>1.256338516359785E-2</v>
      </c>
      <c r="AC191" s="27">
        <f t="shared" si="50"/>
        <v>1.2664020940857362E-2</v>
      </c>
      <c r="AD191" s="27">
        <f t="shared" si="50"/>
        <v>1.2787466301474681E-2</v>
      </c>
      <c r="AE191" s="27">
        <f t="shared" si="50"/>
        <v>1.2916515324840205E-2</v>
      </c>
      <c r="AF191" s="27">
        <f t="shared" si="50"/>
        <v>1.3071504060553235E-2</v>
      </c>
      <c r="AG191" s="27">
        <f t="shared" si="50"/>
        <v>1.3239650124975782E-2</v>
      </c>
      <c r="AH191" s="27">
        <f t="shared" si="50"/>
        <v>1.3369265606138039E-2</v>
      </c>
      <c r="AI191" s="27">
        <f t="shared" si="50"/>
        <v>1.3498880649419679E-2</v>
      </c>
      <c r="AJ191" s="27">
        <f t="shared" si="50"/>
        <v>1.3642441610307886E-2</v>
      </c>
      <c r="AK191" s="27">
        <f t="shared" si="50"/>
        <v>1.3784953485430152E-2</v>
      </c>
      <c r="AL191" s="27">
        <f t="shared" si="50"/>
        <v>1.3942673749893102E-2</v>
      </c>
      <c r="AM191" s="27">
        <f t="shared" si="50"/>
        <v>1.4095604270573587E-2</v>
      </c>
      <c r="AN191" s="27">
        <f t="shared" si="50"/>
        <v>1.4273186344184712E-2</v>
      </c>
      <c r="AO191" s="27">
        <f t="shared" si="50"/>
        <v>1.4452647779972252E-2</v>
      </c>
      <c r="AP191" s="27">
        <f t="shared" si="50"/>
        <v>1.4636963382382837E-2</v>
      </c>
      <c r="AQ191" s="27">
        <f t="shared" si="50"/>
        <v>1.4827095718286953E-2</v>
      </c>
      <c r="AR191" s="27">
        <f t="shared" si="50"/>
        <v>1.5024899107122291E-2</v>
      </c>
      <c r="AS191" s="27">
        <f t="shared" si="50"/>
        <v>1.5239904320455598E-2</v>
      </c>
      <c r="AT191" s="27">
        <f t="shared" si="50"/>
        <v>1.5363092353099076E-2</v>
      </c>
      <c r="AU191" s="27">
        <f t="shared" si="50"/>
        <v>1.5471924898799467E-2</v>
      </c>
      <c r="AV191" s="27">
        <f t="shared" si="50"/>
        <v>1.5582557489670511E-2</v>
      </c>
      <c r="AW191" s="27">
        <f t="shared" si="50"/>
        <v>1.5689189191309145E-2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0.52525224947331295</v>
      </c>
      <c r="L192" s="27">
        <f t="shared" si="50"/>
        <v>0.52069690445710348</v>
      </c>
      <c r="M192" s="27">
        <f t="shared" si="50"/>
        <v>0.51896282251134851</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0.41638684077436</v>
      </c>
      <c r="T192" s="27">
        <f t="shared" si="50"/>
        <v>0.42452673354407733</v>
      </c>
      <c r="U192" s="27">
        <f t="shared" ref="L192:AW198" si="51">U1414</f>
        <v>0.42889514925669514</v>
      </c>
      <c r="V192" s="27">
        <f t="shared" si="51"/>
        <v>0.43200883855711308</v>
      </c>
      <c r="W192" s="27">
        <f t="shared" si="51"/>
        <v>0.43589067388830338</v>
      </c>
      <c r="X192" s="27">
        <f t="shared" si="51"/>
        <v>0.43890290563573975</v>
      </c>
      <c r="Y192" s="27">
        <f t="shared" si="51"/>
        <v>0.44015451925198612</v>
      </c>
      <c r="Z192" s="27">
        <f t="shared" si="51"/>
        <v>0.4412171292797234</v>
      </c>
      <c r="AA192" s="27">
        <f t="shared" si="51"/>
        <v>0.44239089954833632</v>
      </c>
      <c r="AB192" s="27">
        <f t="shared" si="51"/>
        <v>0.44675039046235338</v>
      </c>
      <c r="AC192" s="27">
        <f t="shared" si="51"/>
        <v>0.44938044616559109</v>
      </c>
      <c r="AD192" s="27">
        <f t="shared" si="51"/>
        <v>0.45027121337052706</v>
      </c>
      <c r="AE192" s="27">
        <f t="shared" si="51"/>
        <v>0.45135358848181367</v>
      </c>
      <c r="AF192" s="27">
        <f t="shared" si="51"/>
        <v>0.45446787037395103</v>
      </c>
      <c r="AG192" s="27">
        <f t="shared" si="51"/>
        <v>0.45830880500533289</v>
      </c>
      <c r="AH192" s="27">
        <f t="shared" si="51"/>
        <v>0.45827533624456146</v>
      </c>
      <c r="AI192" s="27">
        <f t="shared" si="51"/>
        <v>0.45790482175856823</v>
      </c>
      <c r="AJ192" s="27">
        <f t="shared" si="51"/>
        <v>0.45836751267312564</v>
      </c>
      <c r="AK192" s="27">
        <f t="shared" si="51"/>
        <v>0.45836355068076862</v>
      </c>
      <c r="AL192" s="27">
        <f t="shared" si="51"/>
        <v>0.45919635008560616</v>
      </c>
      <c r="AM192" s="27">
        <f t="shared" si="51"/>
        <v>0.45923310328512024</v>
      </c>
      <c r="AN192" s="27">
        <f t="shared" si="51"/>
        <v>0.46307198734151434</v>
      </c>
      <c r="AO192" s="27">
        <f t="shared" si="51"/>
        <v>0.46666086001593665</v>
      </c>
      <c r="AP192" s="27">
        <f t="shared" si="51"/>
        <v>0.47021364642945973</v>
      </c>
      <c r="AQ192" s="27">
        <f t="shared" si="51"/>
        <v>0.47378264798815617</v>
      </c>
      <c r="AR192" s="27">
        <f t="shared" si="51"/>
        <v>0.47747663587649708</v>
      </c>
      <c r="AS192" s="27">
        <f t="shared" si="51"/>
        <v>0.48191691444953233</v>
      </c>
      <c r="AT192" s="27">
        <f t="shared" si="51"/>
        <v>0.47975692350172572</v>
      </c>
      <c r="AU192" s="27">
        <f t="shared" si="51"/>
        <v>0.47646089229648547</v>
      </c>
      <c r="AV192" s="27">
        <f t="shared" si="51"/>
        <v>0.47312379951572259</v>
      </c>
      <c r="AW192" s="27">
        <f t="shared" si="51"/>
        <v>0.46937643139014079</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0.80452586370517842</v>
      </c>
      <c r="L193" s="27">
        <f t="shared" si="51"/>
        <v>0.79754846782098032</v>
      </c>
      <c r="M193" s="27">
        <f t="shared" si="51"/>
        <v>0.79489238443144161</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0.63777734040239087</v>
      </c>
      <c r="T193" s="27">
        <f t="shared" si="51"/>
        <v>0.65024516756084882</v>
      </c>
      <c r="U193" s="27">
        <f t="shared" si="51"/>
        <v>0.65693624490081493</v>
      </c>
      <c r="V193" s="27">
        <f t="shared" si="51"/>
        <v>0.66170546497791127</v>
      </c>
      <c r="W193" s="27">
        <f t="shared" si="51"/>
        <v>0.66765124993308056</v>
      </c>
      <c r="X193" s="27">
        <f t="shared" si="51"/>
        <v>0.67226506805707054</v>
      </c>
      <c r="Y193" s="27">
        <f t="shared" si="51"/>
        <v>0.67418215746819699</v>
      </c>
      <c r="Z193" s="27">
        <f t="shared" si="51"/>
        <v>0.67580975116475783</v>
      </c>
      <c r="AA193" s="27">
        <f t="shared" si="51"/>
        <v>0.67760760836592981</v>
      </c>
      <c r="AB193" s="27">
        <f t="shared" si="51"/>
        <v>0.68428501564296917</v>
      </c>
      <c r="AC193" s="27">
        <f t="shared" si="51"/>
        <v>0.68831345690783152</v>
      </c>
      <c r="AD193" s="27">
        <f t="shared" si="51"/>
        <v>0.68967783993642395</v>
      </c>
      <c r="AE193" s="27">
        <f t="shared" si="51"/>
        <v>0.69133570769831154</v>
      </c>
      <c r="AF193" s="27">
        <f t="shared" si="51"/>
        <v>0.69610583544475269</v>
      </c>
      <c r="AG193" s="27">
        <f t="shared" si="51"/>
        <v>0.70198897303216179</v>
      </c>
      <c r="AH193" s="27">
        <f t="shared" si="51"/>
        <v>0.70193770912288034</v>
      </c>
      <c r="AI193" s="27">
        <f t="shared" si="51"/>
        <v>0.70137019420569957</v>
      </c>
      <c r="AJ193" s="27">
        <f t="shared" si="51"/>
        <v>0.70207889523084688</v>
      </c>
      <c r="AK193" s="27">
        <f t="shared" si="51"/>
        <v>0.70207282666983417</v>
      </c>
      <c r="AL193" s="27">
        <f t="shared" si="51"/>
        <v>0.70334842075085346</v>
      </c>
      <c r="AM193" s="27">
        <f t="shared" si="51"/>
        <v>0.70340471541615501</v>
      </c>
      <c r="AN193" s="27">
        <f t="shared" si="51"/>
        <v>0.70928471214959377</v>
      </c>
      <c r="AO193" s="27">
        <f t="shared" si="51"/>
        <v>0.71478176788045977</v>
      </c>
      <c r="AP193" s="27">
        <f t="shared" si="51"/>
        <v>0.72022355049208264</v>
      </c>
      <c r="AQ193" s="27">
        <f t="shared" si="51"/>
        <v>0.7256901697487439</v>
      </c>
      <c r="AR193" s="27">
        <f t="shared" si="51"/>
        <v>0.73134822985103554</v>
      </c>
      <c r="AS193" s="27">
        <f t="shared" si="51"/>
        <v>0.73814937912292311</v>
      </c>
      <c r="AT193" s="27">
        <f t="shared" si="51"/>
        <v>0.734840933353063</v>
      </c>
      <c r="AU193" s="27">
        <f t="shared" si="51"/>
        <v>0.72979242122416876</v>
      </c>
      <c r="AV193" s="27">
        <f t="shared" si="51"/>
        <v>0.72468101531510365</v>
      </c>
      <c r="AW193" s="27">
        <f t="shared" si="51"/>
        <v>0.71894119300900572</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0.97926119892671459</v>
      </c>
      <c r="L194" s="27">
        <f t="shared" si="51"/>
        <v>1.0122801448609138</v>
      </c>
      <c r="M194" s="27">
        <f t="shared" si="51"/>
        <v>1.0514701788925804</v>
      </c>
      <c r="N194" s="27">
        <f t="shared" si="51"/>
        <v>1.0806972456941153</v>
      </c>
      <c r="O194" s="27">
        <f t="shared" si="51"/>
        <v>1.1032367943433712</v>
      </c>
      <c r="P194" s="27">
        <f t="shared" si="51"/>
        <v>1.1187666946803865</v>
      </c>
      <c r="Q194" s="27">
        <f t="shared" si="51"/>
        <v>1.1399714801203362</v>
      </c>
      <c r="R194" s="27">
        <f t="shared" si="51"/>
        <v>1.1622002864669057</v>
      </c>
      <c r="S194" s="27">
        <f t="shared" si="51"/>
        <v>1.0733661527481975</v>
      </c>
      <c r="T194" s="27">
        <f t="shared" si="51"/>
        <v>1.1207150708360665</v>
      </c>
      <c r="U194" s="27">
        <f t="shared" si="51"/>
        <v>1.1591516192357747</v>
      </c>
      <c r="V194" s="27">
        <f t="shared" si="51"/>
        <v>1.19495775924058</v>
      </c>
      <c r="W194" s="27">
        <f t="shared" si="51"/>
        <v>1.233647594454709</v>
      </c>
      <c r="X194" s="27">
        <f t="shared" si="51"/>
        <v>1.2706568769290665</v>
      </c>
      <c r="Y194" s="27">
        <f t="shared" si="51"/>
        <v>1.3032055480047549</v>
      </c>
      <c r="Z194" s="27">
        <f t="shared" si="51"/>
        <v>1.3357273055141619</v>
      </c>
      <c r="AA194" s="27">
        <f t="shared" si="51"/>
        <v>1.3691357625933023</v>
      </c>
      <c r="AB194" s="27">
        <f t="shared" si="51"/>
        <v>1.4132018433364359</v>
      </c>
      <c r="AC194" s="27">
        <f t="shared" si="51"/>
        <v>1.4527225301756201</v>
      </c>
      <c r="AD194" s="27">
        <f t="shared" si="51"/>
        <v>1.5038738442601605</v>
      </c>
      <c r="AE194" s="27">
        <f t="shared" si="51"/>
        <v>1.5575771545564938</v>
      </c>
      <c r="AF194" s="27">
        <f t="shared" si="51"/>
        <v>1.6205669103830305</v>
      </c>
      <c r="AG194" s="27">
        <f t="shared" si="51"/>
        <v>1.6888753205814067</v>
      </c>
      <c r="AH194" s="27">
        <f t="shared" si="51"/>
        <v>1.745399048557791</v>
      </c>
      <c r="AI194" s="27">
        <f t="shared" si="51"/>
        <v>1.8027451188869172</v>
      </c>
      <c r="AJ194" s="27">
        <f t="shared" si="51"/>
        <v>1.8656689223940739</v>
      </c>
      <c r="AK194" s="27">
        <f t="shared" si="51"/>
        <v>1.9291770508874455</v>
      </c>
      <c r="AL194" s="27">
        <f t="shared" si="51"/>
        <v>1.9988964791016035</v>
      </c>
      <c r="AM194" s="27">
        <f t="shared" si="51"/>
        <v>2.0680101428567834</v>
      </c>
      <c r="AN194" s="27">
        <f t="shared" si="51"/>
        <v>2.144134490543224</v>
      </c>
      <c r="AO194" s="27">
        <f t="shared" si="51"/>
        <v>2.2219287093121975</v>
      </c>
      <c r="AP194" s="27">
        <f t="shared" si="51"/>
        <v>2.3024795146115542</v>
      </c>
      <c r="AQ194" s="27">
        <f t="shared" si="51"/>
        <v>2.386181444326509</v>
      </c>
      <c r="AR194" s="27">
        <f t="shared" si="51"/>
        <v>2.4737602108369394</v>
      </c>
      <c r="AS194" s="27">
        <f t="shared" si="51"/>
        <v>2.5687490872898078</v>
      </c>
      <c r="AT194" s="27">
        <f t="shared" si="51"/>
        <v>2.6313780572864869</v>
      </c>
      <c r="AU194" s="27">
        <f t="shared" si="51"/>
        <v>2.6895265803532804</v>
      </c>
      <c r="AV194" s="27">
        <f t="shared" si="51"/>
        <v>2.7490955498248484</v>
      </c>
      <c r="AW194" s="27">
        <f t="shared" si="51"/>
        <v>2.8079448044540638</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0.11740318150277544</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0.11955045154495984</v>
      </c>
      <c r="T195" s="27">
        <f t="shared" si="51"/>
        <v>0.11995011949583226</v>
      </c>
      <c r="U195" s="27">
        <f t="shared" si="51"/>
        <v>0.12030373644923036</v>
      </c>
      <c r="V195" s="27">
        <f t="shared" si="51"/>
        <v>0.12061203241994412</v>
      </c>
      <c r="W195" s="27">
        <f t="shared" si="51"/>
        <v>0.12087542518312812</v>
      </c>
      <c r="X195" s="27">
        <f t="shared" si="51"/>
        <v>0.12108832787962588</v>
      </c>
      <c r="Y195" s="27">
        <f t="shared" si="51"/>
        <v>0.12129445136609399</v>
      </c>
      <c r="Z195" s="27">
        <f t="shared" si="51"/>
        <v>0.12149498269403586</v>
      </c>
      <c r="AA195" s="27">
        <f t="shared" si="51"/>
        <v>0.12168903659449447</v>
      </c>
      <c r="AB195" s="27">
        <f t="shared" si="51"/>
        <v>0.12188108181253243</v>
      </c>
      <c r="AC195" s="27">
        <f t="shared" si="51"/>
        <v>0.1220607810636357</v>
      </c>
      <c r="AD195" s="27">
        <f t="shared" si="51"/>
        <v>0.12224004719128284</v>
      </c>
      <c r="AE195" s="27">
        <f t="shared" si="51"/>
        <v>0.12241466374301066</v>
      </c>
      <c r="AF195" s="27">
        <f t="shared" si="51"/>
        <v>0.12258752875783049</v>
      </c>
      <c r="AG195" s="27">
        <f t="shared" si="51"/>
        <v>0.12275538199242869</v>
      </c>
      <c r="AH195" s="27">
        <f t="shared" si="51"/>
        <v>0.12290772042082038</v>
      </c>
      <c r="AI195" s="27">
        <f t="shared" si="51"/>
        <v>0.12305265773929117</v>
      </c>
      <c r="AJ195" s="27">
        <f t="shared" si="51"/>
        <v>0.12319211779914702</v>
      </c>
      <c r="AK195" s="27">
        <f t="shared" si="51"/>
        <v>0.12332263729533599</v>
      </c>
      <c r="AL195" s="27">
        <f t="shared" si="51"/>
        <v>0.12344665263050685</v>
      </c>
      <c r="AM195" s="27">
        <f t="shared" si="51"/>
        <v>0.12355983837960874</v>
      </c>
      <c r="AN195" s="27">
        <f t="shared" si="51"/>
        <v>0.12366889626373621</v>
      </c>
      <c r="AO195" s="27">
        <f t="shared" si="51"/>
        <v>0.12376906017850768</v>
      </c>
      <c r="AP195" s="27">
        <f t="shared" si="51"/>
        <v>0.12386041904773933</v>
      </c>
      <c r="AQ195" s="27">
        <f t="shared" si="51"/>
        <v>0.12394271153045082</v>
      </c>
      <c r="AR195" s="27">
        <f t="shared" si="51"/>
        <v>0.12401586881810205</v>
      </c>
      <c r="AS195" s="27">
        <f t="shared" si="51"/>
        <v>0.12408135383816869</v>
      </c>
      <c r="AT195" s="27">
        <f t="shared" si="51"/>
        <v>0.12411838784767153</v>
      </c>
      <c r="AU195" s="27">
        <f t="shared" si="51"/>
        <v>0.12414113359883719</v>
      </c>
      <c r="AV195" s="27">
        <f t="shared" si="51"/>
        <v>0.12415229217875655</v>
      </c>
      <c r="AW195" s="27">
        <f t="shared" si="51"/>
        <v>0.12415047484247166</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6.2665450726748353E-2</v>
      </c>
      <c r="L196" s="27">
        <f t="shared" si="51"/>
        <v>6.269933373655362E-2</v>
      </c>
      <c r="M196" s="27">
        <f t="shared" si="51"/>
        <v>6.2780346741822507E-2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6.3928581023646278E-2</v>
      </c>
      <c r="T196" s="27">
        <f t="shared" si="51"/>
        <v>6.4142300040594458E-2</v>
      </c>
      <c r="U196" s="27">
        <f t="shared" si="51"/>
        <v>6.4331393680681179E-2</v>
      </c>
      <c r="V196" s="27">
        <f t="shared" si="51"/>
        <v>6.4496252313068908E-2</v>
      </c>
      <c r="W196" s="27">
        <f t="shared" si="51"/>
        <v>6.4637099339446877E-2</v>
      </c>
      <c r="X196" s="27">
        <f t="shared" si="51"/>
        <v>6.4750947234685385E-2</v>
      </c>
      <c r="Y196" s="27">
        <f t="shared" si="51"/>
        <v>6.4861170005367244E-2</v>
      </c>
      <c r="Z196" s="27">
        <f t="shared" si="51"/>
        <v>6.4968402417126828E-2</v>
      </c>
      <c r="AA196" s="27">
        <f t="shared" si="51"/>
        <v>6.5072171079964186E-2</v>
      </c>
      <c r="AB196" s="27">
        <f t="shared" si="51"/>
        <v>6.5174865617064509E-2</v>
      </c>
      <c r="AC196" s="27">
        <f t="shared" si="51"/>
        <v>6.5270958253985462E-2</v>
      </c>
      <c r="AD196" s="27">
        <f t="shared" si="51"/>
        <v>6.5366819281844277E-2</v>
      </c>
      <c r="AE196" s="27">
        <f t="shared" si="51"/>
        <v>6.546019398876457E-2</v>
      </c>
      <c r="AF196" s="27">
        <f t="shared" si="51"/>
        <v>6.5552632076310471E-2</v>
      </c>
      <c r="AG196" s="27">
        <f t="shared" si="51"/>
        <v>6.5642390157266403E-2</v>
      </c>
      <c r="AH196" s="27">
        <f t="shared" si="51"/>
        <v>6.5723851828356702E-2</v>
      </c>
      <c r="AI196" s="27">
        <f t="shared" si="51"/>
        <v>6.5801355819244817E-2</v>
      </c>
      <c r="AJ196" s="27">
        <f t="shared" si="51"/>
        <v>6.5875930892955056E-2</v>
      </c>
      <c r="AK196" s="27">
        <f t="shared" si="51"/>
        <v>6.5945725076744857E-2</v>
      </c>
      <c r="AL196" s="27">
        <f t="shared" si="51"/>
        <v>6.6012041216083409E-2</v>
      </c>
      <c r="AM196" s="27">
        <f t="shared" si="51"/>
        <v>6.6072566326935575E-2</v>
      </c>
      <c r="AN196" s="27">
        <f t="shared" si="51"/>
        <v>6.613088409731295E-2</v>
      </c>
      <c r="AO196" s="27">
        <f t="shared" si="51"/>
        <v>6.6184445893678945E-2</v>
      </c>
      <c r="AP196" s="27">
        <f t="shared" si="51"/>
        <v>6.6233299267283344E-2</v>
      </c>
      <c r="AQ196" s="27">
        <f t="shared" si="51"/>
        <v>6.6277304468273165E-2</v>
      </c>
      <c r="AR196" s="27">
        <f t="shared" si="51"/>
        <v>6.6316424701870311E-2</v>
      </c>
      <c r="AS196" s="27">
        <f t="shared" si="51"/>
        <v>6.6351442256024754E-2</v>
      </c>
      <c r="AT196" s="27">
        <f t="shared" si="51"/>
        <v>6.6371245875722865E-2</v>
      </c>
      <c r="AU196" s="27">
        <f t="shared" si="51"/>
        <v>6.6383408971533428E-2</v>
      </c>
      <c r="AV196" s="27">
        <f t="shared" si="51"/>
        <v>6.63893759266663E-2</v>
      </c>
      <c r="AW196" s="27">
        <f t="shared" si="51"/>
        <v>6.6388404121638087E-2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1.5078704166608926E-2</v>
      </c>
      <c r="T197" s="27">
        <f t="shared" si="51"/>
        <v>1.5164109953453546E-2</v>
      </c>
      <c r="U197" s="27">
        <f t="shared" si="51"/>
        <v>1.5239284242247776E-2</v>
      </c>
      <c r="V197" s="27">
        <f t="shared" si="51"/>
        <v>1.5304545719747074E-2</v>
      </c>
      <c r="W197" s="27">
        <f t="shared" si="51"/>
        <v>1.5360135442252837E-2</v>
      </c>
      <c r="X197" s="27">
        <f t="shared" si="51"/>
        <v>1.5405142607941085E-2</v>
      </c>
      <c r="Y197" s="27">
        <f t="shared" si="51"/>
        <v>1.5447962927564311E-2</v>
      </c>
      <c r="Z197" s="27">
        <f t="shared" si="51"/>
        <v>1.548889455308677E-2</v>
      </c>
      <c r="AA197" s="27">
        <f t="shared" si="51"/>
        <v>1.5527836770406296E-2</v>
      </c>
      <c r="AB197" s="27">
        <f t="shared" si="51"/>
        <v>1.5565688416231002E-2</v>
      </c>
      <c r="AC197" s="27">
        <f t="shared" si="51"/>
        <v>1.5600564011685292E-2</v>
      </c>
      <c r="AD197" s="27">
        <f t="shared" si="51"/>
        <v>1.5634746102029969E-2</v>
      </c>
      <c r="AE197" s="27">
        <f t="shared" si="51"/>
        <v>1.5667487530601924E-2</v>
      </c>
      <c r="AF197" s="27">
        <f t="shared" si="51"/>
        <v>1.5699367642390216E-2</v>
      </c>
      <c r="AG197" s="27">
        <f t="shared" si="51"/>
        <v>1.5729814700629455E-2</v>
      </c>
      <c r="AH197" s="27">
        <f t="shared" si="51"/>
        <v>1.5756916496943066E-2</v>
      </c>
      <c r="AI197" s="27">
        <f t="shared" si="51"/>
        <v>1.5782216785041197E-2</v>
      </c>
      <c r="AJ197" s="27">
        <f t="shared" si="51"/>
        <v>1.5806102465013513E-2</v>
      </c>
      <c r="AK197" s="27">
        <f t="shared" si="51"/>
        <v>1.5827962795554217E-2</v>
      </c>
      <c r="AL197" s="27">
        <f t="shared" si="51"/>
        <v>1.5848275086327315E-2</v>
      </c>
      <c r="AM197" s="27">
        <f t="shared" si="51"/>
        <v>1.5866269910266493E-2</v>
      </c>
      <c r="AN197" s="27">
        <f t="shared" si="51"/>
        <v>1.5883203226406024E-2</v>
      </c>
      <c r="AO197" s="27">
        <f t="shared" si="51"/>
        <v>1.5898222376567517E-2</v>
      </c>
      <c r="AP197" s="27">
        <f t="shared" si="51"/>
        <v>1.5911366343801824E-2</v>
      </c>
      <c r="AQ197" s="27">
        <f t="shared" si="51"/>
        <v>1.592260886015575E-2</v>
      </c>
      <c r="AR197" s="27">
        <f t="shared" si="51"/>
        <v>1.5931957873364856E-2</v>
      </c>
      <c r="AS197" s="27">
        <f t="shared" si="51"/>
        <v>1.5939698752267903E-2</v>
      </c>
      <c r="AT197" s="27">
        <f t="shared" si="51"/>
        <v>1.5942078145401422E-2</v>
      </c>
      <c r="AU197" s="27">
        <f t="shared" si="51"/>
        <v>1.5941696471724866E-2</v>
      </c>
      <c r="AV197" s="27">
        <f t="shared" si="51"/>
        <v>1.5939063311034396E-2</v>
      </c>
      <c r="AW197" s="27">
        <f t="shared" si="51"/>
        <v>1.5933945683382855E-2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0.11732381389682568</v>
      </c>
      <c r="Q198" s="27">
        <f t="shared" si="51"/>
        <v>0.11805182815822728</v>
      </c>
      <c r="R198" s="27">
        <f t="shared" si="51"/>
        <v>0.11882851694408277</v>
      </c>
      <c r="S198" s="27">
        <f t="shared" si="51"/>
        <v>0.11954225620944353</v>
      </c>
      <c r="T198" s="27">
        <f t="shared" si="51"/>
        <v>0.12021934359970862</v>
      </c>
      <c r="U198" s="27">
        <f t="shared" si="51"/>
        <v>0.12081531683402028</v>
      </c>
      <c r="V198" s="27">
        <f t="shared" si="51"/>
        <v>0.12133270242482619</v>
      </c>
      <c r="W198" s="27">
        <f t="shared" si="51"/>
        <v>0.12177341143914</v>
      </c>
      <c r="X198" s="27">
        <f t="shared" si="51"/>
        <v>0.12213022314341626</v>
      </c>
      <c r="Y198" s="27">
        <f t="shared" si="51"/>
        <v>0.1224696977801497</v>
      </c>
      <c r="Z198" s="27">
        <f t="shared" si="51"/>
        <v>0.12279419906429255</v>
      </c>
      <c r="AA198" s="27">
        <f t="shared" si="51"/>
        <v>0.12310292854586717</v>
      </c>
      <c r="AB198" s="27">
        <f t="shared" si="51"/>
        <v>0.12340301210033768</v>
      </c>
      <c r="AC198" s="27">
        <f t="shared" si="51"/>
        <v>0.1236795018650541</v>
      </c>
      <c r="AD198" s="27">
        <f t="shared" si="51"/>
        <v>0.12395049359992785</v>
      </c>
      <c r="AE198" s="27">
        <f t="shared" si="51"/>
        <v>0.12421006393168614</v>
      </c>
      <c r="AF198" s="27">
        <f t="shared" si="51"/>
        <v>0.12446280584168536</v>
      </c>
      <c r="AG198" s="27">
        <f t="shared" si="51"/>
        <v>0.12470418666570332</v>
      </c>
      <c r="AH198" s="27">
        <f t="shared" si="51"/>
        <v>0.1249190466326382</v>
      </c>
      <c r="AI198" s="27">
        <f t="shared" si="51"/>
        <v>0.12511962444679128</v>
      </c>
      <c r="AJ198" s="27">
        <f t="shared" si="51"/>
        <v>0.12530898740818619</v>
      </c>
      <c r="AK198" s="27">
        <f t="shared" si="51"/>
        <v>0.12548229362902888</v>
      </c>
      <c r="AL198" s="27">
        <f t="shared" si="51"/>
        <v>0.12564332716619286</v>
      </c>
      <c r="AM198" s="27">
        <f t="shared" si="51"/>
        <v>0.12578598808917488</v>
      </c>
      <c r="AN198" s="27">
        <f t="shared" si="51"/>
        <v>0.12592023349873135</v>
      </c>
      <c r="AO198" s="27">
        <f t="shared" si="51"/>
        <v>0.12603930361754359</v>
      </c>
      <c r="AP198" s="27">
        <f t="shared" si="51"/>
        <v>0.12614350749881689</v>
      </c>
      <c r="AQ198" s="27">
        <f t="shared" si="51"/>
        <v>0.12623263689319791</v>
      </c>
      <c r="AR198" s="27">
        <f t="shared" si="51"/>
        <v>0.1263067548094326</v>
      </c>
      <c r="AS198" s="27">
        <f t="shared" si="51"/>
        <v>0.12636812361930447</v>
      </c>
      <c r="AT198" s="27">
        <f t="shared" si="51"/>
        <v>0.12638698717816513</v>
      </c>
      <c r="AU198" s="27">
        <f t="shared" si="51"/>
        <v>0.12638396131255181</v>
      </c>
      <c r="AV198" s="27">
        <f t="shared" ref="L198:AW205" si="52">AV1420</f>
        <v>0.12636308591328521</v>
      </c>
      <c r="AW198" s="27">
        <f t="shared" si="52"/>
        <v>0.12632251394177191</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9.7466979224281783E-2</v>
      </c>
      <c r="L201" s="27">
        <f t="shared" si="52"/>
        <v>9.6937181363551492E-2</v>
      </c>
      <c r="M201" s="27">
        <f t="shared" si="52"/>
        <v>9.6980665528366566E-2</v>
      </c>
      <c r="N201" s="27">
        <f t="shared" si="52"/>
        <v>9.6090308702663552E-2</v>
      </c>
      <c r="O201" s="27">
        <f t="shared" si="52"/>
        <v>9.4636150647850484E-2</v>
      </c>
      <c r="P201" s="27">
        <f t="shared" si="52"/>
        <v>9.2641437622218326E-2</v>
      </c>
      <c r="Q201" s="27">
        <f t="shared" si="52"/>
        <v>9.1193054757597189E-2</v>
      </c>
      <c r="R201" s="27">
        <f t="shared" si="52"/>
        <v>8.9872834352323586E-2</v>
      </c>
      <c r="S201" s="27">
        <f t="shared" si="52"/>
        <v>8.0091466237422651E-2</v>
      </c>
      <c r="T201" s="27">
        <f t="shared" si="52"/>
        <v>8.1326487415573939E-2</v>
      </c>
      <c r="U201" s="27">
        <f t="shared" si="52"/>
        <v>8.1846585619549966E-2</v>
      </c>
      <c r="V201" s="27">
        <f t="shared" si="52"/>
        <v>8.2148368826373136E-2</v>
      </c>
      <c r="W201" s="27">
        <f t="shared" si="52"/>
        <v>8.262812914320615E-2</v>
      </c>
      <c r="X201" s="27">
        <f t="shared" si="52"/>
        <v>8.2963795143198224E-2</v>
      </c>
      <c r="Y201" s="27">
        <f t="shared" si="52"/>
        <v>8.2970948623515811E-2</v>
      </c>
      <c r="Z201" s="27">
        <f t="shared" si="52"/>
        <v>8.2956811359759727E-2</v>
      </c>
      <c r="AA201" s="27">
        <f t="shared" si="52"/>
        <v>8.2979293083164388E-2</v>
      </c>
      <c r="AB201" s="27">
        <f t="shared" si="52"/>
        <v>8.3635771017202473E-2</v>
      </c>
      <c r="AC201" s="27">
        <f t="shared" si="52"/>
        <v>8.3968458310358277E-2</v>
      </c>
      <c r="AD201" s="27">
        <f t="shared" si="52"/>
        <v>8.4715618803122741E-2</v>
      </c>
      <c r="AE201" s="27">
        <f t="shared" si="52"/>
        <v>8.5539220068095612E-2</v>
      </c>
      <c r="AF201" s="27">
        <f t="shared" si="52"/>
        <v>8.6807140177873512E-2</v>
      </c>
      <c r="AG201" s="27">
        <f t="shared" si="52"/>
        <v>8.8268977810850163E-2</v>
      </c>
      <c r="AH201" s="27">
        <f t="shared" si="52"/>
        <v>8.9000070499233891E-2</v>
      </c>
      <c r="AI201" s="27">
        <f t="shared" si="52"/>
        <v>8.9702992514848146E-2</v>
      </c>
      <c r="AJ201" s="27">
        <f t="shared" si="52"/>
        <v>9.0618194506708952E-2</v>
      </c>
      <c r="AK201" s="27">
        <f t="shared" si="52"/>
        <v>9.148197984125922E-2</v>
      </c>
      <c r="AL201" s="27">
        <f t="shared" si="52"/>
        <v>9.2566905902376331E-2</v>
      </c>
      <c r="AM201" s="27">
        <f t="shared" si="52"/>
        <v>9.353417514760351E-2</v>
      </c>
      <c r="AN201" s="27">
        <f t="shared" si="52"/>
        <v>9.4862028923488564E-2</v>
      </c>
      <c r="AO201" s="27">
        <f t="shared" si="52"/>
        <v>9.6170819863117651E-2</v>
      </c>
      <c r="AP201" s="27">
        <f t="shared" si="52"/>
        <v>9.7506861618746568E-2</v>
      </c>
      <c r="AQ201" s="27">
        <f t="shared" si="52"/>
        <v>9.8882539012865048E-2</v>
      </c>
      <c r="AR201" s="27">
        <f t="shared" si="52"/>
        <v>0.10032292250058811</v>
      </c>
      <c r="AS201" s="27">
        <f t="shared" si="52"/>
        <v>0.10196633524372066</v>
      </c>
      <c r="AT201" s="27">
        <f t="shared" si="52"/>
        <v>0.10219358337474922</v>
      </c>
      <c r="AU201" s="27">
        <f t="shared" si="52"/>
        <v>0.10219265974889229</v>
      </c>
      <c r="AV201" s="27">
        <f t="shared" si="52"/>
        <v>0.10220433044931966</v>
      </c>
      <c r="AW201" s="27">
        <f t="shared" si="52"/>
        <v>0.10214560273268752</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3.8131055665722162E-2</v>
      </c>
      <c r="L202" s="27">
        <f t="shared" si="52"/>
        <v>3.7923788015899955E-2</v>
      </c>
      <c r="M202" s="27">
        <f t="shared" si="52"/>
        <v>3.794079990159023E-2</v>
      </c>
      <c r="N202" s="27">
        <f t="shared" si="52"/>
        <v>3.7592474284510076E-2</v>
      </c>
      <c r="O202" s="27">
        <f t="shared" si="52"/>
        <v>3.7023578211438569E-2</v>
      </c>
      <c r="P202" s="27">
        <f t="shared" si="52"/>
        <v>3.6243206089281201E-2</v>
      </c>
      <c r="Q202" s="27">
        <f t="shared" si="52"/>
        <v>3.567656938754183E-2</v>
      </c>
      <c r="R202" s="27">
        <f t="shared" si="52"/>
        <v>3.5160072434777256E-2</v>
      </c>
      <c r="S202" s="27">
        <f t="shared" si="52"/>
        <v>3.1333403186949688E-2</v>
      </c>
      <c r="T202" s="27">
        <f t="shared" si="52"/>
        <v>3.1816568477053393E-2</v>
      </c>
      <c r="U202" s="27">
        <f t="shared" si="52"/>
        <v>3.2020041424766457E-2</v>
      </c>
      <c r="V202" s="27">
        <f t="shared" si="52"/>
        <v>3.2138105125416046E-2</v>
      </c>
      <c r="W202" s="27">
        <f t="shared" si="52"/>
        <v>3.2325797074966141E-2</v>
      </c>
      <c r="X202" s="27">
        <f t="shared" si="52"/>
        <v>3.2457116410321084E-2</v>
      </c>
      <c r="Y202" s="27">
        <f t="shared" si="52"/>
        <v>3.2459914996656319E-2</v>
      </c>
      <c r="Z202" s="27">
        <f t="shared" si="52"/>
        <v>3.2454384212840769E-2</v>
      </c>
      <c r="AA202" s="27">
        <f t="shared" si="52"/>
        <v>3.2463179518219344E-2</v>
      </c>
      <c r="AB202" s="27">
        <f t="shared" si="52"/>
        <v>3.2720006977584051E-2</v>
      </c>
      <c r="AC202" s="27">
        <f t="shared" si="52"/>
        <v>3.2850160982515413E-2</v>
      </c>
      <c r="AD202" s="27">
        <f t="shared" si="52"/>
        <v>3.3142465294884342E-2</v>
      </c>
      <c r="AE202" s="27">
        <f t="shared" si="52"/>
        <v>3.3464674785021235E-2</v>
      </c>
      <c r="AF202" s="27">
        <f t="shared" si="52"/>
        <v>3.3960710803274952E-2</v>
      </c>
      <c r="AG202" s="27">
        <f t="shared" si="52"/>
        <v>3.4532611282810821E-2</v>
      </c>
      <c r="AH202" s="27">
        <f t="shared" si="52"/>
        <v>3.4818629544784596E-2</v>
      </c>
      <c r="AI202" s="27">
        <f t="shared" si="52"/>
        <v>3.5093626869205342E-2</v>
      </c>
      <c r="AJ202" s="27">
        <f t="shared" si="52"/>
        <v>3.5451672418321215E-2</v>
      </c>
      <c r="AK202" s="27">
        <f t="shared" si="52"/>
        <v>3.5789602730075094E-2</v>
      </c>
      <c r="AL202" s="27">
        <f t="shared" si="52"/>
        <v>3.6214047771451145E-2</v>
      </c>
      <c r="AM202" s="27">
        <f t="shared" si="52"/>
        <v>3.6592463084278548E-2</v>
      </c>
      <c r="AN202" s="27">
        <f t="shared" si="52"/>
        <v>3.7111946366177567E-2</v>
      </c>
      <c r="AO202" s="27">
        <f t="shared" si="52"/>
        <v>3.7623971880572038E-2</v>
      </c>
      <c r="AP202" s="27">
        <f t="shared" si="52"/>
        <v>3.814665846592713E-2</v>
      </c>
      <c r="AQ202" s="27">
        <f t="shared" si="52"/>
        <v>3.8684851315553673E-2</v>
      </c>
      <c r="AR202" s="27">
        <f t="shared" si="52"/>
        <v>3.9248358499088837E-2</v>
      </c>
      <c r="AS202" s="27">
        <f t="shared" si="52"/>
        <v>3.9891294838030313E-2</v>
      </c>
      <c r="AT202" s="27">
        <f t="shared" si="52"/>
        <v>3.9980198907933223E-2</v>
      </c>
      <c r="AU202" s="27">
        <f t="shared" si="52"/>
        <v>3.997983756679753E-2</v>
      </c>
      <c r="AV202" s="27">
        <f t="shared" si="52"/>
        <v>3.9984403381098918E-2</v>
      </c>
      <c r="AW202" s="27">
        <f t="shared" si="52"/>
        <v>3.9961427909304854E-2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0.32784224726088979</v>
      </c>
      <c r="L203" s="27">
        <f t="shared" si="52"/>
        <v>0.33450793008613727</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0.36607496135357975</v>
      </c>
      <c r="S203" s="27">
        <f t="shared" si="52"/>
        <v>0.35146679960329763</v>
      </c>
      <c r="T203" s="27">
        <f t="shared" si="52"/>
        <v>0.36127188227022533</v>
      </c>
      <c r="U203" s="27">
        <f t="shared" si="52"/>
        <v>0.36938106524088465</v>
      </c>
      <c r="V203" s="27">
        <f t="shared" si="52"/>
        <v>0.37689047688718919</v>
      </c>
      <c r="W203" s="27">
        <f t="shared" si="52"/>
        <v>0.38475211301826423</v>
      </c>
      <c r="X203" s="27">
        <f t="shared" si="52"/>
        <v>0.39217085110108957</v>
      </c>
      <c r="Y203" s="27">
        <f t="shared" si="52"/>
        <v>0.39875797259965884</v>
      </c>
      <c r="Z203" s="27">
        <f t="shared" si="52"/>
        <v>0.40527861570080786</v>
      </c>
      <c r="AA203" s="27">
        <f t="shared" si="52"/>
        <v>0.41188789419680788</v>
      </c>
      <c r="AB203" s="27">
        <f t="shared" si="52"/>
        <v>0.42025011550229818</v>
      </c>
      <c r="AC203" s="27">
        <f t="shared" si="52"/>
        <v>0.42776348020101262</v>
      </c>
      <c r="AD203" s="27">
        <f t="shared" si="52"/>
        <v>0.43652115244252149</v>
      </c>
      <c r="AE203" s="27">
        <f t="shared" si="52"/>
        <v>0.44560160903905688</v>
      </c>
      <c r="AF203" s="27">
        <f t="shared" si="52"/>
        <v>0.45612637561051617</v>
      </c>
      <c r="AG203" s="27">
        <f t="shared" si="52"/>
        <v>0.4674105970190387</v>
      </c>
      <c r="AH203" s="27">
        <f t="shared" si="52"/>
        <v>0.47660579643256989</v>
      </c>
      <c r="AI203" s="27">
        <f t="shared" si="52"/>
        <v>0.48582507538292796</v>
      </c>
      <c r="AJ203" s="27">
        <f t="shared" si="52"/>
        <v>0.49584714415907366</v>
      </c>
      <c r="AK203" s="27">
        <f t="shared" si="52"/>
        <v>0.50584327891958292</v>
      </c>
      <c r="AL203" s="27">
        <f t="shared" si="52"/>
        <v>0.51672673790947277</v>
      </c>
      <c r="AM203" s="27">
        <f t="shared" si="52"/>
        <v>0.52738100324368553</v>
      </c>
      <c r="AN203" s="27">
        <f t="shared" si="52"/>
        <v>0.53946633869507565</v>
      </c>
      <c r="AO203" s="27">
        <f t="shared" si="52"/>
        <v>0.55170594750895274</v>
      </c>
      <c r="AP203" s="27">
        <f t="shared" si="52"/>
        <v>0.5642708280414559</v>
      </c>
      <c r="AQ203" s="27">
        <f t="shared" si="52"/>
        <v>0.57721922613179033</v>
      </c>
      <c r="AR203" s="27">
        <f t="shared" si="52"/>
        <v>0.5906610946936528</v>
      </c>
      <c r="AS203" s="27">
        <f t="shared" si="52"/>
        <v>0.60514882901449418</v>
      </c>
      <c r="AT203" s="27">
        <f t="shared" si="52"/>
        <v>0.6144050490980183</v>
      </c>
      <c r="AU203" s="27">
        <f t="shared" si="52"/>
        <v>0.62286168363001027</v>
      </c>
      <c r="AV203" s="27">
        <f t="shared" si="52"/>
        <v>0.63144933115204016</v>
      </c>
      <c r="AW203" s="27">
        <f t="shared" si="52"/>
        <v>0.63983217043600726</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1.7017151675634949</v>
      </c>
      <c r="L204" s="27">
        <f t="shared" si="52"/>
        <v>1.7241237147327637</v>
      </c>
      <c r="M204" s="27">
        <f t="shared" si="52"/>
        <v>1.7601182693498105</v>
      </c>
      <c r="N204" s="27">
        <f t="shared" si="52"/>
        <v>1.7704533576020511</v>
      </c>
      <c r="O204" s="27">
        <f t="shared" si="52"/>
        <v>1.7641159598844758</v>
      </c>
      <c r="P204" s="27">
        <f t="shared" si="52"/>
        <v>1.7411735022142167</v>
      </c>
      <c r="Q204" s="27">
        <f t="shared" si="52"/>
        <v>1.7315152516158581</v>
      </c>
      <c r="R204" s="27">
        <f t="shared" si="52"/>
        <v>1.7240481490859689</v>
      </c>
      <c r="S204" s="27">
        <f t="shared" si="52"/>
        <v>1.4743120135991061</v>
      </c>
      <c r="T204" s="27">
        <f t="shared" si="52"/>
        <v>1.536452317565681</v>
      </c>
      <c r="U204" s="27">
        <f t="shared" si="52"/>
        <v>1.5792908987907681</v>
      </c>
      <c r="V204" s="27">
        <f t="shared" si="52"/>
        <v>1.6167735829368195</v>
      </c>
      <c r="W204" s="27">
        <f t="shared" si="52"/>
        <v>1.6606003193392869</v>
      </c>
      <c r="X204" s="27">
        <f t="shared" si="52"/>
        <v>1.7012252204907063</v>
      </c>
      <c r="Y204" s="27">
        <f t="shared" si="52"/>
        <v>1.7323167361999336</v>
      </c>
      <c r="Z204" s="27">
        <f t="shared" si="52"/>
        <v>1.7631145610914698</v>
      </c>
      <c r="AA204" s="27">
        <f t="shared" si="52"/>
        <v>1.7954587051908844</v>
      </c>
      <c r="AB204" s="27">
        <f t="shared" si="52"/>
        <v>1.8485712281796063</v>
      </c>
      <c r="AC204" s="27">
        <f t="shared" si="52"/>
        <v>1.8921755128100026</v>
      </c>
      <c r="AD204" s="27">
        <f t="shared" si="52"/>
        <v>1.9501148859756294</v>
      </c>
      <c r="AE204" s="27">
        <f t="shared" si="52"/>
        <v>2.0116893145161887</v>
      </c>
      <c r="AF204" s="27">
        <f t="shared" si="52"/>
        <v>2.089439935076352</v>
      </c>
      <c r="AG204" s="27">
        <f t="shared" si="52"/>
        <v>2.1754274297051839</v>
      </c>
      <c r="AH204" s="27">
        <f t="shared" si="52"/>
        <v>2.237971090505094</v>
      </c>
      <c r="AI204" s="27">
        <f t="shared" si="52"/>
        <v>2.3007478708551781</v>
      </c>
      <c r="AJ204" s="27">
        <f t="shared" si="52"/>
        <v>2.3722888900672703</v>
      </c>
      <c r="AK204" s="27">
        <f t="shared" si="52"/>
        <v>2.4434486047712323</v>
      </c>
      <c r="AL204" s="27">
        <f t="shared" si="52"/>
        <v>2.5241165096238025</v>
      </c>
      <c r="AM204" s="27">
        <f t="shared" si="52"/>
        <v>2.6021618361195604</v>
      </c>
      <c r="AN204" s="27">
        <f t="shared" si="52"/>
        <v>2.6952956459106865</v>
      </c>
      <c r="AO204" s="27">
        <f t="shared" si="52"/>
        <v>2.7897352261942565</v>
      </c>
      <c r="AP204" s="27">
        <f t="shared" si="52"/>
        <v>2.8872833669908089</v>
      </c>
      <c r="AQ204" s="27">
        <f t="shared" si="52"/>
        <v>2.9885196444050632</v>
      </c>
      <c r="AR204" s="27">
        <f t="shared" si="52"/>
        <v>3.0945497857941069</v>
      </c>
      <c r="AS204" s="27">
        <f t="shared" si="52"/>
        <v>3.2110385953169591</v>
      </c>
      <c r="AT204" s="27">
        <f t="shared" si="52"/>
        <v>3.2731270426284702</v>
      </c>
      <c r="AU204" s="27">
        <f t="shared" si="52"/>
        <v>3.3271532732714491</v>
      </c>
      <c r="AV204" s="27">
        <f t="shared" si="52"/>
        <v>3.382749351001304</v>
      </c>
      <c r="AW204" s="27">
        <f t="shared" si="52"/>
        <v>3.4364950392803757</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1.366009363587042E-2</v>
      </c>
      <c r="L205" s="27">
        <f t="shared" si="52"/>
        <v>1.3937830420255733E-2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1.5253123389732505E-2</v>
      </c>
      <c r="S205" s="27">
        <f t="shared" si="52"/>
        <v>1.4644449983470746E-2</v>
      </c>
      <c r="T205" s="27">
        <f t="shared" si="52"/>
        <v>1.5052995094592738E-2</v>
      </c>
      <c r="U205" s="27">
        <f t="shared" si="52"/>
        <v>1.5390877718370211E-2</v>
      </c>
      <c r="V205" s="27">
        <f t="shared" si="52"/>
        <v>1.5703769870299564E-2</v>
      </c>
      <c r="W205" s="27">
        <f t="shared" si="52"/>
        <v>1.6031338042427692E-2</v>
      </c>
      <c r="X205" s="27">
        <f t="shared" si="52"/>
        <v>1.634045212921208E-2</v>
      </c>
      <c r="Y205" s="27">
        <f t="shared" si="52"/>
        <v>1.6614915524985806E-2</v>
      </c>
      <c r="Z205" s="27">
        <f t="shared" si="52"/>
        <v>1.6886608987533674E-2</v>
      </c>
      <c r="AA205" s="27">
        <f t="shared" si="52"/>
        <v>1.7161995591533679E-2</v>
      </c>
      <c r="AB205" s="27">
        <f t="shared" si="52"/>
        <v>1.7510421479262444E-2</v>
      </c>
      <c r="AC205" s="27">
        <f t="shared" si="52"/>
        <v>1.7823478341708877E-2</v>
      </c>
      <c r="AD205" s="27">
        <f t="shared" si="52"/>
        <v>1.8188381351771747E-2</v>
      </c>
      <c r="AE205" s="27">
        <f t="shared" si="52"/>
        <v>1.8566733709960721E-2</v>
      </c>
      <c r="AF205" s="27">
        <f t="shared" si="52"/>
        <v>1.900526565043819E-2</v>
      </c>
      <c r="AG205" s="27">
        <f t="shared" si="52"/>
        <v>1.9475441542459958E-2</v>
      </c>
      <c r="AH205" s="27">
        <f t="shared" si="52"/>
        <v>1.9858574851357096E-2</v>
      </c>
      <c r="AI205" s="27">
        <f t="shared" si="52"/>
        <v>2.0242711474288681E-2</v>
      </c>
      <c r="AJ205" s="27">
        <f t="shared" si="52"/>
        <v>2.0660297673294758E-2</v>
      </c>
      <c r="AK205" s="27">
        <f t="shared" ref="L205:AW206" si="53">AK1427</f>
        <v>2.1076803288315977E-2</v>
      </c>
      <c r="AL205" s="27">
        <f t="shared" si="53"/>
        <v>2.1530280746228057E-2</v>
      </c>
      <c r="AM205" s="27">
        <f t="shared" si="53"/>
        <v>2.1974208468486925E-2</v>
      </c>
      <c r="AN205" s="27">
        <f t="shared" si="53"/>
        <v>2.2477764112294844E-2</v>
      </c>
      <c r="AO205" s="27">
        <f t="shared" si="53"/>
        <v>2.2987747812873056E-2</v>
      </c>
      <c r="AP205" s="27">
        <f t="shared" si="53"/>
        <v>2.3511284501727358E-2</v>
      </c>
      <c r="AQ205" s="27">
        <f t="shared" si="53"/>
        <v>2.4050801088824621E-2</v>
      </c>
      <c r="AR205" s="27">
        <f t="shared" si="53"/>
        <v>2.4610878945568893E-2</v>
      </c>
      <c r="AS205" s="27">
        <f t="shared" si="53"/>
        <v>2.5214534542270614E-2</v>
      </c>
      <c r="AT205" s="27">
        <f t="shared" si="53"/>
        <v>2.560021037908412E-2</v>
      </c>
      <c r="AU205" s="27">
        <f t="shared" si="53"/>
        <v>2.5952570151250447E-2</v>
      </c>
      <c r="AV205" s="27">
        <f t="shared" si="53"/>
        <v>2.6310388798001696E-2</v>
      </c>
      <c r="AW205" s="27">
        <f t="shared" si="53"/>
        <v>2.6659673768166997E-2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7.0904798648479025E-2</v>
      </c>
      <c r="L206" s="27">
        <f t="shared" si="53"/>
        <v>7.1838488113865229E-2</v>
      </c>
      <c r="M206" s="27">
        <f t="shared" si="53"/>
        <v>7.3338261222908846E-2</v>
      </c>
      <c r="N206" s="27">
        <f t="shared" si="53"/>
        <v>7.3768889900085552E-2</v>
      </c>
      <c r="O206" s="27">
        <f t="shared" si="53"/>
        <v>7.3504831661853232E-2</v>
      </c>
      <c r="P206" s="27">
        <f t="shared" si="53"/>
        <v>7.2548895925592424E-2</v>
      </c>
      <c r="Q206" s="27">
        <f t="shared" si="53"/>
        <v>7.2146468817327475E-2</v>
      </c>
      <c r="R206" s="27">
        <f t="shared" si="53"/>
        <v>7.1835339545248775E-2</v>
      </c>
      <c r="S206" s="27">
        <f t="shared" si="53"/>
        <v>6.1429667233296133E-2</v>
      </c>
      <c r="T206" s="27">
        <f t="shared" si="53"/>
        <v>6.4018846565236764E-2</v>
      </c>
      <c r="U206" s="27">
        <f t="shared" si="53"/>
        <v>6.5803787449615389E-2</v>
      </c>
      <c r="V206" s="27">
        <f t="shared" si="53"/>
        <v>6.7365565955700882E-2</v>
      </c>
      <c r="W206" s="27">
        <f t="shared" si="53"/>
        <v>6.919167997247036E-2</v>
      </c>
      <c r="X206" s="27">
        <f t="shared" si="53"/>
        <v>7.0884384187112848E-2</v>
      </c>
      <c r="Y206" s="27">
        <f t="shared" si="53"/>
        <v>7.2179864008330638E-2</v>
      </c>
      <c r="Z206" s="27">
        <f t="shared" si="53"/>
        <v>7.3463106712144635E-2</v>
      </c>
      <c r="AA206" s="27">
        <f t="shared" si="53"/>
        <v>7.4810779382953566E-2</v>
      </c>
      <c r="AB206" s="27">
        <f t="shared" si="53"/>
        <v>7.7023801174150308E-2</v>
      </c>
      <c r="AC206" s="27">
        <f t="shared" si="53"/>
        <v>7.8840646367083517E-2</v>
      </c>
      <c r="AD206" s="27">
        <f t="shared" si="53"/>
        <v>8.12547869156513E-2</v>
      </c>
      <c r="AE206" s="27">
        <f t="shared" si="53"/>
        <v>8.3820388104841284E-2</v>
      </c>
      <c r="AF206" s="27">
        <f t="shared" si="53"/>
        <v>8.7059997294848077E-2</v>
      </c>
      <c r="AG206" s="27">
        <f t="shared" si="53"/>
        <v>9.0642809571049407E-2</v>
      </c>
      <c r="AH206" s="27">
        <f t="shared" si="53"/>
        <v>9.3248795437712334E-2</v>
      </c>
      <c r="AI206" s="27">
        <f t="shared" si="53"/>
        <v>9.5864494618965859E-2</v>
      </c>
      <c r="AJ206" s="27">
        <f t="shared" si="53"/>
        <v>9.8845370419469683E-2</v>
      </c>
      <c r="AK206" s="27">
        <f t="shared" si="53"/>
        <v>0.10181035853213477</v>
      </c>
      <c r="AL206" s="27">
        <f t="shared" si="53"/>
        <v>0.10517152123432523</v>
      </c>
      <c r="AM206" s="27">
        <f t="shared" si="53"/>
        <v>0.10842340983831511</v>
      </c>
      <c r="AN206" s="27">
        <f t="shared" si="53"/>
        <v>0.11230398524627873</v>
      </c>
      <c r="AO206" s="27">
        <f t="shared" si="53"/>
        <v>0.1162389677580941</v>
      </c>
      <c r="AP206" s="27">
        <f t="shared" si="53"/>
        <v>0.12030347362461713</v>
      </c>
      <c r="AQ206" s="27">
        <f t="shared" si="53"/>
        <v>0.12452165185021109</v>
      </c>
      <c r="AR206" s="27">
        <f t="shared" si="53"/>
        <v>0.12893957440808793</v>
      </c>
      <c r="AS206" s="27">
        <f t="shared" si="53"/>
        <v>0.13379327480487344</v>
      </c>
      <c r="AT206" s="27">
        <f t="shared" si="53"/>
        <v>0.13638029344285305</v>
      </c>
      <c r="AU206" s="27">
        <f t="shared" si="53"/>
        <v>0.13863138638631053</v>
      </c>
      <c r="AV206" s="27">
        <f t="shared" si="53"/>
        <v>0.14094788962505447</v>
      </c>
      <c r="AW206" s="27">
        <f t="shared" si="53"/>
        <v>0.14318729330334914</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6.6038785467281169</v>
      </c>
      <c r="U207" s="22">
        <f t="shared" si="54"/>
        <v>6.601999368084118</v>
      </c>
      <c r="V207" s="22">
        <f t="shared" si="54"/>
        <v>6.600532279722807</v>
      </c>
      <c r="W207" s="22">
        <f t="shared" si="54"/>
        <v>6.5992051255597355</v>
      </c>
      <c r="X207" s="22">
        <f t="shared" si="54"/>
        <v>6.5977981852415502</v>
      </c>
      <c r="Y207" s="22">
        <f t="shared" si="54"/>
        <v>6.5964889228575565</v>
      </c>
      <c r="Z207" s="22">
        <f t="shared" si="54"/>
        <v>6.5953738138803679</v>
      </c>
      <c r="AA207" s="22">
        <f t="shared" si="54"/>
        <v>6.5942817746747782</v>
      </c>
      <c r="AB207" s="22">
        <f t="shared" si="54"/>
        <v>6.5931792871980042</v>
      </c>
      <c r="AC207" s="22">
        <f t="shared" si="54"/>
        <v>6.5917237797877517</v>
      </c>
      <c r="AD207" s="22">
        <f t="shared" si="54"/>
        <v>6.5904593743410622</v>
      </c>
      <c r="AE207" s="22">
        <f t="shared" si="54"/>
        <v>6.5889626809226787</v>
      </c>
      <c r="AF207" s="22">
        <f t="shared" si="54"/>
        <v>6.5874261858387104</v>
      </c>
      <c r="AG207" s="22">
        <f t="shared" si="54"/>
        <v>6.5856391761312372</v>
      </c>
      <c r="AH207" s="22">
        <f t="shared" si="54"/>
        <v>6.5837460743635239</v>
      </c>
      <c r="AI207" s="22">
        <f t="shared" si="54"/>
        <v>6.5822718605247434</v>
      </c>
      <c r="AJ207" s="22">
        <f t="shared" si="54"/>
        <v>6.5808158783351747</v>
      </c>
      <c r="AK207" s="22">
        <f t="shared" si="54"/>
        <v>6.5792411429496331</v>
      </c>
      <c r="AL207" s="22">
        <f t="shared" si="54"/>
        <v>6.5776971792007926</v>
      </c>
      <c r="AM207" s="22">
        <f t="shared" si="54"/>
        <v>6.5760292541762722</v>
      </c>
      <c r="AN207" s="22">
        <f t="shared" si="54"/>
        <v>6.5744290866706301</v>
      </c>
      <c r="AO207" s="22">
        <f t="shared" si="54"/>
        <v>6.5726265847082814</v>
      </c>
      <c r="AP207" s="22">
        <f t="shared" si="54"/>
        <v>6.5708363430200762</v>
      </c>
      <c r="AQ207" s="22">
        <f t="shared" si="54"/>
        <v>6.5690321556450879</v>
      </c>
      <c r="AR207" s="22">
        <f t="shared" si="54"/>
        <v>6.5672071055463608</v>
      </c>
      <c r="AS207" s="22">
        <f t="shared" si="54"/>
        <v>6.5653474451226606</v>
      </c>
      <c r="AT207" s="22">
        <f t="shared" si="54"/>
        <v>6.5633778154585922</v>
      </c>
      <c r="AU207" s="22">
        <f t="shared" si="54"/>
        <v>6.5621831754716791</v>
      </c>
      <c r="AV207" s="22">
        <f t="shared" si="54"/>
        <v>6.5611127696826843</v>
      </c>
      <c r="AW207" s="22">
        <f t="shared" si="54"/>
        <v>6.5600345870341048</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4.358559840840559E-2</v>
      </c>
      <c r="U208" s="22">
        <f t="shared" si="55"/>
        <v>4.3573195829355184E-2</v>
      </c>
      <c r="V208" s="22">
        <f t="shared" si="55"/>
        <v>4.3563513046170524E-2</v>
      </c>
      <c r="W208" s="22">
        <f t="shared" si="55"/>
        <v>4.3554753828694261E-2</v>
      </c>
      <c r="X208" s="22">
        <f t="shared" si="55"/>
        <v>4.3545468022594236E-2</v>
      </c>
      <c r="Y208" s="22">
        <f t="shared" si="55"/>
        <v>4.3536826890859873E-2</v>
      </c>
      <c r="Z208" s="22">
        <f t="shared" si="55"/>
        <v>4.3529467171610443E-2</v>
      </c>
      <c r="AA208" s="22">
        <f t="shared" si="54"/>
        <v>4.3522259712853541E-2</v>
      </c>
      <c r="AB208" s="22">
        <f t="shared" si="54"/>
        <v>4.3514983295506834E-2</v>
      </c>
      <c r="AC208" s="22">
        <f t="shared" si="54"/>
        <v>4.3505376946599172E-2</v>
      </c>
      <c r="AD208" s="22">
        <f t="shared" si="54"/>
        <v>4.3497031870651022E-2</v>
      </c>
      <c r="AE208" s="22">
        <f t="shared" si="54"/>
        <v>4.3487153694089682E-2</v>
      </c>
      <c r="AF208" s="22">
        <f t="shared" si="54"/>
        <v>4.3477012826535502E-2</v>
      </c>
      <c r="AG208" s="22">
        <f t="shared" si="54"/>
        <v>4.3465218562466178E-2</v>
      </c>
      <c r="AH208" s="22">
        <f t="shared" si="54"/>
        <v>4.3452724090799276E-2</v>
      </c>
      <c r="AI208" s="22">
        <f t="shared" si="54"/>
        <v>4.3442994279463305E-2</v>
      </c>
      <c r="AJ208" s="22">
        <f t="shared" si="54"/>
        <v>4.3433384797012156E-2</v>
      </c>
      <c r="AK208" s="22">
        <f t="shared" si="54"/>
        <v>4.3422991543467591E-2</v>
      </c>
      <c r="AL208" s="22">
        <f t="shared" si="54"/>
        <v>4.3412801382725234E-2</v>
      </c>
      <c r="AM208" s="22">
        <f t="shared" si="54"/>
        <v>4.3401793077563394E-2</v>
      </c>
      <c r="AN208" s="22">
        <f t="shared" si="54"/>
        <v>4.339123197202617E-2</v>
      </c>
      <c r="AO208" s="22">
        <f t="shared" si="54"/>
        <v>4.3379335459074658E-2</v>
      </c>
      <c r="AP208" s="22">
        <f t="shared" si="54"/>
        <v>4.3367519863932509E-2</v>
      </c>
      <c r="AQ208" s="22">
        <f t="shared" si="54"/>
        <v>4.3355612227257596E-2</v>
      </c>
      <c r="AR208" s="22">
        <f t="shared" si="54"/>
        <v>4.3343566896605984E-2</v>
      </c>
      <c r="AS208" s="22">
        <f t="shared" si="54"/>
        <v>4.3331293137809562E-2</v>
      </c>
      <c r="AT208" s="22">
        <f t="shared" si="54"/>
        <v>4.3318293582026726E-2</v>
      </c>
      <c r="AU208" s="22">
        <f t="shared" si="54"/>
        <v>4.331040895811309E-2</v>
      </c>
      <c r="AV208" s="22">
        <f t="shared" si="54"/>
        <v>4.3303344279905724E-2</v>
      </c>
      <c r="AW208" s="22">
        <f t="shared" si="54"/>
        <v>4.3296228274425107E-2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2.9687394774721576</v>
      </c>
      <c r="U209" s="22">
        <f t="shared" si="54"/>
        <v>2.9827686495833849</v>
      </c>
      <c r="V209" s="22">
        <f t="shared" si="54"/>
        <v>2.9937213257373601</v>
      </c>
      <c r="W209" s="22">
        <f t="shared" si="54"/>
        <v>3.0036293109261485</v>
      </c>
      <c r="X209" s="22">
        <f t="shared" si="54"/>
        <v>3.0141329466167042</v>
      </c>
      <c r="Y209" s="22">
        <f t="shared" si="54"/>
        <v>3.0239073591678669</v>
      </c>
      <c r="Z209" s="22">
        <f t="shared" si="54"/>
        <v>3.0322323025220732</v>
      </c>
      <c r="AA209" s="22">
        <f t="shared" si="54"/>
        <v>3.0403850164837514</v>
      </c>
      <c r="AB209" s="22">
        <f t="shared" si="54"/>
        <v>3.0486157329254966</v>
      </c>
      <c r="AC209" s="22">
        <f t="shared" si="54"/>
        <v>3.0594819504789843</v>
      </c>
      <c r="AD209" s="22">
        <f t="shared" si="54"/>
        <v>3.0689214796512632</v>
      </c>
      <c r="AE209" s="22">
        <f t="shared" si="54"/>
        <v>3.080095174941639</v>
      </c>
      <c r="AF209" s="22">
        <f t="shared" si="54"/>
        <v>3.0915660130388343</v>
      </c>
      <c r="AG209" s="22">
        <f t="shared" si="54"/>
        <v>3.104907089913354</v>
      </c>
      <c r="AH209" s="22">
        <f t="shared" si="54"/>
        <v>3.1190402063193456</v>
      </c>
      <c r="AI209" s="22">
        <f t="shared" si="54"/>
        <v>3.1300460783470179</v>
      </c>
      <c r="AJ209" s="22">
        <f t="shared" si="54"/>
        <v>3.1409158404069202</v>
      </c>
      <c r="AK209" s="22">
        <f t="shared" si="54"/>
        <v>3.1526721648116918</v>
      </c>
      <c r="AL209" s="22">
        <f t="shared" si="54"/>
        <v>3.1641987608780804</v>
      </c>
      <c r="AM209" s="22">
        <f t="shared" si="54"/>
        <v>3.1766508006627681</v>
      </c>
      <c r="AN209" s="22">
        <f t="shared" si="54"/>
        <v>3.1885969907789069</v>
      </c>
      <c r="AO209" s="22">
        <f t="shared" si="54"/>
        <v>3.2020537264337889</v>
      </c>
      <c r="AP209" s="22">
        <f t="shared" si="54"/>
        <v>3.2154189319424336</v>
      </c>
      <c r="AQ209" s="22">
        <f t="shared" si="54"/>
        <v>3.2288882501924094</v>
      </c>
      <c r="AR209" s="22">
        <f t="shared" si="54"/>
        <v>3.2425133209265837</v>
      </c>
      <c r="AS209" s="22">
        <f t="shared" si="54"/>
        <v>3.2563967780613363</v>
      </c>
      <c r="AT209" s="22">
        <f t="shared" si="54"/>
        <v>3.271101220154049</v>
      </c>
      <c r="AU209" s="22">
        <f t="shared" si="54"/>
        <v>3.280019909199865</v>
      </c>
      <c r="AV209" s="22">
        <f t="shared" si="54"/>
        <v>3.2880111170025872</v>
      </c>
      <c r="AW209" s="22">
        <f t="shared" si="54"/>
        <v>3.2960603836290185</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0.32309177745176454</v>
      </c>
      <c r="N210" s="22">
        <f t="shared" si="54"/>
        <v>0.32471664946511047</v>
      </c>
      <c r="O210" s="22">
        <f t="shared" si="54"/>
        <v>0.32579638434951874</v>
      </c>
      <c r="P210" s="22">
        <f t="shared" si="54"/>
        <v>0.32632035510276458</v>
      </c>
      <c r="Q210" s="22">
        <f t="shared" si="54"/>
        <v>0.32747800149861978</v>
      </c>
      <c r="R210" s="22">
        <f t="shared" si="54"/>
        <v>0.32880601635823309</v>
      </c>
      <c r="S210" s="22">
        <f t="shared" si="54"/>
        <v>0.31982358123626181</v>
      </c>
      <c r="T210" s="22">
        <f t="shared" si="54"/>
        <v>0.32390464490157206</v>
      </c>
      <c r="U210" s="22">
        <f t="shared" si="54"/>
        <v>0.32705937839966276</v>
      </c>
      <c r="V210" s="22">
        <f t="shared" si="54"/>
        <v>0.32987557904715975</v>
      </c>
      <c r="W210" s="22">
        <f t="shared" si="54"/>
        <v>0.33285260575189063</v>
      </c>
      <c r="X210" s="22">
        <f t="shared" si="54"/>
        <v>0.33557069910200715</v>
      </c>
      <c r="Y210" s="22">
        <f t="shared" si="54"/>
        <v>0.33786206173959821</v>
      </c>
      <c r="Z210" s="22">
        <f t="shared" si="54"/>
        <v>0.34012491723008853</v>
      </c>
      <c r="AA210" s="22">
        <f t="shared" si="54"/>
        <v>0.34243711425349854</v>
      </c>
      <c r="AB210" s="22">
        <f t="shared" si="54"/>
        <v>0.34564527696459957</v>
      </c>
      <c r="AC210" s="22">
        <f t="shared" si="54"/>
        <v>0.3484139798779034</v>
      </c>
      <c r="AD210" s="22">
        <f t="shared" si="54"/>
        <v>0.3518102226345291</v>
      </c>
      <c r="AE210" s="22">
        <f t="shared" si="54"/>
        <v>0.35536063399598516</v>
      </c>
      <c r="AF210" s="22">
        <f t="shared" si="54"/>
        <v>0.35962470166439875</v>
      </c>
      <c r="AG210" s="22">
        <f t="shared" si="54"/>
        <v>0.36425075525194911</v>
      </c>
      <c r="AH210" s="22">
        <f t="shared" si="54"/>
        <v>0.36781675106452982</v>
      </c>
      <c r="AI210" s="22">
        <f t="shared" si="54"/>
        <v>0.37138273483008932</v>
      </c>
      <c r="AJ210" s="22">
        <f t="shared" si="54"/>
        <v>0.37533240026192566</v>
      </c>
      <c r="AK210" s="22">
        <f t="shared" si="54"/>
        <v>0.37925320312723176</v>
      </c>
      <c r="AL210" s="22">
        <f t="shared" si="54"/>
        <v>0.38359242092429363</v>
      </c>
      <c r="AM210" s="22">
        <f t="shared" si="54"/>
        <v>0.38779986274738648</v>
      </c>
      <c r="AN210" s="22">
        <f t="shared" si="54"/>
        <v>0.39268552088951802</v>
      </c>
      <c r="AO210" s="22">
        <f t="shared" si="54"/>
        <v>0.39762288425691511</v>
      </c>
      <c r="AP210" s="22">
        <f t="shared" si="54"/>
        <v>0.40269379600677496</v>
      </c>
      <c r="AQ210" s="22">
        <f t="shared" si="54"/>
        <v>0.40792473838796722</v>
      </c>
      <c r="AR210" s="22">
        <f t="shared" si="54"/>
        <v>0.41336672764709043</v>
      </c>
      <c r="AS210" s="22">
        <f t="shared" si="54"/>
        <v>0.41928197545201717</v>
      </c>
      <c r="AT210" s="22">
        <f t="shared" si="54"/>
        <v>0.42267113857225275</v>
      </c>
      <c r="AU210" s="22">
        <f t="shared" si="54"/>
        <v>0.42566535190819099</v>
      </c>
      <c r="AV210" s="22">
        <f t="shared" si="54"/>
        <v>0.42870908829094007</v>
      </c>
      <c r="AW210" s="22">
        <f t="shared" si="54"/>
        <v>0.43164275175553596</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0.94471091139331709</v>
      </c>
      <c r="N211" s="22">
        <f t="shared" si="54"/>
        <v>0.94946198965576145</v>
      </c>
      <c r="O211" s="22">
        <f t="shared" si="54"/>
        <v>0.95261910289076079</v>
      </c>
      <c r="P211" s="22">
        <f t="shared" si="54"/>
        <v>0.95415117805450056</v>
      </c>
      <c r="Q211" s="22">
        <f t="shared" si="54"/>
        <v>0.95753610227115837</v>
      </c>
      <c r="R211" s="22">
        <f t="shared" si="54"/>
        <v>0.96141917889497153</v>
      </c>
      <c r="S211" s="22">
        <f t="shared" si="54"/>
        <v>0.93515480120781203</v>
      </c>
      <c r="T211" s="22">
        <f t="shared" si="54"/>
        <v>0.94708771205165099</v>
      </c>
      <c r="U211" s="22">
        <f t="shared" si="54"/>
        <v>0.95631206056862683</v>
      </c>
      <c r="V211" s="22">
        <f t="shared" si="54"/>
        <v>0.96454654892777603</v>
      </c>
      <c r="W211" s="22">
        <f t="shared" si="54"/>
        <v>0.97325128797638427</v>
      </c>
      <c r="X211" s="22">
        <f t="shared" si="54"/>
        <v>0.98119891346624655</v>
      </c>
      <c r="Y211" s="22">
        <f t="shared" si="54"/>
        <v>0.98789879082853727</v>
      </c>
      <c r="Z211" s="22">
        <f t="shared" si="54"/>
        <v>0.99451531412613681</v>
      </c>
      <c r="AA211" s="22">
        <f t="shared" si="54"/>
        <v>1.00127611062345</v>
      </c>
      <c r="AB211" s="22">
        <f t="shared" si="54"/>
        <v>1.0106566845972174</v>
      </c>
      <c r="AC211" s="22">
        <f t="shared" si="54"/>
        <v>1.0187522909702245</v>
      </c>
      <c r="AD211" s="22">
        <f t="shared" si="54"/>
        <v>1.0286828054984183</v>
      </c>
      <c r="AE211" s="22">
        <f t="shared" si="54"/>
        <v>1.0390641045198805</v>
      </c>
      <c r="AF211" s="22">
        <f t="shared" si="54"/>
        <v>1.0515321137185085</v>
      </c>
      <c r="AG211" s="22">
        <f t="shared" si="54"/>
        <v>1.0650585591617119</v>
      </c>
      <c r="AH211" s="22">
        <f t="shared" si="54"/>
        <v>1.0754854266626372</v>
      </c>
      <c r="AI211" s="22">
        <f t="shared" si="54"/>
        <v>1.0859122589384242</v>
      </c>
      <c r="AJ211" s="22">
        <f t="shared" si="54"/>
        <v>1.0974609651891298</v>
      </c>
      <c r="AK211" s="22">
        <f t="shared" si="54"/>
        <v>1.1089252781391241</v>
      </c>
      <c r="AL211" s="22">
        <f t="shared" si="54"/>
        <v>1.1216130241168389</v>
      </c>
      <c r="AM211" s="22">
        <f t="shared" si="54"/>
        <v>1.1339154609992568</v>
      </c>
      <c r="AN211" s="22">
        <f t="shared" si="54"/>
        <v>1.1482009825702859</v>
      </c>
      <c r="AO211" s="22">
        <f t="shared" si="54"/>
        <v>1.1626376887083427</v>
      </c>
      <c r="AP211" s="22">
        <f t="shared" si="54"/>
        <v>1.1774648864123149</v>
      </c>
      <c r="AQ211" s="22">
        <f t="shared" si="54"/>
        <v>1.1927600090036652</v>
      </c>
      <c r="AR211" s="22">
        <f t="shared" si="54"/>
        <v>1.2086722264959426</v>
      </c>
      <c r="AS211" s="22">
        <f t="shared" si="54"/>
        <v>1.2259682381400152</v>
      </c>
      <c r="AT211" s="22">
        <f t="shared" si="54"/>
        <v>1.2358780520183839</v>
      </c>
      <c r="AU211" s="22">
        <f t="shared" si="54"/>
        <v>1.2446330442741758</v>
      </c>
      <c r="AV211" s="22">
        <f t="shared" si="54"/>
        <v>1.2535328404709924</v>
      </c>
      <c r="AW211" s="22">
        <f t="shared" si="54"/>
        <v>1.2621107866732084</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5.0536707115294871E-2</v>
      </c>
      <c r="N212" s="22">
        <f t="shared" si="54"/>
        <v>5.0790863013925151E-2</v>
      </c>
      <c r="O212" s="22">
        <f t="shared" si="54"/>
        <v>5.0959750770976316E-2</v>
      </c>
      <c r="P212" s="22">
        <f t="shared" si="54"/>
        <v>5.1041708153806091E-2</v>
      </c>
      <c r="Q212" s="22">
        <f t="shared" si="54"/>
        <v>5.122278251388987E-2</v>
      </c>
      <c r="R212" s="22">
        <f t="shared" si="54"/>
        <v>5.1430505218981189E-2</v>
      </c>
      <c r="S212" s="22">
        <f t="shared" si="54"/>
        <v>5.0025509101402868E-2</v>
      </c>
      <c r="T212" s="22">
        <f t="shared" si="54"/>
        <v>5.0663852549197509E-2</v>
      </c>
      <c r="U212" s="22">
        <f t="shared" si="54"/>
        <v>5.1157303184423346E-2</v>
      </c>
      <c r="V212" s="22">
        <f t="shared" si="54"/>
        <v>5.1597801882418554E-2</v>
      </c>
      <c r="W212" s="22">
        <f t="shared" si="54"/>
        <v>5.2063456340845179E-2</v>
      </c>
      <c r="X212" s="22">
        <f t="shared" si="54"/>
        <v>5.2488609492776998E-2</v>
      </c>
      <c r="Y212" s="22">
        <f t="shared" si="54"/>
        <v>5.2847015155168577E-2</v>
      </c>
      <c r="Z212" s="22">
        <f t="shared" si="54"/>
        <v>5.320096184508151E-2</v>
      </c>
      <c r="AA212" s="22">
        <f t="shared" si="54"/>
        <v>5.356262633771125E-2</v>
      </c>
      <c r="AB212" s="22">
        <f t="shared" si="54"/>
        <v>5.4064434154016093E-2</v>
      </c>
      <c r="AC212" s="22">
        <f t="shared" si="54"/>
        <v>5.449750344882287E-2</v>
      </c>
      <c r="AD212" s="22">
        <f t="shared" si="54"/>
        <v>5.5028729984012724E-2</v>
      </c>
      <c r="AE212" s="22">
        <f t="shared" si="54"/>
        <v>5.5584070947895699E-2</v>
      </c>
      <c r="AF212" s="22">
        <f t="shared" si="54"/>
        <v>5.6251039140580765E-2</v>
      </c>
      <c r="AG212" s="22">
        <f t="shared" si="54"/>
        <v>5.6974627704479121E-2</v>
      </c>
      <c r="AH212" s="22">
        <f t="shared" si="54"/>
        <v>5.7532406325080714E-2</v>
      </c>
      <c r="AI212" s="22">
        <f t="shared" si="54"/>
        <v>5.8090183061336044E-2</v>
      </c>
      <c r="AJ212" s="22">
        <f t="shared" si="54"/>
        <v>5.8707973729691609E-2</v>
      </c>
      <c r="AK212" s="22">
        <f t="shared" si="54"/>
        <v>5.9321249832301103E-2</v>
      </c>
      <c r="AL212" s="22">
        <f t="shared" si="54"/>
        <v>5.9999972703706668E-2</v>
      </c>
      <c r="AM212" s="22">
        <f t="shared" si="54"/>
        <v>6.0658083711035003E-2</v>
      </c>
      <c r="AN212" s="22">
        <f t="shared" si="54"/>
        <v>6.1422278567808221E-2</v>
      </c>
      <c r="AO212" s="22">
        <f t="shared" si="54"/>
        <v>6.2194560946480591E-2</v>
      </c>
      <c r="AP212" s="22">
        <f t="shared" si="54"/>
        <v>6.2987732422187484E-2</v>
      </c>
      <c r="AQ212" s="22">
        <f t="shared" si="54"/>
        <v>6.3805935241028192E-2</v>
      </c>
      <c r="AR212" s="22">
        <f t="shared" si="54"/>
        <v>6.4657149157649599E-2</v>
      </c>
      <c r="AS212" s="22">
        <f t="shared" si="54"/>
        <v>6.5582388259027249E-2</v>
      </c>
      <c r="AT212" s="22">
        <f t="shared" si="54"/>
        <v>6.6112507426169712E-2</v>
      </c>
      <c r="AU212" s="22">
        <f t="shared" si="54"/>
        <v>6.6580850147833714E-2</v>
      </c>
      <c r="AV212" s="22">
        <f t="shared" si="54"/>
        <v>6.7056939063882104E-2</v>
      </c>
      <c r="AW212" s="22">
        <f t="shared" si="54"/>
        <v>6.75158108199337E-2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0.39999978998352292</v>
      </c>
      <c r="L213" s="22">
        <f t="shared" si="54"/>
        <v>0.39653071954810187</v>
      </c>
      <c r="M213" s="22">
        <f t="shared" si="54"/>
        <v>0.39521014945095007</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0.31709459412816648</v>
      </c>
      <c r="T213" s="22">
        <f t="shared" si="54"/>
        <v>0.32329343554510509</v>
      </c>
      <c r="U213" s="22">
        <f t="shared" si="54"/>
        <v>0.32662015212625256</v>
      </c>
      <c r="V213" s="22">
        <f t="shared" si="54"/>
        <v>0.32899134628580157</v>
      </c>
      <c r="W213" s="22">
        <f t="shared" si="54"/>
        <v>0.33194751319186178</v>
      </c>
      <c r="X213" s="22">
        <f t="shared" si="54"/>
        <v>0.33424144352260182</v>
      </c>
      <c r="Y213" s="22">
        <f t="shared" si="54"/>
        <v>0.33519459543035862</v>
      </c>
      <c r="Z213" s="22">
        <f t="shared" si="54"/>
        <v>0.33600381383609706</v>
      </c>
      <c r="AA213" s="22">
        <f t="shared" si="54"/>
        <v>0.33689768504065609</v>
      </c>
      <c r="AB213" s="22">
        <f t="shared" si="54"/>
        <v>0.34021760504440757</v>
      </c>
      <c r="AC213" s="22">
        <f t="shared" si="54"/>
        <v>0.34222049361841178</v>
      </c>
      <c r="AD213" s="22">
        <f t="shared" si="54"/>
        <v>0.34289884710524765</v>
      </c>
      <c r="AE213" s="22">
        <f t="shared" si="54"/>
        <v>0.34372311738230427</v>
      </c>
      <c r="AF213" s="22">
        <f t="shared" si="54"/>
        <v>0.34609476282323964</v>
      </c>
      <c r="AG213" s="22">
        <f t="shared" si="54"/>
        <v>0.349019782273292</v>
      </c>
      <c r="AH213" s="22">
        <f t="shared" si="54"/>
        <v>0.34899429452470448</v>
      </c>
      <c r="AI213" s="22">
        <f t="shared" si="54"/>
        <v>0.34871213349306363</v>
      </c>
      <c r="AJ213" s="22">
        <f t="shared" si="54"/>
        <v>0.34906449042030341</v>
      </c>
      <c r="AK213" s="22">
        <f t="shared" si="54"/>
        <v>0.34906147321073921</v>
      </c>
      <c r="AL213" s="22">
        <f t="shared" si="54"/>
        <v>0.34969568198826922</v>
      </c>
      <c r="AM213" s="22">
        <f t="shared" si="54"/>
        <v>0.34972367096328388</v>
      </c>
      <c r="AN213" s="22">
        <f t="shared" si="54"/>
        <v>0.35264712882161486</v>
      </c>
      <c r="AO213" s="22">
        <f t="shared" si="54"/>
        <v>0.35538019339675181</v>
      </c>
      <c r="AP213" s="22">
        <f t="shared" si="54"/>
        <v>0.35808577689628091</v>
      </c>
      <c r="AQ213" s="22">
        <f t="shared" si="54"/>
        <v>0.360803708852519</v>
      </c>
      <c r="AR213" s="22">
        <f t="shared" si="54"/>
        <v>0.36361682270594786</v>
      </c>
      <c r="AS213" s="22">
        <f t="shared" si="54"/>
        <v>0.3669982656192593</v>
      </c>
      <c r="AT213" s="22">
        <f t="shared" si="54"/>
        <v>0.36535334943592962</v>
      </c>
      <c r="AU213" s="22">
        <f t="shared" si="54"/>
        <v>0.36284329490270817</v>
      </c>
      <c r="AV213" s="22">
        <f t="shared" si="54"/>
        <v>0.36030197040043493</v>
      </c>
      <c r="AW213" s="22">
        <f t="shared" si="54"/>
        <v>0.35744820544326111</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2.6602988559851233</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2.1089170722639059</v>
      </c>
      <c r="T214" s="22">
        <f t="shared" si="56"/>
        <v>2.1501440207345399</v>
      </c>
      <c r="U214" s="22">
        <f t="shared" si="56"/>
        <v>2.1722691831386944</v>
      </c>
      <c r="V214" s="22">
        <f t="shared" si="56"/>
        <v>2.1880394041936264</v>
      </c>
      <c r="W214" s="22">
        <f t="shared" si="56"/>
        <v>2.2077001331120529</v>
      </c>
      <c r="X214" s="22">
        <f t="shared" si="56"/>
        <v>2.2229564917087132</v>
      </c>
      <c r="Y214" s="22">
        <f t="shared" si="56"/>
        <v>2.2292956673615048</v>
      </c>
      <c r="Z214" s="22">
        <f t="shared" si="56"/>
        <v>2.2346775771847991</v>
      </c>
      <c r="AA214" s="22">
        <f t="shared" si="56"/>
        <v>2.2406224916633408</v>
      </c>
      <c r="AB214" s="22">
        <f t="shared" si="56"/>
        <v>2.2627024517260845</v>
      </c>
      <c r="AC214" s="22">
        <f t="shared" si="56"/>
        <v>2.2760231641752293</v>
      </c>
      <c r="AD214" s="22">
        <f t="shared" si="56"/>
        <v>2.2805347240564422</v>
      </c>
      <c r="AE214" s="22">
        <f t="shared" si="56"/>
        <v>2.2860167401224167</v>
      </c>
      <c r="AF214" s="22">
        <f t="shared" si="56"/>
        <v>2.3017899625373146</v>
      </c>
      <c r="AG214" s="22">
        <f t="shared" si="56"/>
        <v>2.3212435374930149</v>
      </c>
      <c r="AH214" s="22">
        <f t="shared" si="56"/>
        <v>2.3210740248329906</v>
      </c>
      <c r="AI214" s="22">
        <f t="shared" si="56"/>
        <v>2.3191974421735124</v>
      </c>
      <c r="AJ214" s="22">
        <f t="shared" si="56"/>
        <v>2.3215408802300002</v>
      </c>
      <c r="AK214" s="22">
        <f t="shared" si="56"/>
        <v>2.3215208135215848</v>
      </c>
      <c r="AL214" s="22">
        <f t="shared" si="56"/>
        <v>2.3257387779494887</v>
      </c>
      <c r="AM214" s="22">
        <f t="shared" si="56"/>
        <v>2.3259249256427523</v>
      </c>
      <c r="AN214" s="22">
        <f t="shared" si="56"/>
        <v>2.3453681148413228</v>
      </c>
      <c r="AO214" s="22">
        <f t="shared" si="56"/>
        <v>2.3635450457913865</v>
      </c>
      <c r="AP214" s="22">
        <f t="shared" si="56"/>
        <v>2.3815392069604866</v>
      </c>
      <c r="AQ214" s="22">
        <f t="shared" si="56"/>
        <v>2.3996154946358459</v>
      </c>
      <c r="AR214" s="22">
        <f t="shared" si="56"/>
        <v>2.4183248133740904</v>
      </c>
      <c r="AS214" s="22">
        <f t="shared" si="56"/>
        <v>2.4408139469664651</v>
      </c>
      <c r="AT214" s="22">
        <f t="shared" si="56"/>
        <v>2.4298740196207946</v>
      </c>
      <c r="AU214" s="22">
        <f t="shared" si="56"/>
        <v>2.4131802728479177</v>
      </c>
      <c r="AV214" s="22">
        <f t="shared" si="56"/>
        <v>2.3962785573086092</v>
      </c>
      <c r="AW214" s="22">
        <f t="shared" si="56"/>
        <v>2.3772988782164455</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0.34358078636628725</v>
      </c>
      <c r="L215" s="22">
        <f t="shared" si="56"/>
        <v>0.35516571939691488</v>
      </c>
      <c r="M215" s="22">
        <f t="shared" si="56"/>
        <v>0.36891582276573964</v>
      </c>
      <c r="N215" s="22">
        <f t="shared" si="56"/>
        <v>0.37917034791782095</v>
      </c>
      <c r="O215" s="22">
        <f t="shared" si="56"/>
        <v>0.38707850955818845</v>
      </c>
      <c r="P215" s="22">
        <f t="shared" si="56"/>
        <v>0.39252728601928993</v>
      </c>
      <c r="Q215" s="22">
        <f t="shared" si="56"/>
        <v>0.39996713645364929</v>
      </c>
      <c r="R215" s="22">
        <f t="shared" si="56"/>
        <v>0.40776627193753145</v>
      </c>
      <c r="S215" s="22">
        <f t="shared" si="56"/>
        <v>0.37659818159279607</v>
      </c>
      <c r="T215" s="22">
        <f t="shared" si="56"/>
        <v>0.39321088771048274</v>
      </c>
      <c r="U215" s="22">
        <f t="shared" si="56"/>
        <v>0.40669662526329453</v>
      </c>
      <c r="V215" s="22">
        <f t="shared" si="56"/>
        <v>0.41925946524212343</v>
      </c>
      <c r="W215" s="22">
        <f t="shared" si="56"/>
        <v>0.43283407028296639</v>
      </c>
      <c r="X215" s="22">
        <f t="shared" si="56"/>
        <v>0.44581904139111239</v>
      </c>
      <c r="Y215" s="22">
        <f t="shared" si="56"/>
        <v>0.4572389751285254</v>
      </c>
      <c r="Z215" s="22">
        <f t="shared" si="56"/>
        <v>0.46864946604896868</v>
      </c>
      <c r="AA215" s="22">
        <f t="shared" si="56"/>
        <v>0.48037106184702144</v>
      </c>
      <c r="AB215" s="22">
        <f t="shared" si="56"/>
        <v>0.49583196103346944</v>
      </c>
      <c r="AC215" s="22">
        <f t="shared" si="56"/>
        <v>0.50969807630161768</v>
      </c>
      <c r="AD215" s="22">
        <f t="shared" si="56"/>
        <v>0.52764488021470779</v>
      </c>
      <c r="AE215" s="22">
        <f t="shared" si="56"/>
        <v>0.54648707022724974</v>
      </c>
      <c r="AF215" s="22">
        <f t="shared" si="56"/>
        <v>0.56858747598581738</v>
      </c>
      <c r="AG215" s="22">
        <f t="shared" si="56"/>
        <v>0.59255396962113349</v>
      </c>
      <c r="AH215" s="22">
        <f t="shared" si="56"/>
        <v>0.61238572332256203</v>
      </c>
      <c r="AI215" s="22">
        <f t="shared" si="56"/>
        <v>0.63250600171232407</v>
      </c>
      <c r="AJ215" s="22">
        <f t="shared" si="56"/>
        <v>0.65458326762854946</v>
      </c>
      <c r="AK215" s="22">
        <f t="shared" si="56"/>
        <v>0.67686554813993804</v>
      </c>
      <c r="AL215" s="22">
        <f t="shared" si="56"/>
        <v>0.70132710752479099</v>
      </c>
      <c r="AM215" s="22">
        <f t="shared" si="56"/>
        <v>0.7255761301223228</v>
      </c>
      <c r="AN215" s="22">
        <f t="shared" si="56"/>
        <v>0.75228490125345104</v>
      </c>
      <c r="AO215" s="22">
        <f t="shared" si="56"/>
        <v>0.7795795585815366</v>
      </c>
      <c r="AP215" s="22">
        <f t="shared" si="56"/>
        <v>0.80784138398371086</v>
      </c>
      <c r="AQ215" s="22">
        <f t="shared" si="56"/>
        <v>0.83720880389512953</v>
      </c>
      <c r="AR215" s="22">
        <f t="shared" si="56"/>
        <v>0.86793643968793199</v>
      </c>
      <c r="AS215" s="22">
        <f t="shared" si="56"/>
        <v>0.90126396548339527</v>
      </c>
      <c r="AT215" s="22">
        <f t="shared" si="56"/>
        <v>0.92323778695651582</v>
      </c>
      <c r="AU215" s="22">
        <f t="shared" si="56"/>
        <v>0.94363961162109378</v>
      </c>
      <c r="AV215" s="22">
        <f t="shared" si="56"/>
        <v>0.96453981005283229</v>
      </c>
      <c r="AW215" s="22">
        <f t="shared" si="56"/>
        <v>0.98518749139131134</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5.8466784388382181E-2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5.9536124869389993E-2</v>
      </c>
      <c r="T216" s="22">
        <f t="shared" si="56"/>
        <v>5.9735159508924454E-2</v>
      </c>
      <c r="U216" s="22">
        <f t="shared" si="56"/>
        <v>5.9911260751716718E-2</v>
      </c>
      <c r="V216" s="22">
        <f t="shared" si="56"/>
        <v>6.0064792145132169E-2</v>
      </c>
      <c r="W216" s="22">
        <f t="shared" si="56"/>
        <v>6.0195961741197811E-2</v>
      </c>
      <c r="X216" s="22">
        <f t="shared" si="56"/>
        <v>6.0301987284053699E-2</v>
      </c>
      <c r="Y216" s="22">
        <f t="shared" si="56"/>
        <v>6.0404636780314803E-2</v>
      </c>
      <c r="Z216" s="22">
        <f t="shared" si="56"/>
        <v>6.0504501381629855E-2</v>
      </c>
      <c r="AA216" s="22">
        <f t="shared" si="56"/>
        <v>6.0601140224058242E-2</v>
      </c>
      <c r="AB216" s="22">
        <f t="shared" si="56"/>
        <v>6.0696778742641164E-2</v>
      </c>
      <c r="AC216" s="22">
        <f t="shared" si="56"/>
        <v>6.0786268969690582E-2</v>
      </c>
      <c r="AD216" s="22">
        <f t="shared" si="56"/>
        <v>6.0875543501258844E-2</v>
      </c>
      <c r="AE216" s="22">
        <f t="shared" si="56"/>
        <v>6.0962502544019311E-2</v>
      </c>
      <c r="AF216" s="22">
        <f t="shared" si="56"/>
        <v>6.1048589321399588E-2</v>
      </c>
      <c r="AG216" s="22">
        <f t="shared" si="56"/>
        <v>6.1132180232229487E-2</v>
      </c>
      <c r="AH216" s="22">
        <f t="shared" si="56"/>
        <v>6.1208044769568551E-2</v>
      </c>
      <c r="AI216" s="22">
        <f t="shared" si="56"/>
        <v>6.1280223554167013E-2</v>
      </c>
      <c r="AJ216" s="22">
        <f t="shared" si="56"/>
        <v>6.1349674663975208E-2</v>
      </c>
      <c r="AK216" s="22">
        <f t="shared" si="56"/>
        <v>6.1414673373077315E-2</v>
      </c>
      <c r="AL216" s="22">
        <f t="shared" si="56"/>
        <v>6.1476433009992407E-2</v>
      </c>
      <c r="AM216" s="22">
        <f t="shared" si="56"/>
        <v>6.1532799513045147E-2</v>
      </c>
      <c r="AN216" s="22">
        <f t="shared" si="56"/>
        <v>6.1587110339340626E-2</v>
      </c>
      <c r="AO216" s="22">
        <f t="shared" si="56"/>
        <v>6.1636991968896812E-2</v>
      </c>
      <c r="AP216" s="22">
        <f t="shared" si="56"/>
        <v>6.1682488685774167E-2</v>
      </c>
      <c r="AQ216" s="22">
        <f t="shared" si="56"/>
        <v>6.1723470342164501E-2</v>
      </c>
      <c r="AR216" s="22">
        <f t="shared" si="56"/>
        <v>6.1759902671414825E-2</v>
      </c>
      <c r="AS216" s="22">
        <f t="shared" si="56"/>
        <v>6.1792514211408002E-2</v>
      </c>
      <c r="AT216" s="22">
        <f t="shared" si="56"/>
        <v>6.1810957148140416E-2</v>
      </c>
      <c r="AU216" s="22">
        <f t="shared" si="56"/>
        <v>6.1822284532220925E-2</v>
      </c>
      <c r="AV216" s="22">
        <f t="shared" si="56"/>
        <v>6.1827841505020763E-2</v>
      </c>
      <c r="AW216" s="22">
        <f t="shared" si="56"/>
        <v>6.1826936471550874E-2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4.749693023694599E-2</v>
      </c>
      <c r="L217" s="22">
        <f t="shared" si="56"/>
        <v>4.7522611675988952E-2</v>
      </c>
      <c r="M217" s="22">
        <f t="shared" si="56"/>
        <v>4.7584015033260256E-2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4.8454312828089242E-2</v>
      </c>
      <c r="T217" s="22">
        <f t="shared" si="56"/>
        <v>4.8616299969657245E-2</v>
      </c>
      <c r="U217" s="22">
        <f t="shared" si="56"/>
        <v>4.8759622443640745E-2</v>
      </c>
      <c r="V217" s="22">
        <f t="shared" si="56"/>
        <v>4.8884576128177731E-2</v>
      </c>
      <c r="W217" s="22">
        <f t="shared" si="56"/>
        <v>4.8991330349337434E-2</v>
      </c>
      <c r="X217" s="22">
        <f t="shared" si="56"/>
        <v>4.907762072904516E-2</v>
      </c>
      <c r="Y217" s="22">
        <f t="shared" si="56"/>
        <v>4.9161163465734757E-2</v>
      </c>
      <c r="Z217" s="22">
        <f t="shared" si="56"/>
        <v>4.9242439676492299E-2</v>
      </c>
      <c r="AA217" s="22">
        <f t="shared" si="56"/>
        <v>4.9321090557997313E-2</v>
      </c>
      <c r="AB217" s="22">
        <f t="shared" si="56"/>
        <v>4.9398927311867298E-2</v>
      </c>
      <c r="AC217" s="22">
        <f t="shared" si="56"/>
        <v>4.9471760192173531E-2</v>
      </c>
      <c r="AD217" s="22">
        <f t="shared" si="56"/>
        <v>4.954441752567787E-2</v>
      </c>
      <c r="AE217" s="22">
        <f t="shared" si="56"/>
        <v>4.9615190366039737E-2</v>
      </c>
      <c r="AF217" s="22">
        <f t="shared" si="56"/>
        <v>4.9685253300950222E-2</v>
      </c>
      <c r="AG217" s="22">
        <f t="shared" si="56"/>
        <v>4.9753284939754762E-2</v>
      </c>
      <c r="AH217" s="22">
        <f t="shared" si="56"/>
        <v>4.981502836079281E-2</v>
      </c>
      <c r="AI217" s="22">
        <f t="shared" si="56"/>
        <v>4.987377208010875E-2</v>
      </c>
      <c r="AJ217" s="22">
        <f t="shared" si="56"/>
        <v>4.9930295842921441E-2</v>
      </c>
      <c r="AK217" s="22">
        <f t="shared" si="56"/>
        <v>4.9983195956779448E-2</v>
      </c>
      <c r="AL217" s="22">
        <f t="shared" si="56"/>
        <v>5.0033459906168122E-2</v>
      </c>
      <c r="AM217" s="22">
        <f t="shared" si="56"/>
        <v>5.0079334577687901E-2</v>
      </c>
      <c r="AN217" s="22">
        <f t="shared" si="56"/>
        <v>5.0123536207757821E-2</v>
      </c>
      <c r="AO217" s="22">
        <f t="shared" si="56"/>
        <v>5.0164133073747882E-2</v>
      </c>
      <c r="AP217" s="22">
        <f t="shared" si="56"/>
        <v>5.0201161216863729E-2</v>
      </c>
      <c r="AQ217" s="22">
        <f t="shared" si="56"/>
        <v>5.0234514714480608E-2</v>
      </c>
      <c r="AR217" s="22">
        <f t="shared" si="56"/>
        <v>5.0264165678200926E-2</v>
      </c>
      <c r="AS217" s="22">
        <f t="shared" si="56"/>
        <v>5.0290707038830339E-2</v>
      </c>
      <c r="AT217" s="22">
        <f t="shared" si="56"/>
        <v>5.030571708236041E-2</v>
      </c>
      <c r="AU217" s="22">
        <f t="shared" si="56"/>
        <v>5.0314936033257276E-2</v>
      </c>
      <c r="AV217" s="22">
        <f t="shared" si="56"/>
        <v>5.0319458653750461E-2</v>
      </c>
      <c r="AW217" s="22">
        <f t="shared" si="56"/>
        <v>5.0318722079528255E-2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7.509194674971245E-3</v>
      </c>
      <c r="T218" s="22">
        <f t="shared" si="56"/>
        <v>7.5517267568198645E-3</v>
      </c>
      <c r="U218" s="22">
        <f t="shared" si="56"/>
        <v>7.5891635526393929E-3</v>
      </c>
      <c r="V218" s="22">
        <f t="shared" si="56"/>
        <v>7.6216637684340437E-3</v>
      </c>
      <c r="W218" s="22">
        <f t="shared" si="56"/>
        <v>7.6493474502419131E-3</v>
      </c>
      <c r="X218" s="22">
        <f t="shared" si="56"/>
        <v>7.6717610187546611E-3</v>
      </c>
      <c r="Y218" s="22">
        <f t="shared" si="56"/>
        <v>7.6930855379270264E-3</v>
      </c>
      <c r="Z218" s="22">
        <f t="shared" si="56"/>
        <v>7.7134694874372101E-3</v>
      </c>
      <c r="AA218" s="22">
        <f t="shared" si="56"/>
        <v>7.7328627116623342E-3</v>
      </c>
      <c r="AB218" s="22">
        <f t="shared" si="56"/>
        <v>7.7517128312830389E-3</v>
      </c>
      <c r="AC218" s="22">
        <f t="shared" si="56"/>
        <v>7.769080877819275E-3</v>
      </c>
      <c r="AD218" s="22">
        <f t="shared" si="56"/>
        <v>7.7861035588109228E-3</v>
      </c>
      <c r="AE218" s="22">
        <f t="shared" si="56"/>
        <v>7.8024087902397567E-3</v>
      </c>
      <c r="AF218" s="22">
        <f t="shared" si="56"/>
        <v>7.8182850859103252E-3</v>
      </c>
      <c r="AG218" s="22">
        <f t="shared" si="56"/>
        <v>7.8334477209134681E-3</v>
      </c>
      <c r="AH218" s="22">
        <f t="shared" si="56"/>
        <v>7.8469444154776469E-3</v>
      </c>
      <c r="AI218" s="22">
        <f t="shared" si="56"/>
        <v>7.859543958950518E-3</v>
      </c>
      <c r="AJ218" s="22">
        <f t="shared" si="56"/>
        <v>7.87143902757673E-3</v>
      </c>
      <c r="AK218" s="22">
        <f t="shared" si="56"/>
        <v>7.8823254721859994E-3</v>
      </c>
      <c r="AL218" s="22">
        <f t="shared" si="56"/>
        <v>7.8924409929910025E-3</v>
      </c>
      <c r="AM218" s="22">
        <f t="shared" si="56"/>
        <v>7.9014024153127131E-3</v>
      </c>
      <c r="AN218" s="22">
        <f t="shared" si="56"/>
        <v>7.9098352067502008E-3</v>
      </c>
      <c r="AO218" s="22">
        <f t="shared" si="56"/>
        <v>7.9173147435306224E-3</v>
      </c>
      <c r="AP218" s="22">
        <f t="shared" si="56"/>
        <v>7.9238604392133077E-3</v>
      </c>
      <c r="AQ218" s="22">
        <f t="shared" si="56"/>
        <v>7.9294592123575636E-3</v>
      </c>
      <c r="AR218" s="22">
        <f t="shared" si="56"/>
        <v>7.9341150209356979E-3</v>
      </c>
      <c r="AS218" s="22">
        <f t="shared" si="56"/>
        <v>7.9379699786294167E-3</v>
      </c>
      <c r="AT218" s="22">
        <f t="shared" si="56"/>
        <v>7.9391549164099066E-3</v>
      </c>
      <c r="AU218" s="22">
        <f t="shared" si="56"/>
        <v>7.9389648429189844E-3</v>
      </c>
      <c r="AV218" s="22">
        <f t="shared" si="56"/>
        <v>7.9376535288951285E-3</v>
      </c>
      <c r="AW218" s="22">
        <f t="shared" si="56"/>
        <v>7.9351049503246611E-3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9.060638897030214E-2</v>
      </c>
      <c r="T219" s="22">
        <f t="shared" si="56"/>
        <v>9.1119583596156933E-2</v>
      </c>
      <c r="U219" s="22">
        <f t="shared" si="56"/>
        <v>9.1571298198141041E-2</v>
      </c>
      <c r="V219" s="22">
        <f t="shared" si="56"/>
        <v>9.196344773232798E-2</v>
      </c>
      <c r="W219" s="22">
        <f t="shared" si="56"/>
        <v>9.2297480681343747E-2</v>
      </c>
      <c r="X219" s="22">
        <f t="shared" si="56"/>
        <v>9.2567924130312673E-2</v>
      </c>
      <c r="Y219" s="22">
        <f t="shared" si="56"/>
        <v>9.2825227045254574E-2</v>
      </c>
      <c r="Z219" s="22">
        <f t="shared" si="56"/>
        <v>9.3071180990785748E-2</v>
      </c>
      <c r="AA219" s="22">
        <f t="shared" si="56"/>
        <v>9.3305180786181455E-2</v>
      </c>
      <c r="AB219" s="22">
        <f t="shared" si="56"/>
        <v>9.3532627449161521E-2</v>
      </c>
      <c r="AC219" s="22">
        <f t="shared" si="56"/>
        <v>9.3742191330274088E-2</v>
      </c>
      <c r="AD219" s="22">
        <f t="shared" si="56"/>
        <v>9.3947588010211996E-2</v>
      </c>
      <c r="AE219" s="22">
        <f t="shared" si="56"/>
        <v>9.4144327901110797E-2</v>
      </c>
      <c r="AF219" s="22">
        <f t="shared" si="56"/>
        <v>9.4335892227672996E-2</v>
      </c>
      <c r="AG219" s="22">
        <f t="shared" si="56"/>
        <v>9.4518845482232799E-2</v>
      </c>
      <c r="AH219" s="22">
        <f t="shared" si="56"/>
        <v>9.4681697400504625E-2</v>
      </c>
      <c r="AI219" s="22">
        <f t="shared" si="56"/>
        <v>9.4833724240420761E-2</v>
      </c>
      <c r="AJ219" s="22">
        <f t="shared" si="56"/>
        <v>9.4977250844993574E-2</v>
      </c>
      <c r="AK219" s="22">
        <f t="shared" si="56"/>
        <v>9.510860733226896E-2</v>
      </c>
      <c r="AL219" s="22">
        <f t="shared" si="56"/>
        <v>9.5230661807131634E-2</v>
      </c>
      <c r="AM219" s="22">
        <f t="shared" si="56"/>
        <v>9.5338790861145162E-2</v>
      </c>
      <c r="AN219" s="22">
        <f t="shared" si="56"/>
        <v>9.5440541423510675E-2</v>
      </c>
      <c r="AO219" s="22">
        <f t="shared" si="56"/>
        <v>9.5530789958563761E-2</v>
      </c>
      <c r="AP219" s="22">
        <f t="shared" si="56"/>
        <v>9.5609770711464412E-2</v>
      </c>
      <c r="AQ219" s="22">
        <f t="shared" si="56"/>
        <v>9.5677325840772195E-2</v>
      </c>
      <c r="AR219" s="22">
        <f t="shared" si="56"/>
        <v>9.5733503103616058E-2</v>
      </c>
      <c r="AS219" s="22">
        <f t="shared" si="56"/>
        <v>9.5780017252120611E-2</v>
      </c>
      <c r="AT219" s="22">
        <f t="shared" si="56"/>
        <v>9.5794314781761522E-2</v>
      </c>
      <c r="AU219" s="22">
        <f t="shared" si="56"/>
        <v>9.5792021343730271E-2</v>
      </c>
      <c r="AV219" s="22">
        <f t="shared" si="56"/>
        <v>9.5776198950830574E-2</v>
      </c>
      <c r="AW219" s="22">
        <f t="shared" si="56"/>
        <v>9.5745447650421922E-2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0.12462873299340149</v>
      </c>
      <c r="L222" s="22">
        <f t="shared" si="57"/>
        <v>0.1239512929347177</v>
      </c>
      <c r="M222" s="22">
        <f t="shared" si="57"/>
        <v>0.1240068951131099</v>
      </c>
      <c r="N222" s="22">
        <f t="shared" si="57"/>
        <v>0.12286841678965583</v>
      </c>
      <c r="O222" s="22">
        <f t="shared" si="57"/>
        <v>0.12100901910044999</v>
      </c>
      <c r="P222" s="22">
        <f t="shared" si="57"/>
        <v>0.11845842648899828</v>
      </c>
      <c r="Q222" s="22">
        <f t="shared" si="57"/>
        <v>0.11660641339960404</v>
      </c>
      <c r="R222" s="22">
        <f t="shared" si="57"/>
        <v>0.11491827863139022</v>
      </c>
      <c r="S222" s="22">
        <f t="shared" si="57"/>
        <v>0.10241107337270443</v>
      </c>
      <c r="T222" s="22">
        <f t="shared" si="57"/>
        <v>0.1039902658938846</v>
      </c>
      <c r="U222" s="22">
        <f t="shared" si="57"/>
        <v>0.10465530322970396</v>
      </c>
      <c r="V222" s="22">
        <f t="shared" si="57"/>
        <v>0.10504118631548742</v>
      </c>
      <c r="W222" s="22">
        <f t="shared" si="57"/>
        <v>0.10565464454414376</v>
      </c>
      <c r="X222" s="22">
        <f t="shared" si="57"/>
        <v>0.10608385276031006</v>
      </c>
      <c r="Y222" s="22">
        <f t="shared" si="57"/>
        <v>0.10609299974727497</v>
      </c>
      <c r="Z222" s="22">
        <f t="shared" si="57"/>
        <v>0.10607492276075159</v>
      </c>
      <c r="AA222" s="22">
        <f t="shared" si="57"/>
        <v>0.10610366961148741</v>
      </c>
      <c r="AB222" s="22">
        <f t="shared" si="57"/>
        <v>0.10694309249920228</v>
      </c>
      <c r="AC222" s="22">
        <f t="shared" si="57"/>
        <v>0.10736849191302431</v>
      </c>
      <c r="AD222" s="22">
        <f t="shared" si="57"/>
        <v>0.10832386845487534</v>
      </c>
      <c r="AE222" s="22">
        <f t="shared" si="57"/>
        <v>0.10937698801354283</v>
      </c>
      <c r="AF222" s="22">
        <f t="shared" si="57"/>
        <v>0.1109982476245015</v>
      </c>
      <c r="AG222" s="22">
        <f t="shared" si="57"/>
        <v>0.11286746500960913</v>
      </c>
      <c r="AH222" s="22">
        <f t="shared" si="57"/>
        <v>0.11380229602806452</v>
      </c>
      <c r="AI222" s="22">
        <f t="shared" si="57"/>
        <v>0.11470110587008892</v>
      </c>
      <c r="AJ222" s="22">
        <f t="shared" si="57"/>
        <v>0.11587135312291678</v>
      </c>
      <c r="AK222" s="22">
        <f t="shared" si="57"/>
        <v>0.11697585510584543</v>
      </c>
      <c r="AL222" s="22">
        <f t="shared" si="57"/>
        <v>0.11836312453252384</v>
      </c>
      <c r="AM222" s="22">
        <f t="shared" si="57"/>
        <v>0.11959994895711948</v>
      </c>
      <c r="AN222" s="22">
        <f t="shared" si="57"/>
        <v>0.12129784433672545</v>
      </c>
      <c r="AO222" s="22">
        <f t="shared" si="57"/>
        <v>0.12297136451614819</v>
      </c>
      <c r="AP222" s="22">
        <f t="shared" si="57"/>
        <v>0.12467972967279431</v>
      </c>
      <c r="AQ222" s="22">
        <f t="shared" si="57"/>
        <v>0.12643877598777373</v>
      </c>
      <c r="AR222" s="22">
        <f t="shared" si="57"/>
        <v>0.12828056046214903</v>
      </c>
      <c r="AS222" s="22">
        <f t="shared" si="57"/>
        <v>0.1303819536682575</v>
      </c>
      <c r="AT222" s="22">
        <f t="shared" si="57"/>
        <v>0.13067253050638888</v>
      </c>
      <c r="AU222" s="22">
        <f t="shared" si="57"/>
        <v>0.13067134948773798</v>
      </c>
      <c r="AV222" s="22">
        <f t="shared" si="57"/>
        <v>0.13068627253776977</v>
      </c>
      <c r="AW222" s="22">
        <f t="shared" si="57"/>
        <v>0.13061117878834089</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3.1618785484610057E-2</v>
      </c>
      <c r="L223" s="22">
        <f t="shared" si="57"/>
        <v>3.1446916354757486E-2</v>
      </c>
      <c r="M223" s="22">
        <f t="shared" si="57"/>
        <v>3.1461022839745605E-2</v>
      </c>
      <c r="N223" s="22">
        <f t="shared" si="57"/>
        <v>3.1172186541537569E-2</v>
      </c>
      <c r="O223" s="22">
        <f t="shared" si="57"/>
        <v>3.0700450247237825E-2</v>
      </c>
      <c r="P223" s="22">
        <f t="shared" si="57"/>
        <v>3.0053355161673623E-2</v>
      </c>
      <c r="Q223" s="22">
        <f t="shared" si="57"/>
        <v>2.9583492368545915E-2</v>
      </c>
      <c r="R223" s="22">
        <f t="shared" si="57"/>
        <v>2.9155206131309681E-2</v>
      </c>
      <c r="S223" s="22">
        <f t="shared" si="57"/>
        <v>2.598208039547064E-2</v>
      </c>
      <c r="T223" s="22">
        <f t="shared" si="57"/>
        <v>2.6382727568612818E-2</v>
      </c>
      <c r="U223" s="22">
        <f t="shared" si="57"/>
        <v>2.6551450080311959E-2</v>
      </c>
      <c r="V223" s="22">
        <f t="shared" si="57"/>
        <v>2.6649350092760718E-2</v>
      </c>
      <c r="W223" s="22">
        <f t="shared" si="57"/>
        <v>2.6804986788005629E-2</v>
      </c>
      <c r="X223" s="22">
        <f t="shared" si="57"/>
        <v>2.6913878551479732E-2</v>
      </c>
      <c r="Y223" s="22">
        <f t="shared" si="57"/>
        <v>2.6916199177002661E-2</v>
      </c>
      <c r="Z223" s="22">
        <f t="shared" si="57"/>
        <v>2.6911612976490439E-2</v>
      </c>
      <c r="AA223" s="22">
        <f t="shared" si="57"/>
        <v>2.6918906162298736E-2</v>
      </c>
      <c r="AB223" s="22">
        <f t="shared" si="57"/>
        <v>2.7131870954446104E-2</v>
      </c>
      <c r="AC223" s="22">
        <f t="shared" si="57"/>
        <v>2.7239796410220653E-2</v>
      </c>
      <c r="AD223" s="22">
        <f t="shared" si="57"/>
        <v>2.7482179087218707E-2</v>
      </c>
      <c r="AE223" s="22">
        <f t="shared" si="57"/>
        <v>2.7749359540837834E-2</v>
      </c>
      <c r="AF223" s="22">
        <f t="shared" si="57"/>
        <v>2.81606792952999E-2</v>
      </c>
      <c r="AG223" s="22">
        <f t="shared" si="57"/>
        <v>2.8634906883948749E-2</v>
      </c>
      <c r="AH223" s="22">
        <f t="shared" si="57"/>
        <v>2.8872077083203409E-2</v>
      </c>
      <c r="AI223" s="22">
        <f t="shared" si="57"/>
        <v>2.9100108572442177E-2</v>
      </c>
      <c r="AJ223" s="22">
        <f t="shared" si="57"/>
        <v>2.9397004769349495E-2</v>
      </c>
      <c r="AK223" s="22">
        <f t="shared" si="57"/>
        <v>2.9677221140219565E-2</v>
      </c>
      <c r="AL223" s="22">
        <f t="shared" si="57"/>
        <v>3.002917669138308E-2</v>
      </c>
      <c r="AM223" s="22">
        <f t="shared" si="57"/>
        <v>3.0342963771008508E-2</v>
      </c>
      <c r="AN223" s="22">
        <f t="shared" si="57"/>
        <v>3.0773726312628129E-2</v>
      </c>
      <c r="AO223" s="22">
        <f t="shared" si="57"/>
        <v>3.1198304772878833E-2</v>
      </c>
      <c r="AP223" s="22">
        <f t="shared" si="57"/>
        <v>3.163172353691486E-2</v>
      </c>
      <c r="AQ223" s="22">
        <f t="shared" si="57"/>
        <v>3.2078000304357986E-2</v>
      </c>
      <c r="AR223" s="22">
        <f t="shared" si="57"/>
        <v>3.2545268058795013E-2</v>
      </c>
      <c r="AS223" s="22">
        <f t="shared" si="57"/>
        <v>3.3078399539849854E-2</v>
      </c>
      <c r="AT223" s="22">
        <f t="shared" si="57"/>
        <v>3.3152119993319906E-2</v>
      </c>
      <c r="AU223" s="22">
        <f t="shared" si="57"/>
        <v>3.3151820364378179E-2</v>
      </c>
      <c r="AV223" s="22">
        <f t="shared" si="57"/>
        <v>3.3155606399158426E-2</v>
      </c>
      <c r="AW223" s="22">
        <f t="shared" si="57"/>
        <v>3.3136554828165139E-2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0.15700744358616761</v>
      </c>
      <c r="L224" s="22">
        <f t="shared" si="57"/>
        <v>0.16019971617730655</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0.17531753251219057</v>
      </c>
      <c r="S224" s="22">
        <f t="shared" si="57"/>
        <v>0.16832151491205546</v>
      </c>
      <c r="T224" s="22">
        <f t="shared" si="57"/>
        <v>0.17301728239335959</v>
      </c>
      <c r="U224" s="22">
        <f t="shared" si="57"/>
        <v>0.17690086389767534</v>
      </c>
      <c r="V224" s="22">
        <f t="shared" si="57"/>
        <v>0.18049720797862662</v>
      </c>
      <c r="W224" s="22">
        <f t="shared" si="57"/>
        <v>0.18426223643867892</v>
      </c>
      <c r="X224" s="22">
        <f t="shared" si="57"/>
        <v>0.18781515590147413</v>
      </c>
      <c r="Y224" s="22">
        <f t="shared" si="57"/>
        <v>0.19096980456473459</v>
      </c>
      <c r="Z224" s="22">
        <f t="shared" si="57"/>
        <v>0.19409261595467259</v>
      </c>
      <c r="AA224" s="22">
        <f t="shared" si="57"/>
        <v>0.19725787586023993</v>
      </c>
      <c r="AB224" s="22">
        <f t="shared" si="57"/>
        <v>0.20126264034939995</v>
      </c>
      <c r="AC224" s="22">
        <f t="shared" si="57"/>
        <v>0.20486087759286586</v>
      </c>
      <c r="AD224" s="22">
        <f t="shared" si="57"/>
        <v>0.2090550281085273</v>
      </c>
      <c r="AE224" s="22">
        <f t="shared" si="57"/>
        <v>0.21340376378469114</v>
      </c>
      <c r="AF224" s="22">
        <f t="shared" si="57"/>
        <v>0.21844419621075054</v>
      </c>
      <c r="AG224" s="22">
        <f t="shared" si="57"/>
        <v>0.22384834034109063</v>
      </c>
      <c r="AH224" s="22">
        <f t="shared" si="57"/>
        <v>0.22825202767927152</v>
      </c>
      <c r="AI224" s="22">
        <f t="shared" si="57"/>
        <v>0.23266724698610969</v>
      </c>
      <c r="AJ224" s="22">
        <f t="shared" si="57"/>
        <v>0.23746693162448154</v>
      </c>
      <c r="AK224" s="22">
        <f t="shared" si="57"/>
        <v>0.24225419616284785</v>
      </c>
      <c r="AL224" s="22">
        <f t="shared" si="57"/>
        <v>0.24746641053623727</v>
      </c>
      <c r="AM224" s="22">
        <f t="shared" si="57"/>
        <v>0.25256886141738411</v>
      </c>
      <c r="AN224" s="22">
        <f t="shared" si="57"/>
        <v>0.25835666832743759</v>
      </c>
      <c r="AO224" s="22">
        <f t="shared" si="57"/>
        <v>0.26421835853489983</v>
      </c>
      <c r="AP224" s="22">
        <f t="shared" si="57"/>
        <v>0.27023582513005778</v>
      </c>
      <c r="AQ224" s="22">
        <f t="shared" si="57"/>
        <v>0.27643696271889812</v>
      </c>
      <c r="AR224" s="22">
        <f t="shared" si="57"/>
        <v>0.2828744290233548</v>
      </c>
      <c r="AS224" s="22">
        <f t="shared" si="57"/>
        <v>0.28981277253483256</v>
      </c>
      <c r="AT224" s="22">
        <f t="shared" si="57"/>
        <v>0.2942456833775543</v>
      </c>
      <c r="AU224" s="22">
        <f t="shared" si="57"/>
        <v>0.29829566345273956</v>
      </c>
      <c r="AV224" s="22">
        <f t="shared" si="57"/>
        <v>0.30240838716397028</v>
      </c>
      <c r="AW224" s="22">
        <f t="shared" si="57"/>
        <v>0.30642302584146203</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0.78620275218738989</v>
      </c>
      <c r="L225" s="22">
        <f t="shared" si="57"/>
        <v>0.79655563720176326</v>
      </c>
      <c r="M225" s="22">
        <f t="shared" si="57"/>
        <v>0.81318534024672107</v>
      </c>
      <c r="N225" s="22">
        <f t="shared" si="57"/>
        <v>0.81796021384654038</v>
      </c>
      <c r="O225" s="22">
        <f t="shared" si="57"/>
        <v>0.81503229757580642</v>
      </c>
      <c r="P225" s="22">
        <f t="shared" si="57"/>
        <v>0.80443274266431908</v>
      </c>
      <c r="Q225" s="22">
        <f t="shared" si="57"/>
        <v>0.79997057217510759</v>
      </c>
      <c r="R225" s="22">
        <f t="shared" si="57"/>
        <v>0.79652072541357855</v>
      </c>
      <c r="S225" s="22">
        <f t="shared" si="57"/>
        <v>0.68114111266584831</v>
      </c>
      <c r="T225" s="22">
        <f t="shared" si="57"/>
        <v>0.7098503108510138</v>
      </c>
      <c r="U225" s="22">
        <f t="shared" si="57"/>
        <v>0.72964199579391098</v>
      </c>
      <c r="V225" s="22">
        <f t="shared" si="57"/>
        <v>0.74695922372764922</v>
      </c>
      <c r="W225" s="22">
        <f t="shared" si="57"/>
        <v>0.76720744236951866</v>
      </c>
      <c r="X225" s="22">
        <f t="shared" si="57"/>
        <v>0.78597639366135985</v>
      </c>
      <c r="Y225" s="22">
        <f t="shared" si="57"/>
        <v>0.80034086292519746</v>
      </c>
      <c r="Z225" s="22">
        <f t="shared" si="57"/>
        <v>0.81456964524590714</v>
      </c>
      <c r="AA225" s="22">
        <f t="shared" si="57"/>
        <v>0.82951283644077334</v>
      </c>
      <c r="AB225" s="22">
        <f t="shared" si="57"/>
        <v>0.85405114493404299</v>
      </c>
      <c r="AC225" s="22">
        <f t="shared" si="57"/>
        <v>0.87419658950492518</v>
      </c>
      <c r="AD225" s="22">
        <f t="shared" si="57"/>
        <v>0.90096493212247919</v>
      </c>
      <c r="AE225" s="22">
        <f t="shared" si="57"/>
        <v>0.92941269242085311</v>
      </c>
      <c r="AF225" s="22">
        <f t="shared" si="57"/>
        <v>0.9653339517677979</v>
      </c>
      <c r="AG225" s="22">
        <f t="shared" si="57"/>
        <v>1.0050606970066505</v>
      </c>
      <c r="AH225" s="22">
        <f t="shared" si="57"/>
        <v>1.033956248500834</v>
      </c>
      <c r="AI225" s="22">
        <f t="shared" si="57"/>
        <v>1.0629595026443379</v>
      </c>
      <c r="AJ225" s="22">
        <f t="shared" si="57"/>
        <v>1.0960118884201371</v>
      </c>
      <c r="AK225" s="22">
        <f t="shared" si="57"/>
        <v>1.1288881091952199</v>
      </c>
      <c r="AL225" s="22">
        <f t="shared" si="57"/>
        <v>1.1661571716195076</v>
      </c>
      <c r="AM225" s="22">
        <f t="shared" si="57"/>
        <v>1.2022145869002225</v>
      </c>
      <c r="AN225" s="22">
        <f t="shared" si="57"/>
        <v>1.2452429731867003</v>
      </c>
      <c r="AO225" s="22">
        <f t="shared" si="57"/>
        <v>1.2888746333785015</v>
      </c>
      <c r="AP225" s="22">
        <f t="shared" si="57"/>
        <v>1.333942467424325</v>
      </c>
      <c r="AQ225" s="22">
        <f t="shared" si="57"/>
        <v>1.3807142430078103</v>
      </c>
      <c r="AR225" s="22">
        <f t="shared" si="57"/>
        <v>1.4297008128896787</v>
      </c>
      <c r="AS225" s="22">
        <f t="shared" si="57"/>
        <v>1.4835193510278961</v>
      </c>
      <c r="AT225" s="22">
        <f t="shared" si="57"/>
        <v>1.5122045911231841</v>
      </c>
      <c r="AU225" s="22">
        <f t="shared" si="57"/>
        <v>1.5371650381071744</v>
      </c>
      <c r="AV225" s="22">
        <f t="shared" si="57"/>
        <v>1.5628507639884446</v>
      </c>
      <c r="AW225" s="22">
        <f t="shared" si="57"/>
        <v>1.5876815986948853</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1.0921513426512337</v>
      </c>
      <c r="N227" s="22">
        <f t="shared" si="57"/>
        <v>1.0976439186771809</v>
      </c>
      <c r="O227" s="22">
        <f t="shared" si="57"/>
        <v>1.1012937605673538</v>
      </c>
      <c r="P227" s="22">
        <f t="shared" si="57"/>
        <v>1.1030649457277464</v>
      </c>
      <c r="Q227" s="22">
        <f t="shared" si="57"/>
        <v>1.1069781529146336</v>
      </c>
      <c r="R227" s="22">
        <f t="shared" si="57"/>
        <v>1.1114672588381174</v>
      </c>
      <c r="S227" s="22">
        <f t="shared" si="57"/>
        <v>1.081103816425216</v>
      </c>
      <c r="T227" s="22">
        <f t="shared" si="57"/>
        <v>1.0948990890770531</v>
      </c>
      <c r="U227" s="22">
        <f t="shared" si="57"/>
        <v>1.1055630758018808</v>
      </c>
      <c r="V227" s="22">
        <f t="shared" si="57"/>
        <v>1.1150827155234406</v>
      </c>
      <c r="W227" s="22">
        <f t="shared" si="57"/>
        <v>1.1251459976605596</v>
      </c>
      <c r="X227" s="22">
        <f t="shared" si="57"/>
        <v>1.1343340040072216</v>
      </c>
      <c r="Y227" s="22">
        <f t="shared" si="57"/>
        <v>1.1420795269694071</v>
      </c>
      <c r="Z227" s="22">
        <f t="shared" si="57"/>
        <v>1.1497286868510252</v>
      </c>
      <c r="AA227" s="22">
        <f t="shared" si="57"/>
        <v>1.1575446365589015</v>
      </c>
      <c r="AB227" s="22">
        <f t="shared" si="57"/>
        <v>1.1683892307482282</v>
      </c>
      <c r="AC227" s="22">
        <f t="shared" si="57"/>
        <v>1.177748313260375</v>
      </c>
      <c r="AD227" s="22">
        <f t="shared" si="57"/>
        <v>1.1892286768767839</v>
      </c>
      <c r="AE227" s="22">
        <f t="shared" si="57"/>
        <v>1.2012301786356998</v>
      </c>
      <c r="AF227" s="22">
        <f t="shared" ref="L227:AW234" si="58">AF1483</f>
        <v>1.2156440621023219</v>
      </c>
      <c r="AG227" s="22">
        <f t="shared" si="58"/>
        <v>1.2312815712852161</v>
      </c>
      <c r="AH227" s="22">
        <f t="shared" si="58"/>
        <v>1.2433357533672107</v>
      </c>
      <c r="AI227" s="22">
        <f t="shared" si="58"/>
        <v>1.2553898947265021</v>
      </c>
      <c r="AJ227" s="22">
        <f t="shared" si="58"/>
        <v>1.268741000218647</v>
      </c>
      <c r="AK227" s="22">
        <f t="shared" si="58"/>
        <v>1.2819945412012994</v>
      </c>
      <c r="AL227" s="22">
        <f t="shared" si="58"/>
        <v>1.2966624556264037</v>
      </c>
      <c r="AM227" s="22">
        <f t="shared" si="58"/>
        <v>1.3108849260107014</v>
      </c>
      <c r="AN227" s="22">
        <f t="shared" si="58"/>
        <v>1.3273999798500411</v>
      </c>
      <c r="AO227" s="22">
        <f t="shared" si="58"/>
        <v>1.3440898135356563</v>
      </c>
      <c r="AP227" s="22">
        <f t="shared" si="58"/>
        <v>1.3612310825575897</v>
      </c>
      <c r="AQ227" s="22">
        <f t="shared" si="58"/>
        <v>1.3789133052065494</v>
      </c>
      <c r="AR227" s="22">
        <f t="shared" si="58"/>
        <v>1.3973089323652517</v>
      </c>
      <c r="AS227" s="22">
        <f t="shared" si="58"/>
        <v>1.4173043215491503</v>
      </c>
      <c r="AT227" s="22">
        <f t="shared" si="58"/>
        <v>1.4287607537784786</v>
      </c>
      <c r="AU227" s="22">
        <f t="shared" si="58"/>
        <v>1.4388821321088736</v>
      </c>
      <c r="AV227" s="22">
        <f t="shared" si="58"/>
        <v>1.4491709138392974</v>
      </c>
      <c r="AW227" s="22">
        <f t="shared" si="58"/>
        <v>1.4590876146511078</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0.74376253694082295</v>
      </c>
      <c r="N228" s="22">
        <f t="shared" si="58"/>
        <v>0.74750301879518044</v>
      </c>
      <c r="O228" s="22">
        <f t="shared" si="58"/>
        <v>0.74998858609492636</v>
      </c>
      <c r="P228" s="22">
        <f t="shared" si="58"/>
        <v>0.75119477530775824</v>
      </c>
      <c r="Q228" s="22">
        <f t="shared" si="58"/>
        <v>0.7538596961765357</v>
      </c>
      <c r="R228" s="22">
        <f t="shared" si="58"/>
        <v>0.75691680802528449</v>
      </c>
      <c r="S228" s="22">
        <f t="shared" si="58"/>
        <v>0.73623909599276127</v>
      </c>
      <c r="T228" s="22">
        <f t="shared" si="58"/>
        <v>0.74563377105712825</v>
      </c>
      <c r="U228" s="22">
        <f t="shared" si="58"/>
        <v>0.75289601898066894</v>
      </c>
      <c r="V228" s="22">
        <f t="shared" si="58"/>
        <v>0.7593789587652614</v>
      </c>
      <c r="W228" s="22">
        <f t="shared" si="58"/>
        <v>0.76623212275449915</v>
      </c>
      <c r="X228" s="22">
        <f t="shared" si="58"/>
        <v>0.77248921794172176</v>
      </c>
      <c r="Y228" s="22">
        <f t="shared" si="58"/>
        <v>0.77776397207451797</v>
      </c>
      <c r="Z228" s="22">
        <f t="shared" si="58"/>
        <v>0.78297310229012307</v>
      </c>
      <c r="AA228" s="22">
        <f t="shared" si="58"/>
        <v>0.78829581751860067</v>
      </c>
      <c r="AB228" s="22">
        <f t="shared" si="58"/>
        <v>0.79568106036119735</v>
      </c>
      <c r="AC228" s="22">
        <f t="shared" si="58"/>
        <v>0.80205465958763289</v>
      </c>
      <c r="AD228" s="22">
        <f t="shared" si="58"/>
        <v>0.80987286576006323</v>
      </c>
      <c r="AE228" s="22">
        <f t="shared" si="58"/>
        <v>0.81804597057321304</v>
      </c>
      <c r="AF228" s="22">
        <f t="shared" si="58"/>
        <v>0.82786192383503843</v>
      </c>
      <c r="AG228" s="22">
        <f t="shared" si="58"/>
        <v>0.83851117458179947</v>
      </c>
      <c r="AH228" s="22">
        <f t="shared" si="58"/>
        <v>0.84672015505540921</v>
      </c>
      <c r="AI228" s="22">
        <f t="shared" si="58"/>
        <v>0.85492910779657982</v>
      </c>
      <c r="AJ228" s="22">
        <f t="shared" si="58"/>
        <v>0.86402130198616611</v>
      </c>
      <c r="AK228" s="22">
        <f t="shared" si="58"/>
        <v>0.87304705407724315</v>
      </c>
      <c r="AL228" s="22">
        <f t="shared" si="58"/>
        <v>0.88303600415989647</v>
      </c>
      <c r="AM228" s="22">
        <f t="shared" si="58"/>
        <v>0.8927216038029937</v>
      </c>
      <c r="AN228" s="22">
        <f t="shared" si="58"/>
        <v>0.90396846846503176</v>
      </c>
      <c r="AO228" s="22">
        <f t="shared" si="58"/>
        <v>0.9153343593982427</v>
      </c>
      <c r="AP228" s="22">
        <f t="shared" si="58"/>
        <v>0.92700768088424634</v>
      </c>
      <c r="AQ228" s="22">
        <f t="shared" si="58"/>
        <v>0.93904939549150701</v>
      </c>
      <c r="AR228" s="22">
        <f t="shared" si="58"/>
        <v>0.95157694345107857</v>
      </c>
      <c r="AS228" s="22">
        <f t="shared" si="58"/>
        <v>0.96519394029552108</v>
      </c>
      <c r="AT228" s="22">
        <f t="shared" si="58"/>
        <v>0.97299584902960823</v>
      </c>
      <c r="AU228" s="22">
        <f t="shared" si="58"/>
        <v>0.97988857692396614</v>
      </c>
      <c r="AV228" s="22">
        <f t="shared" si="58"/>
        <v>0.98689530767913225</v>
      </c>
      <c r="AW228" s="22">
        <f t="shared" si="58"/>
        <v>0.99364864878291259</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15.353527292296837</v>
      </c>
      <c r="L229" s="22">
        <f t="shared" si="58"/>
        <v>15.220371053361486</v>
      </c>
      <c r="M229" s="22">
        <f t="shared" si="58"/>
        <v>15.169682504177882</v>
      </c>
      <c r="N229" s="22">
        <f t="shared" si="58"/>
        <v>14.967111251021189</v>
      </c>
      <c r="O229" s="22">
        <f t="shared" si="58"/>
        <v>14.673074129931953</v>
      </c>
      <c r="P229" s="22">
        <f t="shared" si="58"/>
        <v>14.293651368256896</v>
      </c>
      <c r="Q229" s="22">
        <f t="shared" si="58"/>
        <v>13.994389539168758</v>
      </c>
      <c r="R229" s="22">
        <f t="shared" si="58"/>
        <v>13.711253827544139</v>
      </c>
      <c r="S229" s="22">
        <f t="shared" si="58"/>
        <v>12.171307653404368</v>
      </c>
      <c r="T229" s="22">
        <f t="shared" si="58"/>
        <v>12.409242980519185</v>
      </c>
      <c r="U229" s="22">
        <f t="shared" si="58"/>
        <v>12.536935132118783</v>
      </c>
      <c r="V229" s="22">
        <f t="shared" si="58"/>
        <v>12.627950665515616</v>
      </c>
      <c r="W229" s="22">
        <f t="shared" si="58"/>
        <v>12.741419698273484</v>
      </c>
      <c r="X229" s="22">
        <f t="shared" si="58"/>
        <v>12.829469549352394</v>
      </c>
      <c r="Y229" s="22">
        <f t="shared" si="58"/>
        <v>12.866055178134978</v>
      </c>
      <c r="Z229" s="22">
        <f t="shared" si="58"/>
        <v>12.897116086638068</v>
      </c>
      <c r="AA229" s="22">
        <f t="shared" si="58"/>
        <v>12.931426294489832</v>
      </c>
      <c r="AB229" s="22">
        <f t="shared" si="58"/>
        <v>13.058857567361098</v>
      </c>
      <c r="AC229" s="22">
        <f t="shared" si="58"/>
        <v>13.135736118686509</v>
      </c>
      <c r="AD229" s="22">
        <f t="shared" si="58"/>
        <v>13.161773929292332</v>
      </c>
      <c r="AE229" s="22">
        <f t="shared" si="58"/>
        <v>13.193412586391476</v>
      </c>
      <c r="AF229" s="22">
        <f t="shared" si="58"/>
        <v>13.284445441700106</v>
      </c>
      <c r="AG229" s="22">
        <f t="shared" si="58"/>
        <v>13.396718915540504</v>
      </c>
      <c r="AH229" s="22">
        <f t="shared" si="58"/>
        <v>13.395740597917952</v>
      </c>
      <c r="AI229" s="22">
        <f t="shared" si="58"/>
        <v>13.384910174481227</v>
      </c>
      <c r="AJ229" s="22">
        <f t="shared" si="58"/>
        <v>13.398434985829827</v>
      </c>
      <c r="AK229" s="22">
        <f t="shared" si="58"/>
        <v>13.398319173745541</v>
      </c>
      <c r="AL229" s="22">
        <f t="shared" si="58"/>
        <v>13.42266254096387</v>
      </c>
      <c r="AM229" s="22">
        <f t="shared" si="58"/>
        <v>13.423736865257361</v>
      </c>
      <c r="AN229" s="22">
        <f t="shared" si="58"/>
        <v>13.535950399213498</v>
      </c>
      <c r="AO229" s="22">
        <f t="shared" si="58"/>
        <v>13.64085590815815</v>
      </c>
      <c r="AP229" s="22">
        <f t="shared" si="58"/>
        <v>13.744706587938053</v>
      </c>
      <c r="AQ229" s="22">
        <f t="shared" si="58"/>
        <v>13.849031248884563</v>
      </c>
      <c r="AR229" s="22">
        <f t="shared" si="58"/>
        <v>13.957009356389916</v>
      </c>
      <c r="AS229" s="22">
        <f t="shared" si="58"/>
        <v>14.086802114678639</v>
      </c>
      <c r="AT229" s="22">
        <f t="shared" si="58"/>
        <v>14.023663917742747</v>
      </c>
      <c r="AU229" s="22">
        <f t="shared" si="58"/>
        <v>13.927318390204961</v>
      </c>
      <c r="AV229" s="22">
        <f t="shared" si="58"/>
        <v>13.829772601228814</v>
      </c>
      <c r="AW229" s="22">
        <f t="shared" si="58"/>
        <v>13.72023414832719</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9.6543103644621411</v>
      </c>
      <c r="L230" s="22">
        <f t="shared" si="58"/>
        <v>9.570581613851763</v>
      </c>
      <c r="M230" s="22">
        <f t="shared" si="58"/>
        <v>9.5387086131772989</v>
      </c>
      <c r="N230" s="22">
        <f t="shared" si="58"/>
        <v>9.4113316455488931</v>
      </c>
      <c r="O230" s="22">
        <f t="shared" si="58"/>
        <v>9.2264408662754782</v>
      </c>
      <c r="P230" s="22">
        <f t="shared" si="58"/>
        <v>8.9878595272244652</v>
      </c>
      <c r="Q230" s="22">
        <f t="shared" si="58"/>
        <v>8.7996834473406587</v>
      </c>
      <c r="R230" s="22">
        <f t="shared" si="58"/>
        <v>8.6216474831450967</v>
      </c>
      <c r="S230" s="22">
        <f t="shared" si="58"/>
        <v>7.65332808482869</v>
      </c>
      <c r="T230" s="22">
        <f t="shared" si="58"/>
        <v>7.8029420107301855</v>
      </c>
      <c r="U230" s="22">
        <f t="shared" si="58"/>
        <v>7.8832349388097791</v>
      </c>
      <c r="V230" s="22">
        <f t="shared" si="58"/>
        <v>7.9404655797349353</v>
      </c>
      <c r="W230" s="22">
        <f t="shared" si="58"/>
        <v>8.0118149991969663</v>
      </c>
      <c r="X230" s="22">
        <f t="shared" si="58"/>
        <v>8.0671808166848447</v>
      </c>
      <c r="Y230" s="22">
        <f t="shared" si="58"/>
        <v>8.0901858896183612</v>
      </c>
      <c r="Z230" s="22">
        <f t="shared" si="58"/>
        <v>8.1097170139770931</v>
      </c>
      <c r="AA230" s="22">
        <f t="shared" si="58"/>
        <v>8.1312913003911547</v>
      </c>
      <c r="AB230" s="22">
        <f t="shared" si="58"/>
        <v>8.2114201877156283</v>
      </c>
      <c r="AC230" s="22">
        <f t="shared" si="58"/>
        <v>8.2597614828939765</v>
      </c>
      <c r="AD230" s="22">
        <f t="shared" si="58"/>
        <v>8.276134079237087</v>
      </c>
      <c r="AE230" s="22">
        <f t="shared" si="58"/>
        <v>8.2960284923797367</v>
      </c>
      <c r="AF230" s="22">
        <f t="shared" si="58"/>
        <v>8.3532700253370304</v>
      </c>
      <c r="AG230" s="22">
        <f t="shared" si="58"/>
        <v>8.4238676763859406</v>
      </c>
      <c r="AH230" s="22">
        <f t="shared" si="58"/>
        <v>8.4232525094745618</v>
      </c>
      <c r="AI230" s="22">
        <f t="shared" si="58"/>
        <v>8.4164423304683922</v>
      </c>
      <c r="AJ230" s="22">
        <f t="shared" si="58"/>
        <v>8.4249467427701621</v>
      </c>
      <c r="AK230" s="22">
        <f t="shared" si="58"/>
        <v>8.4248739200380083</v>
      </c>
      <c r="AL230" s="22">
        <f t="shared" si="58"/>
        <v>8.4401810490102402</v>
      </c>
      <c r="AM230" s="22">
        <f t="shared" si="58"/>
        <v>8.4408565849938597</v>
      </c>
      <c r="AN230" s="22">
        <f t="shared" si="58"/>
        <v>8.5114165457951234</v>
      </c>
      <c r="AO230" s="22">
        <f t="shared" si="58"/>
        <v>8.5773812145655146</v>
      </c>
      <c r="AP230" s="22">
        <f t="shared" si="58"/>
        <v>8.6426826059049908</v>
      </c>
      <c r="AQ230" s="22">
        <f t="shared" si="58"/>
        <v>8.7082820369849241</v>
      </c>
      <c r="AR230" s="22">
        <f t="shared" si="58"/>
        <v>8.776178758212426</v>
      </c>
      <c r="AS230" s="22">
        <f t="shared" si="58"/>
        <v>8.8577925494750751</v>
      </c>
      <c r="AT230" s="22">
        <f t="shared" si="58"/>
        <v>8.818091200236756</v>
      </c>
      <c r="AU230" s="22">
        <f t="shared" si="58"/>
        <v>8.7575090546900238</v>
      </c>
      <c r="AV230" s="22">
        <f t="shared" si="58"/>
        <v>8.6961721837812433</v>
      </c>
      <c r="AW230" s="22">
        <f t="shared" si="58"/>
        <v>8.6272943161080669</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5.8008217784478351</v>
      </c>
      <c r="L232" s="22">
        <f t="shared" si="58"/>
        <v>5.8039582643251126</v>
      </c>
      <c r="M232" s="22">
        <f t="shared" si="58"/>
        <v>5.8114574843873843</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5.9177473514755112</v>
      </c>
      <c r="T232" s="22">
        <f t="shared" si="58"/>
        <v>5.9375309150436957</v>
      </c>
      <c r="U232" s="22">
        <f t="shared" si="58"/>
        <v>5.9550349542369023</v>
      </c>
      <c r="V232" s="22">
        <f t="shared" si="58"/>
        <v>5.9702956047872346</v>
      </c>
      <c r="W232" s="22">
        <f t="shared" si="58"/>
        <v>5.9833335465648414</v>
      </c>
      <c r="X232" s="22">
        <f t="shared" si="58"/>
        <v>5.9938722300414815</v>
      </c>
      <c r="Y232" s="22">
        <f t="shared" si="58"/>
        <v>6.0040753426216513</v>
      </c>
      <c r="Z232" s="22">
        <f t="shared" si="58"/>
        <v>6.0140016433547752</v>
      </c>
      <c r="AA232" s="22">
        <f t="shared" si="58"/>
        <v>6.0236073114274769</v>
      </c>
      <c r="AB232" s="22">
        <f t="shared" si="58"/>
        <v>6.0331135497203547</v>
      </c>
      <c r="AC232" s="22">
        <f t="shared" si="58"/>
        <v>6.0420086626499678</v>
      </c>
      <c r="AD232" s="22">
        <f t="shared" si="58"/>
        <v>6.0508823359685007</v>
      </c>
      <c r="AE232" s="22">
        <f t="shared" si="58"/>
        <v>6.059525855279027</v>
      </c>
      <c r="AF232" s="22">
        <f t="shared" si="58"/>
        <v>6.0680826735126097</v>
      </c>
      <c r="AG232" s="22">
        <f t="shared" si="58"/>
        <v>6.07639140862522</v>
      </c>
      <c r="AH232" s="22">
        <f t="shared" si="58"/>
        <v>6.0839321608306083</v>
      </c>
      <c r="AI232" s="22">
        <f t="shared" si="58"/>
        <v>6.0911065580949133</v>
      </c>
      <c r="AJ232" s="22">
        <f t="shared" si="58"/>
        <v>6.0980098310577775</v>
      </c>
      <c r="AK232" s="22">
        <f t="shared" si="58"/>
        <v>6.1044705461191313</v>
      </c>
      <c r="AL232" s="22">
        <f t="shared" si="58"/>
        <v>6.1106093052100885</v>
      </c>
      <c r="AM232" s="22">
        <f t="shared" si="58"/>
        <v>6.1162119997906332</v>
      </c>
      <c r="AN232" s="22">
        <f t="shared" si="58"/>
        <v>6.1216103650549423</v>
      </c>
      <c r="AO232" s="22">
        <f t="shared" si="58"/>
        <v>6.1265684788361296</v>
      </c>
      <c r="AP232" s="22">
        <f t="shared" si="58"/>
        <v>6.131090742863095</v>
      </c>
      <c r="AQ232" s="22">
        <f t="shared" si="58"/>
        <v>6.1351642207573143</v>
      </c>
      <c r="AR232" s="22">
        <f t="shared" si="58"/>
        <v>6.1387855064960508</v>
      </c>
      <c r="AS232" s="22">
        <f t="shared" si="58"/>
        <v>6.1420270149893508</v>
      </c>
      <c r="AT232" s="22">
        <f t="shared" si="58"/>
        <v>6.1438601984597403</v>
      </c>
      <c r="AU232" s="22">
        <f t="shared" si="58"/>
        <v>6.1449861131424406</v>
      </c>
      <c r="AV232" s="22">
        <f t="shared" si="58"/>
        <v>6.1455384628484486</v>
      </c>
      <c r="AW232" s="22">
        <f t="shared" si="58"/>
        <v>6.1454485047023475</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0.64754299084306621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0.66059533724434472</v>
      </c>
      <c r="T233" s="22">
        <f t="shared" si="58"/>
        <v>0.66280376708614275</v>
      </c>
      <c r="U233" s="22">
        <f t="shared" si="58"/>
        <v>0.66475773470037225</v>
      </c>
      <c r="V233" s="22">
        <f t="shared" si="58"/>
        <v>0.66646127390171195</v>
      </c>
      <c r="W233" s="22">
        <f t="shared" si="58"/>
        <v>0.66791669317428426</v>
      </c>
      <c r="X233" s="22">
        <f t="shared" si="58"/>
        <v>0.66909312142508237</v>
      </c>
      <c r="Y233" s="22">
        <f t="shared" si="58"/>
        <v>0.67023209005546158</v>
      </c>
      <c r="Z233" s="22">
        <f t="shared" si="58"/>
        <v>0.67134015831031046</v>
      </c>
      <c r="AA233" s="22">
        <f t="shared" si="58"/>
        <v>0.67241243449296328</v>
      </c>
      <c r="AB233" s="22">
        <f t="shared" si="58"/>
        <v>0.67347361137633321</v>
      </c>
      <c r="AC233" s="22">
        <f t="shared" si="58"/>
        <v>0.67446656862451637</v>
      </c>
      <c r="AD233" s="22">
        <f t="shared" si="58"/>
        <v>0.67545713257905748</v>
      </c>
      <c r="AE233" s="22">
        <f t="shared" si="58"/>
        <v>0.67642200455056722</v>
      </c>
      <c r="AF233" s="22">
        <f t="shared" si="58"/>
        <v>0.6773771981218748</v>
      </c>
      <c r="AG233" s="22">
        <f t="shared" si="58"/>
        <v>0.67830469829175277</v>
      </c>
      <c r="AH233" s="22">
        <f t="shared" si="58"/>
        <v>0.67914646889301933</v>
      </c>
      <c r="AI233" s="22">
        <f t="shared" si="58"/>
        <v>0.67994734346552976</v>
      </c>
      <c r="AJ233" s="22">
        <f t="shared" si="58"/>
        <v>0.68071795256053547</v>
      </c>
      <c r="AK233" s="22">
        <f t="shared" si="58"/>
        <v>0.68143915912636355</v>
      </c>
      <c r="AL233" s="22">
        <f t="shared" si="58"/>
        <v>0.6821244258995286</v>
      </c>
      <c r="AM233" s="22">
        <f t="shared" si="58"/>
        <v>0.68274985204500094</v>
      </c>
      <c r="AN233" s="22">
        <f t="shared" si="58"/>
        <v>0.68335246900556701</v>
      </c>
      <c r="AO233" s="22">
        <f t="shared" si="58"/>
        <v>0.68390594090134904</v>
      </c>
      <c r="AP233" s="22">
        <f t="shared" si="58"/>
        <v>0.68441075909526128</v>
      </c>
      <c r="AQ233" s="22">
        <f t="shared" si="58"/>
        <v>0.68486547950548948</v>
      </c>
      <c r="AR233" s="22">
        <f t="shared" si="58"/>
        <v>0.68526972191932656</v>
      </c>
      <c r="AS233" s="22">
        <f t="shared" si="58"/>
        <v>0.68563156997892261</v>
      </c>
      <c r="AT233" s="22">
        <f t="shared" si="58"/>
        <v>0.68583620738246964</v>
      </c>
      <c r="AU233" s="22">
        <f t="shared" si="58"/>
        <v>0.68596189270584551</v>
      </c>
      <c r="AV233" s="22">
        <f t="shared" si="58"/>
        <v>0.68602355124221859</v>
      </c>
      <c r="AW233" s="22">
        <f t="shared" si="58"/>
        <v>0.68601350925692695</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0.74639585624714178</v>
      </c>
      <c r="T234" s="22">
        <f t="shared" si="58"/>
        <v>0.75062344269595038</v>
      </c>
      <c r="U234" s="22">
        <f t="shared" ref="L234:AW240" si="59">U1490</f>
        <v>0.75434456999126498</v>
      </c>
      <c r="V234" s="22">
        <f t="shared" si="59"/>
        <v>0.7575750131274801</v>
      </c>
      <c r="W234" s="22">
        <f t="shared" si="59"/>
        <v>0.7603267043915154</v>
      </c>
      <c r="X234" s="22">
        <f t="shared" si="59"/>
        <v>0.76255455909308367</v>
      </c>
      <c r="Y234" s="22">
        <f t="shared" si="59"/>
        <v>0.7646741649144333</v>
      </c>
      <c r="Z234" s="22">
        <f t="shared" si="59"/>
        <v>0.76670028037779503</v>
      </c>
      <c r="AA234" s="22">
        <f t="shared" si="59"/>
        <v>0.7686279201351115</v>
      </c>
      <c r="AB234" s="22">
        <f t="shared" si="59"/>
        <v>0.77050157660343455</v>
      </c>
      <c r="AC234" s="22">
        <f t="shared" si="59"/>
        <v>0.77222791857842199</v>
      </c>
      <c r="AD234" s="22">
        <f t="shared" si="59"/>
        <v>0.77391993205048337</v>
      </c>
      <c r="AE234" s="22">
        <f t="shared" si="59"/>
        <v>0.77554063276479512</v>
      </c>
      <c r="AF234" s="22">
        <f t="shared" si="59"/>
        <v>0.77711869829831559</v>
      </c>
      <c r="AG234" s="22">
        <f t="shared" si="59"/>
        <v>0.77862582768115796</v>
      </c>
      <c r="AH234" s="22">
        <f t="shared" si="59"/>
        <v>0.77996736659868171</v>
      </c>
      <c r="AI234" s="22">
        <f t="shared" si="59"/>
        <v>0.78121973085953944</v>
      </c>
      <c r="AJ234" s="22">
        <f t="shared" si="59"/>
        <v>0.78240207201816891</v>
      </c>
      <c r="AK234" s="22">
        <f t="shared" si="59"/>
        <v>0.78348415837993368</v>
      </c>
      <c r="AL234" s="22">
        <f t="shared" si="59"/>
        <v>0.78448961677320206</v>
      </c>
      <c r="AM234" s="22">
        <f t="shared" si="59"/>
        <v>0.78538036055819127</v>
      </c>
      <c r="AN234" s="22">
        <f t="shared" si="59"/>
        <v>0.78621855970709831</v>
      </c>
      <c r="AO234" s="22">
        <f t="shared" si="59"/>
        <v>0.78696200764009205</v>
      </c>
      <c r="AP234" s="22">
        <f t="shared" si="59"/>
        <v>0.78761263401819026</v>
      </c>
      <c r="AQ234" s="22">
        <f t="shared" si="59"/>
        <v>0.78816913857770965</v>
      </c>
      <c r="AR234" s="22">
        <f t="shared" si="59"/>
        <v>0.78863191473156036</v>
      </c>
      <c r="AS234" s="22">
        <f t="shared" si="59"/>
        <v>0.7890150882372613</v>
      </c>
      <c r="AT234" s="22">
        <f t="shared" si="59"/>
        <v>0.78913286819737027</v>
      </c>
      <c r="AU234" s="22">
        <f t="shared" si="59"/>
        <v>0.78911397535038097</v>
      </c>
      <c r="AV234" s="22">
        <f t="shared" si="59"/>
        <v>0.78898363389620252</v>
      </c>
      <c r="AW234" s="22">
        <f t="shared" si="59"/>
        <v>0.78873031132745119</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1.2123460769338652</v>
      </c>
      <c r="Q235" s="22">
        <f t="shared" si="59"/>
        <v>1.2198688909683484</v>
      </c>
      <c r="R235" s="22">
        <f t="shared" si="59"/>
        <v>1.2278946750888551</v>
      </c>
      <c r="S235" s="22">
        <f t="shared" si="59"/>
        <v>1.2352699808309164</v>
      </c>
      <c r="T235" s="22">
        <f t="shared" si="59"/>
        <v>1.2422665505303223</v>
      </c>
      <c r="U235" s="22">
        <f t="shared" si="59"/>
        <v>1.2484249406182093</v>
      </c>
      <c r="V235" s="22">
        <f t="shared" si="59"/>
        <v>1.2537712583898704</v>
      </c>
      <c r="W235" s="22">
        <f t="shared" si="59"/>
        <v>1.2583252515377801</v>
      </c>
      <c r="X235" s="22">
        <f t="shared" si="59"/>
        <v>1.2620123058153014</v>
      </c>
      <c r="Y235" s="22">
        <f t="shared" si="59"/>
        <v>1.2655202103948799</v>
      </c>
      <c r="Z235" s="22">
        <f t="shared" si="59"/>
        <v>1.268873390331023</v>
      </c>
      <c r="AA235" s="22">
        <f t="shared" si="59"/>
        <v>1.2720635949739607</v>
      </c>
      <c r="AB235" s="22">
        <f t="shared" si="59"/>
        <v>1.275164458370156</v>
      </c>
      <c r="AC235" s="22">
        <f t="shared" si="59"/>
        <v>1.2780215192722255</v>
      </c>
      <c r="AD235" s="22">
        <f t="shared" si="59"/>
        <v>1.2808217671992546</v>
      </c>
      <c r="AE235" s="22">
        <f t="shared" si="59"/>
        <v>1.2835039939607567</v>
      </c>
      <c r="AF235" s="22">
        <f t="shared" si="59"/>
        <v>1.2861156603640822</v>
      </c>
      <c r="AG235" s="22">
        <f t="shared" si="59"/>
        <v>1.2886099288789343</v>
      </c>
      <c r="AH235" s="22">
        <f t="shared" si="59"/>
        <v>1.2908301485372613</v>
      </c>
      <c r="AI235" s="22">
        <f t="shared" si="59"/>
        <v>1.2929027859501765</v>
      </c>
      <c r="AJ235" s="22">
        <f t="shared" si="59"/>
        <v>1.294859536551257</v>
      </c>
      <c r="AK235" s="22">
        <f t="shared" si="59"/>
        <v>1.2966503674999652</v>
      </c>
      <c r="AL235" s="22">
        <f t="shared" si="59"/>
        <v>1.2983143807173261</v>
      </c>
      <c r="AM235" s="22">
        <f t="shared" si="59"/>
        <v>1.2997885435881402</v>
      </c>
      <c r="AN235" s="22">
        <f t="shared" si="59"/>
        <v>1.3011757461535574</v>
      </c>
      <c r="AO235" s="22">
        <f t="shared" si="59"/>
        <v>1.3024061373812841</v>
      </c>
      <c r="AP235" s="22">
        <f t="shared" si="59"/>
        <v>1.3034829108211081</v>
      </c>
      <c r="AQ235" s="22">
        <f t="shared" si="59"/>
        <v>1.3044039145630451</v>
      </c>
      <c r="AR235" s="22">
        <f t="shared" si="59"/>
        <v>1.30516979969747</v>
      </c>
      <c r="AS235" s="22">
        <f t="shared" si="59"/>
        <v>1.305803944066146</v>
      </c>
      <c r="AT235" s="22">
        <f t="shared" si="59"/>
        <v>1.3059988675077063</v>
      </c>
      <c r="AU235" s="22">
        <f t="shared" si="59"/>
        <v>1.3059676002297018</v>
      </c>
      <c r="AV235" s="22">
        <f t="shared" si="59"/>
        <v>1.305751887770614</v>
      </c>
      <c r="AW235" s="22">
        <f t="shared" si="59"/>
        <v>1.3053326440649764</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0.19132863754616408</v>
      </c>
      <c r="S236" s="22">
        <f t="shared" si="59"/>
        <v>0.18121691515177082</v>
      </c>
      <c r="T236" s="22">
        <f t="shared" si="59"/>
        <v>0.18348274227221728</v>
      </c>
      <c r="U236" s="22">
        <f t="shared" si="59"/>
        <v>0.18500542428263034</v>
      </c>
      <c r="V236" s="22">
        <f t="shared" si="59"/>
        <v>0.18633992600873345</v>
      </c>
      <c r="W236" s="22">
        <f t="shared" si="59"/>
        <v>0.18794532448884269</v>
      </c>
      <c r="X236" s="22">
        <f t="shared" si="59"/>
        <v>0.18945528470008383</v>
      </c>
      <c r="Y236" s="22">
        <f t="shared" si="59"/>
        <v>0.19059515241393726</v>
      </c>
      <c r="Z236" s="22">
        <f t="shared" si="59"/>
        <v>0.19172409176710437</v>
      </c>
      <c r="AA236" s="22">
        <f t="shared" si="59"/>
        <v>0.19291420871429943</v>
      </c>
      <c r="AB236" s="22">
        <f t="shared" si="59"/>
        <v>0.19490384140562342</v>
      </c>
      <c r="AC236" s="22">
        <f t="shared" si="59"/>
        <v>0.19653122230472453</v>
      </c>
      <c r="AD236" s="22">
        <f t="shared" si="59"/>
        <v>0.19870672632266706</v>
      </c>
      <c r="AE236" s="22">
        <f t="shared" si="59"/>
        <v>0.20102070374492181</v>
      </c>
      <c r="AF236" s="22">
        <f t="shared" si="59"/>
        <v>0.2039525742459882</v>
      </c>
      <c r="AG236" s="22">
        <f t="shared" si="59"/>
        <v>0.20719921130686197</v>
      </c>
      <c r="AH236" s="22">
        <f t="shared" si="59"/>
        <v>0.20955489098601043</v>
      </c>
      <c r="AI236" s="22">
        <f t="shared" si="59"/>
        <v>0.21192293732431061</v>
      </c>
      <c r="AJ236" s="22">
        <f t="shared" si="59"/>
        <v>0.21462910923397369</v>
      </c>
      <c r="AK236" s="22">
        <f t="shared" si="59"/>
        <v>0.21732663117670842</v>
      </c>
      <c r="AL236" s="22">
        <f t="shared" si="59"/>
        <v>0.22039274825333016</v>
      </c>
      <c r="AM236" s="22">
        <f t="shared" si="59"/>
        <v>0.2233679582264026</v>
      </c>
      <c r="AN236" s="22">
        <f t="shared" si="59"/>
        <v>0.22692459454896774</v>
      </c>
      <c r="AO236" s="22">
        <f t="shared" si="59"/>
        <v>0.23054073392143409</v>
      </c>
      <c r="AP236" s="22">
        <f t="shared" si="59"/>
        <v>0.23428659186390743</v>
      </c>
      <c r="AQ236" s="22">
        <f t="shared" si="59"/>
        <v>0.23818605127383119</v>
      </c>
      <c r="AR236" s="22">
        <f t="shared" si="59"/>
        <v>0.2422831406725548</v>
      </c>
      <c r="AS236" s="22">
        <f t="shared" si="59"/>
        <v>0.2467953078980418</v>
      </c>
      <c r="AT236" s="22">
        <f t="shared" si="59"/>
        <v>0.24925861312679798</v>
      </c>
      <c r="AU236" s="22">
        <f t="shared" si="59"/>
        <v>0.2514343978315251</v>
      </c>
      <c r="AV236" s="22">
        <f t="shared" si="59"/>
        <v>0.25369020321184743</v>
      </c>
      <c r="AW236" s="22">
        <f t="shared" si="59"/>
        <v>0.25589710336146904</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0.66038785467281191</v>
      </c>
      <c r="U254" s="22">
        <f t="shared" si="61"/>
        <v>0.66019993680841182</v>
      </c>
      <c r="V254" s="22">
        <f t="shared" si="61"/>
        <v>0.66005322797228072</v>
      </c>
      <c r="W254" s="22">
        <f t="shared" si="61"/>
        <v>0.65992051255597362</v>
      </c>
      <c r="X254" s="22">
        <f t="shared" si="61"/>
        <v>0.6597798185241549</v>
      </c>
      <c r="Y254" s="22">
        <f t="shared" si="61"/>
        <v>0.65964889228575574</v>
      </c>
      <c r="Z254" s="22">
        <f t="shared" ref="L254:AW261" si="62">Z1510</f>
        <v>0.65953738138803686</v>
      </c>
      <c r="AA254" s="22">
        <f t="shared" si="62"/>
        <v>0.65942817746747784</v>
      </c>
      <c r="AB254" s="22">
        <f t="shared" si="62"/>
        <v>0.65931792871980044</v>
      </c>
      <c r="AC254" s="22">
        <f t="shared" si="62"/>
        <v>0.65917237797877515</v>
      </c>
      <c r="AD254" s="22">
        <f t="shared" si="62"/>
        <v>0.65904593743410622</v>
      </c>
      <c r="AE254" s="22">
        <f t="shared" si="62"/>
        <v>0.65889626809226776</v>
      </c>
      <c r="AF254" s="22">
        <f t="shared" si="62"/>
        <v>0.65874261858387118</v>
      </c>
      <c r="AG254" s="22">
        <f t="shared" si="62"/>
        <v>0.65856391761312372</v>
      </c>
      <c r="AH254" s="22">
        <f t="shared" si="62"/>
        <v>0.65837460743635234</v>
      </c>
      <c r="AI254" s="22">
        <f t="shared" si="62"/>
        <v>0.65822718605247443</v>
      </c>
      <c r="AJ254" s="22">
        <f t="shared" si="62"/>
        <v>0.65808158783351756</v>
      </c>
      <c r="AK254" s="22">
        <f t="shared" si="62"/>
        <v>0.65792411429496322</v>
      </c>
      <c r="AL254" s="22">
        <f t="shared" si="62"/>
        <v>0.65776971792007932</v>
      </c>
      <c r="AM254" s="22">
        <f t="shared" si="62"/>
        <v>0.65760292541762722</v>
      </c>
      <c r="AN254" s="22">
        <f t="shared" si="62"/>
        <v>0.65744290866706323</v>
      </c>
      <c r="AO254" s="22">
        <f t="shared" si="62"/>
        <v>0.6572626584708281</v>
      </c>
      <c r="AP254" s="22">
        <f t="shared" si="62"/>
        <v>0.65708363430200767</v>
      </c>
      <c r="AQ254" s="22">
        <f t="shared" si="62"/>
        <v>0.65690321556450881</v>
      </c>
      <c r="AR254" s="22">
        <f t="shared" si="62"/>
        <v>0.65672071055463621</v>
      </c>
      <c r="AS254" s="22">
        <f t="shared" si="62"/>
        <v>0.65653474451226601</v>
      </c>
      <c r="AT254" s="22">
        <f t="shared" si="62"/>
        <v>0.65633778154585931</v>
      </c>
      <c r="AU254" s="22">
        <f t="shared" si="62"/>
        <v>0.65621831754716786</v>
      </c>
      <c r="AV254" s="22">
        <f t="shared" si="62"/>
        <v>0.65611127696826843</v>
      </c>
      <c r="AW254" s="22">
        <f t="shared" si="62"/>
        <v>0.65600345870341048</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8.7171196816811167E-3</v>
      </c>
      <c r="U255" s="22">
        <f t="shared" si="62"/>
        <v>8.7146391658710371E-3</v>
      </c>
      <c r="V255" s="22">
        <f t="shared" si="62"/>
        <v>8.7127026092341051E-3</v>
      </c>
      <c r="W255" s="22">
        <f t="shared" si="62"/>
        <v>8.7109507657388546E-3</v>
      </c>
      <c r="X255" s="22">
        <f t="shared" si="62"/>
        <v>8.7090936045188475E-3</v>
      </c>
      <c r="Y255" s="22">
        <f t="shared" si="62"/>
        <v>8.7073653781719745E-3</v>
      </c>
      <c r="Z255" s="22">
        <f t="shared" si="62"/>
        <v>8.7058934343220897E-3</v>
      </c>
      <c r="AA255" s="22">
        <f t="shared" si="62"/>
        <v>8.7044519425707075E-3</v>
      </c>
      <c r="AB255" s="22">
        <f t="shared" si="62"/>
        <v>8.7029966591013648E-3</v>
      </c>
      <c r="AC255" s="22">
        <f t="shared" si="62"/>
        <v>8.7010753893198341E-3</v>
      </c>
      <c r="AD255" s="22">
        <f t="shared" si="62"/>
        <v>8.6994063741302041E-3</v>
      </c>
      <c r="AE255" s="22">
        <f t="shared" si="62"/>
        <v>8.6974307388179382E-3</v>
      </c>
      <c r="AF255" s="22">
        <f t="shared" si="62"/>
        <v>8.6954025653070977E-3</v>
      </c>
      <c r="AG255" s="22">
        <f t="shared" si="62"/>
        <v>8.6930437124932373E-3</v>
      </c>
      <c r="AH255" s="22">
        <f t="shared" si="62"/>
        <v>8.6905448181598538E-3</v>
      </c>
      <c r="AI255" s="22">
        <f t="shared" si="62"/>
        <v>8.6885988558926628E-3</v>
      </c>
      <c r="AJ255" s="22">
        <f t="shared" si="62"/>
        <v>8.6866769594024316E-3</v>
      </c>
      <c r="AK255" s="22">
        <f t="shared" si="62"/>
        <v>8.6845983086935186E-3</v>
      </c>
      <c r="AL255" s="22">
        <f t="shared" si="62"/>
        <v>8.6825602765450479E-3</v>
      </c>
      <c r="AM255" s="22">
        <f t="shared" si="62"/>
        <v>8.6803586155126799E-3</v>
      </c>
      <c r="AN255" s="22">
        <f t="shared" si="62"/>
        <v>8.678246394405233E-3</v>
      </c>
      <c r="AO255" s="22">
        <f t="shared" si="62"/>
        <v>8.675867091814931E-3</v>
      </c>
      <c r="AP255" s="22">
        <f t="shared" si="62"/>
        <v>8.6735039727865015E-3</v>
      </c>
      <c r="AQ255" s="22">
        <f t="shared" si="62"/>
        <v>8.6711224454515175E-3</v>
      </c>
      <c r="AR255" s="22">
        <f t="shared" si="62"/>
        <v>8.6687133793211975E-3</v>
      </c>
      <c r="AS255" s="22">
        <f t="shared" si="62"/>
        <v>8.6662586275619135E-3</v>
      </c>
      <c r="AT255" s="22">
        <f t="shared" si="62"/>
        <v>8.6636587164053442E-3</v>
      </c>
      <c r="AU255" s="22">
        <f t="shared" si="62"/>
        <v>8.6620817916226184E-3</v>
      </c>
      <c r="AV255" s="22">
        <f t="shared" si="62"/>
        <v>8.6606688559811434E-3</v>
      </c>
      <c r="AW255" s="22">
        <f t="shared" si="62"/>
        <v>8.6592456548850207E-3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1.2008407282256133</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1.1697766221705692</v>
      </c>
      <c r="R256" s="22">
        <f t="shared" si="62"/>
        <v>1.1606871439933113</v>
      </c>
      <c r="S256" s="22">
        <f t="shared" si="62"/>
        <v>1.0583151084438351</v>
      </c>
      <c r="T256" s="22">
        <f t="shared" si="62"/>
        <v>1.0817135820061958</v>
      </c>
      <c r="U256" s="22">
        <f t="shared" si="62"/>
        <v>1.0971391321257387</v>
      </c>
      <c r="V256" s="22">
        <f t="shared" si="62"/>
        <v>1.1099983186934999</v>
      </c>
      <c r="W256" s="22">
        <f t="shared" si="62"/>
        <v>1.1247424994036939</v>
      </c>
      <c r="X256" s="22">
        <f t="shared" si="62"/>
        <v>1.1377367545440498</v>
      </c>
      <c r="Y256" s="22">
        <f t="shared" si="62"/>
        <v>1.1469482169774268</v>
      </c>
      <c r="Z256" s="22">
        <f t="shared" si="62"/>
        <v>1.1558704877490678</v>
      </c>
      <c r="AA256" s="22">
        <f t="shared" si="62"/>
        <v>1.1651841304240751</v>
      </c>
      <c r="AB256" s="22">
        <f t="shared" si="62"/>
        <v>1.1819774417183677</v>
      </c>
      <c r="AC256" s="22">
        <f t="shared" si="62"/>
        <v>1.1950081130366406</v>
      </c>
      <c r="AD256" s="22">
        <f t="shared" si="62"/>
        <v>1.2089159739724835</v>
      </c>
      <c r="AE256" s="22">
        <f t="shared" si="62"/>
        <v>1.2237405941114132</v>
      </c>
      <c r="AF256" s="22">
        <f t="shared" si="62"/>
        <v>1.2439410301408287</v>
      </c>
      <c r="AG256" s="22">
        <f t="shared" si="62"/>
        <v>1.2665500798244025</v>
      </c>
      <c r="AH256" s="22">
        <f t="shared" si="62"/>
        <v>1.2803445981940442</v>
      </c>
      <c r="AI256" s="22">
        <f t="shared" si="62"/>
        <v>1.2938151964230753</v>
      </c>
      <c r="AJ256" s="22">
        <f t="shared" si="62"/>
        <v>1.3099131631551906</v>
      </c>
      <c r="AK256" s="22">
        <f t="shared" si="62"/>
        <v>1.3254263499418728</v>
      </c>
      <c r="AL256" s="22">
        <f t="shared" si="62"/>
        <v>1.3437231728606644</v>
      </c>
      <c r="AM256" s="22">
        <f t="shared" si="62"/>
        <v>1.3606353645197928</v>
      </c>
      <c r="AN256" s="22">
        <f t="shared" si="62"/>
        <v>1.3846682324569703</v>
      </c>
      <c r="AO256" s="22">
        <f t="shared" si="62"/>
        <v>1.4086943645257162</v>
      </c>
      <c r="AP256" s="22">
        <f t="shared" si="62"/>
        <v>1.4333039618998324</v>
      </c>
      <c r="AQ256" s="22">
        <f t="shared" si="62"/>
        <v>1.4586702884289542</v>
      </c>
      <c r="AR256" s="22">
        <f t="shared" si="62"/>
        <v>1.4851333871953596</v>
      </c>
      <c r="AS256" s="22">
        <f t="shared" si="62"/>
        <v>1.5145004930344006</v>
      </c>
      <c r="AT256" s="22">
        <f t="shared" si="62"/>
        <v>1.525850384591833</v>
      </c>
      <c r="AU256" s="22">
        <f t="shared" si="62"/>
        <v>1.5343389007732156</v>
      </c>
      <c r="AV256" s="22">
        <f t="shared" si="62"/>
        <v>1.5430762776631064</v>
      </c>
      <c r="AW256" s="22">
        <f t="shared" si="62"/>
        <v>1.550976498720875</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3.9193710675407551</v>
      </c>
      <c r="T257" s="22">
        <f t="shared" si="62"/>
        <v>3.9675413829497361</v>
      </c>
      <c r="U257" s="22">
        <f t="shared" si="62"/>
        <v>3.9963045556227019</v>
      </c>
      <c r="V257" s="22">
        <f t="shared" si="62"/>
        <v>4.0181045214826456</v>
      </c>
      <c r="W257" s="22">
        <f t="shared" si="62"/>
        <v>4.0429589001057185</v>
      </c>
      <c r="X257" s="22">
        <f t="shared" si="62"/>
        <v>4.062672973299339</v>
      </c>
      <c r="Y257" s="22">
        <f t="shared" si="62"/>
        <v>4.0735559630455143</v>
      </c>
      <c r="Z257" s="22">
        <f t="shared" si="62"/>
        <v>4.0834095160895476</v>
      </c>
      <c r="AA257" s="22">
        <f t="shared" si="62"/>
        <v>4.0937090131303266</v>
      </c>
      <c r="AB257" s="22">
        <f t="shared" si="62"/>
        <v>4.1197943263995107</v>
      </c>
      <c r="AC257" s="22">
        <f t="shared" si="62"/>
        <v>4.1371093500145353</v>
      </c>
      <c r="AD257" s="22">
        <f t="shared" si="62"/>
        <v>4.1465866482263332</v>
      </c>
      <c r="AE257" s="22">
        <f t="shared" si="62"/>
        <v>4.1570024751437398</v>
      </c>
      <c r="AF257" s="22">
        <f t="shared" si="62"/>
        <v>4.1775796204917386</v>
      </c>
      <c r="AG257" s="22">
        <f t="shared" si="62"/>
        <v>4.2017922630218454</v>
      </c>
      <c r="AH257" s="22">
        <f t="shared" si="62"/>
        <v>4.2065192230363442</v>
      </c>
      <c r="AI257" s="22">
        <f t="shared" si="62"/>
        <v>4.2095151361718779</v>
      </c>
      <c r="AJ257" s="22">
        <f t="shared" si="62"/>
        <v>4.2166662176505358</v>
      </c>
      <c r="AK257" s="22">
        <f t="shared" si="62"/>
        <v>4.2214257556523425</v>
      </c>
      <c r="AL257" s="22">
        <f t="shared" si="62"/>
        <v>4.2303684146324505</v>
      </c>
      <c r="AM257" s="22">
        <f t="shared" si="62"/>
        <v>4.2352478551338804</v>
      </c>
      <c r="AN257" s="22">
        <f t="shared" si="62"/>
        <v>4.2586580005121109</v>
      </c>
      <c r="AO257" s="22">
        <f t="shared" si="62"/>
        <v>4.2807709035875297</v>
      </c>
      <c r="AP257" s="22">
        <f t="shared" si="62"/>
        <v>4.3026676377465156</v>
      </c>
      <c r="AQ257" s="22">
        <f t="shared" si="62"/>
        <v>4.3246134738779469</v>
      </c>
      <c r="AR257" s="22">
        <f t="shared" si="62"/>
        <v>4.3471635300309739</v>
      </c>
      <c r="AS257" s="22">
        <f t="shared" si="62"/>
        <v>4.3734919919194972</v>
      </c>
      <c r="AT257" s="22">
        <f t="shared" si="62"/>
        <v>4.3660966372992904</v>
      </c>
      <c r="AU257" s="22">
        <f t="shared" si="62"/>
        <v>4.3527807255304758</v>
      </c>
      <c r="AV257" s="22">
        <f t="shared" si="62"/>
        <v>4.3391267627324295</v>
      </c>
      <c r="AW257" s="22">
        <f t="shared" si="62"/>
        <v>4.323239001615276</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2.2783380986212006E-4</v>
      </c>
      <c r="U258" s="22">
        <f t="shared" si="62"/>
        <v>2.2776897819890203E-4</v>
      </c>
      <c r="V258" s="22">
        <f t="shared" si="62"/>
        <v>2.2771836365043679E-4</v>
      </c>
      <c r="W258" s="22">
        <f t="shared" si="62"/>
        <v>2.2767257683181088E-4</v>
      </c>
      <c r="X258" s="22">
        <f t="shared" si="62"/>
        <v>2.2762403739083343E-4</v>
      </c>
      <c r="Y258" s="22">
        <f t="shared" si="62"/>
        <v>2.2757886783858562E-4</v>
      </c>
      <c r="Z258" s="22">
        <f t="shared" si="62"/>
        <v>2.2754039657887267E-4</v>
      </c>
      <c r="AA258" s="22">
        <f t="shared" si="62"/>
        <v>2.2750272122627979E-4</v>
      </c>
      <c r="AB258" s="22">
        <f t="shared" si="62"/>
        <v>2.2746468540833111E-4</v>
      </c>
      <c r="AC258" s="22">
        <f t="shared" si="62"/>
        <v>2.2741447040267742E-4</v>
      </c>
      <c r="AD258" s="22">
        <f t="shared" si="62"/>
        <v>2.2737084841476662E-4</v>
      </c>
      <c r="AE258" s="22">
        <f t="shared" si="62"/>
        <v>2.2731921249183234E-4</v>
      </c>
      <c r="AF258" s="22">
        <f t="shared" si="62"/>
        <v>2.2726620341143548E-4</v>
      </c>
      <c r="AG258" s="22">
        <f t="shared" si="62"/>
        <v>2.272045515765277E-4</v>
      </c>
      <c r="AH258" s="22">
        <f t="shared" si="62"/>
        <v>2.2713923956554159E-4</v>
      </c>
      <c r="AI258" s="22">
        <f t="shared" si="62"/>
        <v>2.2708837918810362E-4</v>
      </c>
      <c r="AJ258" s="22">
        <f t="shared" si="62"/>
        <v>2.2703814780256353E-4</v>
      </c>
      <c r="AK258" s="22">
        <f t="shared" si="62"/>
        <v>2.2698381943176234E-4</v>
      </c>
      <c r="AL258" s="22">
        <f t="shared" si="62"/>
        <v>2.2693055268242738E-4</v>
      </c>
      <c r="AM258" s="22">
        <f t="shared" si="62"/>
        <v>2.2687300926908135E-4</v>
      </c>
      <c r="AN258" s="22">
        <f t="shared" si="62"/>
        <v>2.2681780349013671E-4</v>
      </c>
      <c r="AO258" s="22">
        <f t="shared" si="62"/>
        <v>2.2675561717243567E-4</v>
      </c>
      <c r="AP258" s="22">
        <f t="shared" si="62"/>
        <v>2.2669385383419259E-4</v>
      </c>
      <c r="AQ258" s="22">
        <f t="shared" si="62"/>
        <v>2.2663160936975553E-4</v>
      </c>
      <c r="AR258" s="22">
        <f t="shared" si="62"/>
        <v>2.2656864514134943E-4</v>
      </c>
      <c r="AS258" s="22">
        <f t="shared" si="62"/>
        <v>2.2650448685673175E-4</v>
      </c>
      <c r="AT258" s="22">
        <f t="shared" si="62"/>
        <v>2.2643653463332147E-4</v>
      </c>
      <c r="AU258" s="22">
        <f t="shared" si="62"/>
        <v>2.263953195537729E-4</v>
      </c>
      <c r="AV258" s="22">
        <f t="shared" si="62"/>
        <v>2.2635839055405258E-4</v>
      </c>
      <c r="AW258" s="22">
        <f t="shared" si="62"/>
        <v>2.2632119325267659E-4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1.5037031450899928E-6</v>
      </c>
      <c r="U259" s="22">
        <f t="shared" si="62"/>
        <v>1.5032752561127537E-6</v>
      </c>
      <c r="V259" s="22">
        <f t="shared" si="62"/>
        <v>1.5029412000928829E-6</v>
      </c>
      <c r="W259" s="22">
        <f t="shared" si="62"/>
        <v>1.5026390070899519E-6</v>
      </c>
      <c r="X259" s="22">
        <f t="shared" si="62"/>
        <v>1.502318646779501E-6</v>
      </c>
      <c r="Y259" s="22">
        <f t="shared" si="62"/>
        <v>1.5020205277346656E-6</v>
      </c>
      <c r="Z259" s="22">
        <f t="shared" si="62"/>
        <v>1.50176661742056E-6</v>
      </c>
      <c r="AA259" s="22">
        <f t="shared" si="62"/>
        <v>1.5015179600934471E-6</v>
      </c>
      <c r="AB259" s="22">
        <f t="shared" si="62"/>
        <v>1.5012669236949856E-6</v>
      </c>
      <c r="AC259" s="22">
        <f t="shared" si="62"/>
        <v>1.5009355046576713E-6</v>
      </c>
      <c r="AD259" s="22">
        <f t="shared" si="62"/>
        <v>1.50064759953746E-6</v>
      </c>
      <c r="AE259" s="22">
        <f t="shared" si="62"/>
        <v>1.5003068024460939E-6</v>
      </c>
      <c r="AF259" s="22">
        <f t="shared" si="62"/>
        <v>1.4999569425154745E-6</v>
      </c>
      <c r="AG259" s="22">
        <f t="shared" si="62"/>
        <v>1.4995500404050832E-6</v>
      </c>
      <c r="AH259" s="22">
        <f t="shared" si="62"/>
        <v>1.4991189811325747E-6</v>
      </c>
      <c r="AI259" s="22">
        <f t="shared" si="62"/>
        <v>1.4987833026414842E-6</v>
      </c>
      <c r="AJ259" s="22">
        <f t="shared" si="62"/>
        <v>1.4984517754969193E-6</v>
      </c>
      <c r="AK259" s="22">
        <f t="shared" si="62"/>
        <v>1.4980932082496317E-6</v>
      </c>
      <c r="AL259" s="22">
        <f t="shared" si="62"/>
        <v>1.4977416477040208E-6</v>
      </c>
      <c r="AM259" s="22">
        <f t="shared" si="62"/>
        <v>1.4973618611759371E-6</v>
      </c>
      <c r="AN259" s="22">
        <f t="shared" si="62"/>
        <v>1.4969975030349026E-6</v>
      </c>
      <c r="AO259" s="22">
        <f t="shared" si="62"/>
        <v>1.4965870733380756E-6</v>
      </c>
      <c r="AP259" s="22">
        <f t="shared" si="62"/>
        <v>1.4961794353056715E-6</v>
      </c>
      <c r="AQ259" s="22">
        <f t="shared" si="62"/>
        <v>1.4957686218403866E-6</v>
      </c>
      <c r="AR259" s="22">
        <f t="shared" si="62"/>
        <v>1.4953530579329066E-6</v>
      </c>
      <c r="AS259" s="22">
        <f t="shared" si="62"/>
        <v>1.4949296132544301E-6</v>
      </c>
      <c r="AT259" s="22">
        <f t="shared" si="62"/>
        <v>1.4944811285799219E-6</v>
      </c>
      <c r="AU259" s="22">
        <f t="shared" si="62"/>
        <v>1.4942091090549014E-6</v>
      </c>
      <c r="AV259" s="22">
        <f t="shared" si="62"/>
        <v>1.4939653776567473E-6</v>
      </c>
      <c r="AW259" s="22">
        <f t="shared" si="62"/>
        <v>1.4937198754676657E-6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0.20714502561891826</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0.18255935620656155</v>
      </c>
      <c r="T260" s="22">
        <f t="shared" si="62"/>
        <v>0.18659559289606875</v>
      </c>
      <c r="U260" s="22">
        <f t="shared" si="62"/>
        <v>0.18925650029168997</v>
      </c>
      <c r="V260" s="22">
        <f t="shared" si="62"/>
        <v>0.19147470997462876</v>
      </c>
      <c r="W260" s="22">
        <f t="shared" si="62"/>
        <v>0.19401808114713717</v>
      </c>
      <c r="X260" s="22">
        <f t="shared" si="62"/>
        <v>0.19625959015884856</v>
      </c>
      <c r="Y260" s="22">
        <f t="shared" si="62"/>
        <v>0.1978485674286061</v>
      </c>
      <c r="Z260" s="22">
        <f t="shared" si="62"/>
        <v>0.19938765913671416</v>
      </c>
      <c r="AA260" s="22">
        <f t="shared" si="62"/>
        <v>0.20099426249815291</v>
      </c>
      <c r="AB260" s="22">
        <f t="shared" si="62"/>
        <v>0.20389110869641844</v>
      </c>
      <c r="AC260" s="22">
        <f t="shared" si="62"/>
        <v>0.20613889949882047</v>
      </c>
      <c r="AD260" s="22">
        <f t="shared" si="62"/>
        <v>0.20853800551025339</v>
      </c>
      <c r="AE260" s="22">
        <f t="shared" si="62"/>
        <v>0.2110952524842187</v>
      </c>
      <c r="AF260" s="22">
        <f t="shared" si="62"/>
        <v>0.21457982769929293</v>
      </c>
      <c r="AG260" s="22">
        <f t="shared" si="62"/>
        <v>0.21847988876970931</v>
      </c>
      <c r="AH260" s="22">
        <f t="shared" si="62"/>
        <v>0.22085944318847262</v>
      </c>
      <c r="AI260" s="22">
        <f t="shared" si="62"/>
        <v>0.22318312138298052</v>
      </c>
      <c r="AJ260" s="22">
        <f t="shared" si="62"/>
        <v>0.22596002064427034</v>
      </c>
      <c r="AK260" s="22">
        <f t="shared" si="62"/>
        <v>0.22863604536497301</v>
      </c>
      <c r="AL260" s="22">
        <f t="shared" si="62"/>
        <v>0.23179224731846459</v>
      </c>
      <c r="AM260" s="22">
        <f t="shared" si="62"/>
        <v>0.23470960037966421</v>
      </c>
      <c r="AN260" s="22">
        <f t="shared" si="62"/>
        <v>0.23885527009882734</v>
      </c>
      <c r="AO260" s="22">
        <f t="shared" si="62"/>
        <v>0.24299977788068597</v>
      </c>
      <c r="AP260" s="22">
        <f t="shared" si="62"/>
        <v>0.24724493342772111</v>
      </c>
      <c r="AQ260" s="22">
        <f t="shared" si="62"/>
        <v>0.2516206247539946</v>
      </c>
      <c r="AR260" s="22">
        <f t="shared" si="62"/>
        <v>0.25618550929119954</v>
      </c>
      <c r="AS260" s="22">
        <f t="shared" si="62"/>
        <v>0.26125133504843406</v>
      </c>
      <c r="AT260" s="22">
        <f t="shared" si="62"/>
        <v>0.2632091913420912</v>
      </c>
      <c r="AU260" s="22">
        <f t="shared" si="62"/>
        <v>0.26467346038337963</v>
      </c>
      <c r="AV260" s="22">
        <f t="shared" si="62"/>
        <v>0.26618065789688583</v>
      </c>
      <c r="AW260" s="22">
        <f t="shared" si="62"/>
        <v>0.26754344602935087</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0.1024215119727894</v>
      </c>
      <c r="U262" s="22">
        <f t="shared" si="63"/>
        <v>0.10290551841062676</v>
      </c>
      <c r="V262" s="22">
        <f t="shared" si="63"/>
        <v>0.10328338573793894</v>
      </c>
      <c r="W262" s="22">
        <f t="shared" si="63"/>
        <v>0.10362521122695213</v>
      </c>
      <c r="X262" s="22">
        <f t="shared" si="63"/>
        <v>0.10398758665827629</v>
      </c>
      <c r="Y262" s="22">
        <f t="shared" si="63"/>
        <v>0.10432480389129138</v>
      </c>
      <c r="Z262" s="22">
        <f t="shared" si="63"/>
        <v>0.10461201443701153</v>
      </c>
      <c r="AA262" s="22">
        <f t="shared" si="63"/>
        <v>0.10489328306868942</v>
      </c>
      <c r="AB262" s="22">
        <f t="shared" si="63"/>
        <v>0.10517724278592963</v>
      </c>
      <c r="AC262" s="22">
        <f t="shared" si="63"/>
        <v>0.10555212729152495</v>
      </c>
      <c r="AD262" s="22">
        <f t="shared" si="63"/>
        <v>0.10587779104796857</v>
      </c>
      <c r="AE262" s="22">
        <f t="shared" si="63"/>
        <v>0.10626328353548653</v>
      </c>
      <c r="AF262" s="22">
        <f t="shared" si="63"/>
        <v>0.10665902744983977</v>
      </c>
      <c r="AG262" s="22">
        <f t="shared" si="63"/>
        <v>0.10711929460201071</v>
      </c>
      <c r="AH262" s="22">
        <f t="shared" si="63"/>
        <v>0.10760688711801743</v>
      </c>
      <c r="AI262" s="22">
        <f t="shared" si="63"/>
        <v>0.10798658970297209</v>
      </c>
      <c r="AJ262" s="22">
        <f t="shared" si="63"/>
        <v>0.10836159649403876</v>
      </c>
      <c r="AK262" s="22">
        <f t="shared" si="63"/>
        <v>0.10876718968600335</v>
      </c>
      <c r="AL262" s="22">
        <f t="shared" si="63"/>
        <v>0.10916485725029378</v>
      </c>
      <c r="AM262" s="22">
        <f t="shared" si="63"/>
        <v>0.10959445262286548</v>
      </c>
      <c r="AN262" s="22">
        <f t="shared" si="63"/>
        <v>0.11000659618187228</v>
      </c>
      <c r="AO262" s="22">
        <f t="shared" si="63"/>
        <v>0.11047085356196572</v>
      </c>
      <c r="AP262" s="22">
        <f t="shared" si="63"/>
        <v>0.11093195315201396</v>
      </c>
      <c r="AQ262" s="22">
        <f t="shared" si="63"/>
        <v>0.11139664463163811</v>
      </c>
      <c r="AR262" s="22">
        <f t="shared" si="63"/>
        <v>0.11186670957196714</v>
      </c>
      <c r="AS262" s="22">
        <f t="shared" si="63"/>
        <v>0.11234568884311606</v>
      </c>
      <c r="AT262" s="22">
        <f t="shared" si="63"/>
        <v>0.1128529920953147</v>
      </c>
      <c r="AU262" s="22">
        <f t="shared" si="63"/>
        <v>0.11316068686739535</v>
      </c>
      <c r="AV262" s="22">
        <f t="shared" si="63"/>
        <v>0.11343638353658923</v>
      </c>
      <c r="AW262" s="22">
        <f t="shared" si="63"/>
        <v>0.11371408323520113</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0.40145358914715523</v>
      </c>
      <c r="N275" s="22">
        <f t="shared" si="66"/>
        <v>0.40347255325329029</v>
      </c>
      <c r="O275" s="22">
        <f t="shared" si="66"/>
        <v>0.40481416413578264</v>
      </c>
      <c r="P275" s="22">
        <f t="shared" si="66"/>
        <v>0.40546521734783814</v>
      </c>
      <c r="Q275" s="22">
        <f t="shared" si="66"/>
        <v>0.40690363619044922</v>
      </c>
      <c r="R275" s="22">
        <f t="shared" si="66"/>
        <v>0.40855374420631202</v>
      </c>
      <c r="S275" s="22">
        <f t="shared" si="66"/>
        <v>0.397392733401773</v>
      </c>
      <c r="T275" s="22">
        <f t="shared" si="66"/>
        <v>0.40246360728441599</v>
      </c>
      <c r="U275" s="22">
        <f t="shared" si="66"/>
        <v>0.40638348136973018</v>
      </c>
      <c r="V275" s="22">
        <f t="shared" si="66"/>
        <v>0.40988271575635893</v>
      </c>
      <c r="W275" s="22">
        <f t="shared" si="66"/>
        <v>0.41358178252007299</v>
      </c>
      <c r="X275" s="22">
        <f t="shared" si="66"/>
        <v>0.41695911492898646</v>
      </c>
      <c r="Y275" s="22">
        <f t="shared" si="66"/>
        <v>0.41980621850479932</v>
      </c>
      <c r="Z275" s="22">
        <f t="shared" si="66"/>
        <v>0.42261790088663981</v>
      </c>
      <c r="AA275" s="22">
        <f t="shared" si="66"/>
        <v>0.42549089196423501</v>
      </c>
      <c r="AB275" s="22">
        <f t="shared" si="66"/>
        <v>0.42947715384034202</v>
      </c>
      <c r="AC275" s="22">
        <f t="shared" si="66"/>
        <v>0.43291737051993223</v>
      </c>
      <c r="AD275" s="22">
        <f t="shared" si="66"/>
        <v>0.43713732887051554</v>
      </c>
      <c r="AE275" s="22">
        <f t="shared" si="66"/>
        <v>0.44154884746516071</v>
      </c>
      <c r="AF275" s="22">
        <f t="shared" si="66"/>
        <v>0.44684711065016713</v>
      </c>
      <c r="AG275" s="22">
        <f t="shared" si="66"/>
        <v>0.45259515484663826</v>
      </c>
      <c r="AH275" s="22">
        <f t="shared" si="66"/>
        <v>0.45702603770331507</v>
      </c>
      <c r="AI275" s="22">
        <f t="shared" si="66"/>
        <v>0.46145690559111846</v>
      </c>
      <c r="AJ275" s="22">
        <f t="shared" si="66"/>
        <v>0.46636451226575087</v>
      </c>
      <c r="AK275" s="22">
        <f t="shared" si="66"/>
        <v>0.4712362561245082</v>
      </c>
      <c r="AL275" s="22">
        <f t="shared" si="66"/>
        <v>0.47662789614846929</v>
      </c>
      <c r="AM275" s="22">
        <f t="shared" si="66"/>
        <v>0.48185579960776009</v>
      </c>
      <c r="AN275" s="22">
        <f t="shared" si="66"/>
        <v>0.48792641215003552</v>
      </c>
      <c r="AO275" s="22">
        <f t="shared" si="66"/>
        <v>0.49406127036400271</v>
      </c>
      <c r="AP275" s="22">
        <f t="shared" si="66"/>
        <v>0.50036206742632861</v>
      </c>
      <c r="AQ275" s="22">
        <f t="shared" si="66"/>
        <v>0.50686170851937717</v>
      </c>
      <c r="AR275" s="22">
        <f t="shared" si="66"/>
        <v>0.51362358323313839</v>
      </c>
      <c r="AS275" s="22">
        <f t="shared" si="66"/>
        <v>0.52097349934896175</v>
      </c>
      <c r="AT275" s="22">
        <f t="shared" si="66"/>
        <v>0.52518466098716476</v>
      </c>
      <c r="AU275" s="22">
        <f t="shared" si="66"/>
        <v>0.52890508278144621</v>
      </c>
      <c r="AV275" s="22">
        <f t="shared" si="66"/>
        <v>0.53268703880926516</v>
      </c>
      <c r="AW275" s="22">
        <f t="shared" si="66"/>
        <v>0.53633222512908008</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3.167238893688578E-2</v>
      </c>
      <c r="N276" s="22">
        <f t="shared" si="66"/>
        <v>3.1831673641638247E-2</v>
      </c>
      <c r="O276" s="22">
        <f t="shared" si="66"/>
        <v>3.1937519056453256E-2</v>
      </c>
      <c r="P276" s="22">
        <f t="shared" si="66"/>
        <v>3.198888342610464E-2</v>
      </c>
      <c r="Q276" s="22">
        <f t="shared" si="66"/>
        <v>3.2102366434524382E-2</v>
      </c>
      <c r="R276" s="22">
        <f t="shared" si="66"/>
        <v>3.2232550506305399E-2</v>
      </c>
      <c r="S276" s="22">
        <f t="shared" si="66"/>
        <v>3.1352010676331268E-2</v>
      </c>
      <c r="T276" s="22">
        <f t="shared" si="66"/>
        <v>3.1752073583234543E-2</v>
      </c>
      <c r="U276" s="22">
        <f t="shared" si="66"/>
        <v>3.2061329198254544E-2</v>
      </c>
      <c r="V276" s="22">
        <f t="shared" si="66"/>
        <v>3.2337398750179776E-2</v>
      </c>
      <c r="W276" s="22">
        <f t="shared" si="66"/>
        <v>3.2629233932156235E-2</v>
      </c>
      <c r="X276" s="22">
        <f t="shared" si="66"/>
        <v>3.2895686116209424E-2</v>
      </c>
      <c r="Y276" s="22">
        <f t="shared" si="66"/>
        <v>3.3120306282112807E-2</v>
      </c>
      <c r="Z276" s="22">
        <f t="shared" si="66"/>
        <v>3.334213191867974E-2</v>
      </c>
      <c r="AA276" s="22">
        <f t="shared" si="66"/>
        <v>3.3568794460208155E-2</v>
      </c>
      <c r="AB276" s="22">
        <f t="shared" si="66"/>
        <v>3.388328769169862E-2</v>
      </c>
      <c r="AC276" s="22">
        <f t="shared" si="66"/>
        <v>3.4154701084550876E-2</v>
      </c>
      <c r="AD276" s="22">
        <f t="shared" si="66"/>
        <v>3.4487631629426745E-2</v>
      </c>
      <c r="AE276" s="22">
        <f t="shared" si="66"/>
        <v>3.4835675180435295E-2</v>
      </c>
      <c r="AF276" s="22">
        <f t="shared" si="66"/>
        <v>3.5253677800967345E-2</v>
      </c>
      <c r="AG276" s="22">
        <f t="shared" si="66"/>
        <v>3.5707165567271271E-2</v>
      </c>
      <c r="AH276" s="22">
        <f t="shared" si="66"/>
        <v>3.6056736847649117E-2</v>
      </c>
      <c r="AI276" s="22">
        <f t="shared" si="66"/>
        <v>3.6406306947068562E-2</v>
      </c>
      <c r="AJ276" s="22">
        <f t="shared" si="66"/>
        <v>3.6793489006340767E-2</v>
      </c>
      <c r="AK276" s="22">
        <f t="shared" si="66"/>
        <v>3.7177841694837684E-2</v>
      </c>
      <c r="AL276" s="22">
        <f t="shared" si="66"/>
        <v>3.7603211213165705E-2</v>
      </c>
      <c r="AM276" s="22">
        <f t="shared" si="66"/>
        <v>3.8015662854310343E-2</v>
      </c>
      <c r="AN276" s="22">
        <f t="shared" si="66"/>
        <v>3.8494599415651191E-2</v>
      </c>
      <c r="AO276" s="22">
        <f t="shared" si="66"/>
        <v>3.8978604592534036E-2</v>
      </c>
      <c r="AP276" s="22">
        <f t="shared" si="66"/>
        <v>3.9475701394170101E-2</v>
      </c>
      <c r="AQ276" s="22">
        <f t="shared" si="66"/>
        <v>3.9988485850989949E-2</v>
      </c>
      <c r="AR276" s="22">
        <f t="shared" si="66"/>
        <v>4.0521959038592306E-2</v>
      </c>
      <c r="AS276" s="22">
        <f t="shared" si="66"/>
        <v>4.1101825324925366E-2</v>
      </c>
      <c r="AT276" s="22">
        <f t="shared" si="66"/>
        <v>4.1434061859575884E-2</v>
      </c>
      <c r="AU276" s="22">
        <f t="shared" si="66"/>
        <v>4.172758183115733E-2</v>
      </c>
      <c r="AV276" s="22">
        <f t="shared" si="66"/>
        <v>4.2025956501339626E-2</v>
      </c>
      <c r="AW276" s="22">
        <f t="shared" si="66"/>
        <v>4.2313540824882138E-2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2.9359047510821957E-4</v>
      </c>
      <c r="N277" s="22">
        <f t="shared" si="66"/>
        <v>2.9506698110336069E-4</v>
      </c>
      <c r="O277" s="22">
        <f t="shared" si="66"/>
        <v>2.9604812609010248E-4</v>
      </c>
      <c r="P277" s="22">
        <f t="shared" si="66"/>
        <v>2.9652425341095714E-4</v>
      </c>
      <c r="Q277" s="22">
        <f t="shared" si="66"/>
        <v>2.9757619585915883E-4</v>
      </c>
      <c r="R277" s="22">
        <f t="shared" si="66"/>
        <v>2.9878295053629658E-4</v>
      </c>
      <c r="S277" s="22">
        <f t="shared" si="66"/>
        <v>2.9062069578661626E-4</v>
      </c>
      <c r="T277" s="22">
        <f t="shared" si="66"/>
        <v>2.9432912015412967E-4</v>
      </c>
      <c r="U277" s="22">
        <f t="shared" si="66"/>
        <v>2.9719579696605352E-4</v>
      </c>
      <c r="V277" s="22">
        <f t="shared" si="66"/>
        <v>2.9975485214418215E-4</v>
      </c>
      <c r="W277" s="22">
        <f t="shared" si="66"/>
        <v>3.0246004845572338E-4</v>
      </c>
      <c r="X277" s="22">
        <f t="shared" si="66"/>
        <v>3.0492995445067969E-4</v>
      </c>
      <c r="Y277" s="22">
        <f t="shared" si="66"/>
        <v>3.0701209423994132E-4</v>
      </c>
      <c r="Z277" s="22">
        <f t="shared" si="66"/>
        <v>3.0906832985136434E-4</v>
      </c>
      <c r="AA277" s="22">
        <f t="shared" si="66"/>
        <v>3.1116940165207925E-4</v>
      </c>
      <c r="AB277" s="22">
        <f t="shared" si="66"/>
        <v>3.1408462908994632E-4</v>
      </c>
      <c r="AC277" s="22">
        <f t="shared" si="66"/>
        <v>3.166005235214341E-4</v>
      </c>
      <c r="AD277" s="22">
        <f t="shared" si="66"/>
        <v>3.1968665753686704E-4</v>
      </c>
      <c r="AE277" s="22">
        <f t="shared" si="66"/>
        <v>3.2291288312100516E-4</v>
      </c>
      <c r="AF277" s="22">
        <f t="shared" si="66"/>
        <v>3.2678760151383097E-4</v>
      </c>
      <c r="AG277" s="22">
        <f t="shared" si="66"/>
        <v>3.3099125312439454E-4</v>
      </c>
      <c r="AH277" s="22">
        <f t="shared" si="66"/>
        <v>3.3423164015345102E-4</v>
      </c>
      <c r="AI277" s="22">
        <f t="shared" si="66"/>
        <v>3.3747201623549202E-4</v>
      </c>
      <c r="AJ277" s="22">
        <f t="shared" si="66"/>
        <v>3.4106104025769711E-4</v>
      </c>
      <c r="AK277" s="22">
        <f t="shared" si="66"/>
        <v>3.4462383713575385E-4</v>
      </c>
      <c r="AL277" s="22">
        <f t="shared" si="66"/>
        <v>3.4856684374732756E-4</v>
      </c>
      <c r="AM277" s="22">
        <f t="shared" si="66"/>
        <v>3.5239010676433973E-4</v>
      </c>
      <c r="AN277" s="22">
        <f t="shared" si="66"/>
        <v>3.5682965860461786E-4</v>
      </c>
      <c r="AO277" s="22">
        <f t="shared" si="66"/>
        <v>3.6131619449930634E-4</v>
      </c>
      <c r="AP277" s="22">
        <f t="shared" si="66"/>
        <v>3.6592408455957094E-4</v>
      </c>
      <c r="AQ277" s="22">
        <f t="shared" si="66"/>
        <v>3.7067739295717388E-4</v>
      </c>
      <c r="AR277" s="22">
        <f t="shared" si="66"/>
        <v>3.7562247767805731E-4</v>
      </c>
      <c r="AS277" s="22">
        <f t="shared" si="66"/>
        <v>3.8099760801138999E-4</v>
      </c>
      <c r="AT277" s="22">
        <f t="shared" si="66"/>
        <v>3.8407730882747691E-4</v>
      </c>
      <c r="AU277" s="22">
        <f t="shared" si="66"/>
        <v>3.8679812246998667E-4</v>
      </c>
      <c r="AV277" s="22">
        <f t="shared" si="66"/>
        <v>3.8956393724176287E-4</v>
      </c>
      <c r="AW277" s="22">
        <f t="shared" si="66"/>
        <v>3.9222972978272867E-4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3.2323215352203869E-3</v>
      </c>
      <c r="L278" s="22">
        <f t="shared" si="66"/>
        <v>3.2042886428129448E-3</v>
      </c>
      <c r="M278" s="22">
        <f t="shared" si="66"/>
        <v>3.1936173693006072E-3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2.5623805586114461E-3</v>
      </c>
      <c r="T278" s="22">
        <f t="shared" si="66"/>
        <v>2.6124722064250917E-3</v>
      </c>
      <c r="U278" s="22">
        <f t="shared" si="66"/>
        <v>2.6393547646565868E-3</v>
      </c>
      <c r="V278" s="22">
        <f t="shared" si="66"/>
        <v>2.6585159295822347E-3</v>
      </c>
      <c r="W278" s="22">
        <f t="shared" si="66"/>
        <v>2.682404147004944E-3</v>
      </c>
      <c r="X278" s="22">
        <f t="shared" si="66"/>
        <v>2.7009409577583988E-3</v>
      </c>
      <c r="Y278" s="22">
        <f t="shared" si="66"/>
        <v>2.7086431953968373E-3</v>
      </c>
      <c r="Z278" s="22">
        <f t="shared" si="66"/>
        <v>2.715182334029067E-3</v>
      </c>
      <c r="AA278" s="22">
        <f t="shared" si="66"/>
        <v>2.7224055356820697E-3</v>
      </c>
      <c r="AB278" s="22">
        <f t="shared" si="66"/>
        <v>2.7492331720760212E-3</v>
      </c>
      <c r="AC278" s="22">
        <f t="shared" si="66"/>
        <v>2.7654181302497922E-3</v>
      </c>
      <c r="AD278" s="22">
        <f t="shared" si="66"/>
        <v>2.7708997745878594E-3</v>
      </c>
      <c r="AE278" s="22">
        <f t="shared" si="66"/>
        <v>2.7775605445034693E-3</v>
      </c>
      <c r="AF278" s="22">
        <f t="shared" si="66"/>
        <v>2.796725356147391E-3</v>
      </c>
      <c r="AG278" s="22">
        <f t="shared" si="66"/>
        <v>2.8203618769558954E-3</v>
      </c>
      <c r="AH278" s="22">
        <f t="shared" si="66"/>
        <v>2.8201559153511477E-3</v>
      </c>
      <c r="AI278" s="22">
        <f t="shared" si="66"/>
        <v>2.8178758262065741E-3</v>
      </c>
      <c r="AJ278" s="22">
        <f t="shared" si="66"/>
        <v>2.8207231549115426E-3</v>
      </c>
      <c r="AK278" s="22">
        <f t="shared" si="66"/>
        <v>2.8206987734201148E-3</v>
      </c>
      <c r="AL278" s="22">
        <f t="shared" si="66"/>
        <v>2.8258236928344993E-3</v>
      </c>
      <c r="AM278" s="22">
        <f t="shared" si="66"/>
        <v>2.8260498663699712E-3</v>
      </c>
      <c r="AN278" s="22">
        <f t="shared" si="66"/>
        <v>2.8496737682554736E-3</v>
      </c>
      <c r="AO278" s="22">
        <f t="shared" si="66"/>
        <v>2.871759138559611E-3</v>
      </c>
      <c r="AP278" s="22">
        <f t="shared" si="66"/>
        <v>2.8936224395659065E-3</v>
      </c>
      <c r="AQ278" s="22">
        <f t="shared" si="66"/>
        <v>2.9155855260809614E-3</v>
      </c>
      <c r="AR278" s="22">
        <f t="shared" si="66"/>
        <v>2.9383177592399823E-3</v>
      </c>
      <c r="AS278" s="22">
        <f t="shared" si="66"/>
        <v>2.9656425504586614E-3</v>
      </c>
      <c r="AT278" s="22">
        <f t="shared" si="66"/>
        <v>2.9523502984721579E-3</v>
      </c>
      <c r="AU278" s="22">
        <f t="shared" si="66"/>
        <v>2.9320670295168343E-3</v>
      </c>
      <c r="AV278" s="22">
        <f t="shared" si="66"/>
        <v>2.9115310739429088E-3</v>
      </c>
      <c r="AW278" s="22">
        <f t="shared" si="66"/>
        <v>2.8884703470162506E-3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1.6090517274103568E-2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1.2755546808047816E-2</v>
      </c>
      <c r="T279" s="22">
        <f t="shared" si="66"/>
        <v>1.3004903351216977E-2</v>
      </c>
      <c r="U279" s="22">
        <f t="shared" si="66"/>
        <v>1.3138724898016299E-2</v>
      </c>
      <c r="V279" s="22">
        <f t="shared" si="66"/>
        <v>1.3234109299558223E-2</v>
      </c>
      <c r="W279" s="22">
        <f t="shared" si="66"/>
        <v>1.335302499866161E-2</v>
      </c>
      <c r="X279" s="22">
        <f t="shared" si="66"/>
        <v>1.344530136114141E-2</v>
      </c>
      <c r="Y279" s="22">
        <f t="shared" si="66"/>
        <v>1.3483643149363938E-2</v>
      </c>
      <c r="Z279" s="22">
        <f t="shared" si="66"/>
        <v>1.3516195023295152E-2</v>
      </c>
      <c r="AA279" s="22">
        <f t="shared" si="66"/>
        <v>1.3552152167318593E-2</v>
      </c>
      <c r="AB279" s="22">
        <f t="shared" si="66"/>
        <v>1.3685700312859379E-2</v>
      </c>
      <c r="AC279" s="22">
        <f t="shared" si="66"/>
        <v>1.376626913815663E-2</v>
      </c>
      <c r="AD279" s="22">
        <f t="shared" si="66"/>
        <v>1.3793556798728478E-2</v>
      </c>
      <c r="AE279" s="22">
        <f t="shared" si="66"/>
        <v>1.3826714153966229E-2</v>
      </c>
      <c r="AF279" s="22">
        <f t="shared" si="66"/>
        <v>1.3922116708895047E-2</v>
      </c>
      <c r="AG279" s="22">
        <f t="shared" si="66"/>
        <v>1.4039779460643236E-2</v>
      </c>
      <c r="AH279" s="22">
        <f t="shared" si="66"/>
        <v>1.4038754182457605E-2</v>
      </c>
      <c r="AI279" s="22">
        <f t="shared" si="66"/>
        <v>1.4027403884113988E-2</v>
      </c>
      <c r="AJ279" s="22">
        <f t="shared" si="66"/>
        <v>1.4041577904616936E-2</v>
      </c>
      <c r="AK279" s="22">
        <f t="shared" si="66"/>
        <v>1.4041456533396682E-2</v>
      </c>
      <c r="AL279" s="22">
        <f t="shared" si="66"/>
        <v>1.4066968415017067E-2</v>
      </c>
      <c r="AM279" s="22">
        <f t="shared" si="66"/>
        <v>1.4068094308323099E-2</v>
      </c>
      <c r="AN279" s="22">
        <f t="shared" si="66"/>
        <v>1.4185694242991872E-2</v>
      </c>
      <c r="AO279" s="22">
        <f t="shared" si="66"/>
        <v>1.4295635357609192E-2</v>
      </c>
      <c r="AP279" s="22">
        <f t="shared" si="66"/>
        <v>1.4404471009841652E-2</v>
      </c>
      <c r="AQ279" s="22">
        <f t="shared" si="66"/>
        <v>1.4513803394974873E-2</v>
      </c>
      <c r="AR279" s="22">
        <f t="shared" si="66"/>
        <v>1.4626964597020708E-2</v>
      </c>
      <c r="AS279" s="22">
        <f t="shared" si="66"/>
        <v>1.4762987582458463E-2</v>
      </c>
      <c r="AT279" s="22">
        <f t="shared" si="66"/>
        <v>1.4696818667061259E-2</v>
      </c>
      <c r="AU279" s="22">
        <f t="shared" si="66"/>
        <v>1.4595848424483374E-2</v>
      </c>
      <c r="AV279" s="22">
        <f t="shared" si="66"/>
        <v>1.4493620306302071E-2</v>
      </c>
      <c r="AW279" s="22">
        <f t="shared" si="66"/>
        <v>1.4378823860180114E-2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0.15836052531214867</v>
      </c>
      <c r="L280" s="22">
        <f t="shared" si="66"/>
        <v>0.16370016056893633</v>
      </c>
      <c r="M280" s="22">
        <f t="shared" si="66"/>
        <v>0.17003774892948584</v>
      </c>
      <c r="N280" s="22">
        <f t="shared" si="66"/>
        <v>0.17476418316081974</v>
      </c>
      <c r="O280" s="22">
        <f t="shared" si="66"/>
        <v>0.17840915017095654</v>
      </c>
      <c r="P280" s="22">
        <f t="shared" si="66"/>
        <v>0.18092055691117107</v>
      </c>
      <c r="Q280" s="22">
        <f t="shared" si="66"/>
        <v>0.18434967364231716</v>
      </c>
      <c r="R280" s="22">
        <f t="shared" si="66"/>
        <v>0.18794438918293385</v>
      </c>
      <c r="S280" s="22">
        <f t="shared" si="66"/>
        <v>0.17357864070156559</v>
      </c>
      <c r="T280" s="22">
        <f t="shared" si="66"/>
        <v>0.18123563716948959</v>
      </c>
      <c r="U280" s="22">
        <f t="shared" si="66"/>
        <v>0.18745137613927096</v>
      </c>
      <c r="V280" s="22">
        <f t="shared" si="66"/>
        <v>0.19324174049433376</v>
      </c>
      <c r="W280" s="22">
        <f t="shared" si="66"/>
        <v>0.19949843956039001</v>
      </c>
      <c r="X280" s="22">
        <f t="shared" si="66"/>
        <v>0.20548336924052901</v>
      </c>
      <c r="Y280" s="22">
        <f t="shared" si="66"/>
        <v>0.21074695433448318</v>
      </c>
      <c r="Z280" s="22">
        <f t="shared" si="66"/>
        <v>0.21600618712029013</v>
      </c>
      <c r="AA280" s="22">
        <f t="shared" si="66"/>
        <v>0.22140881189365966</v>
      </c>
      <c r="AB280" s="22">
        <f t="shared" si="66"/>
        <v>0.22853492666526359</v>
      </c>
      <c r="AC280" s="22">
        <f t="shared" si="66"/>
        <v>0.23492598630840028</v>
      </c>
      <c r="AD280" s="22">
        <f t="shared" si="66"/>
        <v>0.24319788452892876</v>
      </c>
      <c r="AE280" s="22">
        <f t="shared" si="66"/>
        <v>0.25188247699399297</v>
      </c>
      <c r="AF280" s="22">
        <f t="shared" si="66"/>
        <v>0.26206882036479856</v>
      </c>
      <c r="AG280" s="22">
        <f t="shared" si="66"/>
        <v>0.27311526612830739</v>
      </c>
      <c r="AH280" s="22">
        <f t="shared" si="66"/>
        <v>0.28225596042391699</v>
      </c>
      <c r="AI280" s="22">
        <f t="shared" si="66"/>
        <v>0.29152963922571284</v>
      </c>
      <c r="AJ280" s="22">
        <f t="shared" si="66"/>
        <v>0.30170531716429883</v>
      </c>
      <c r="AK280" s="22">
        <f t="shared" si="66"/>
        <v>0.31197548880065545</v>
      </c>
      <c r="AL280" s="22">
        <f t="shared" si="66"/>
        <v>0.32325011633471645</v>
      </c>
      <c r="AM280" s="22">
        <f t="shared" si="66"/>
        <v>0.33442678310198259</v>
      </c>
      <c r="AN280" s="22">
        <f t="shared" si="66"/>
        <v>0.34673717761356132</v>
      </c>
      <c r="AO280" s="22">
        <f t="shared" si="66"/>
        <v>0.35931761413448676</v>
      </c>
      <c r="AP280" s="22">
        <f t="shared" si="66"/>
        <v>0.37234383007718264</v>
      </c>
      <c r="AQ280" s="22">
        <f t="shared" si="66"/>
        <v>0.38587962785394408</v>
      </c>
      <c r="AR280" s="22">
        <f t="shared" si="66"/>
        <v>0.40004236552391642</v>
      </c>
      <c r="AS280" s="22">
        <f t="shared" si="66"/>
        <v>0.41540342383029444</v>
      </c>
      <c r="AT280" s="22">
        <f t="shared" si="66"/>
        <v>0.42553142297832897</v>
      </c>
      <c r="AU280" s="22">
        <f t="shared" si="66"/>
        <v>0.43493486985141605</v>
      </c>
      <c r="AV280" s="22">
        <f t="shared" si="66"/>
        <v>0.44456802320024685</v>
      </c>
      <c r="AW280" s="22">
        <f t="shared" si="66"/>
        <v>0.45408478837742844</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1.171883187565219E-4</v>
      </c>
      <c r="L281" s="22">
        <f t="shared" si="66"/>
        <v>1.1725168210757805E-4</v>
      </c>
      <c r="M281" s="22">
        <f t="shared" si="66"/>
        <v>1.1740318150277544E-4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1.1955045154495985E-4</v>
      </c>
      <c r="T281" s="22">
        <f t="shared" si="66"/>
        <v>1.1995011949583224E-4</v>
      </c>
      <c r="U281" s="22">
        <f t="shared" si="66"/>
        <v>1.2030373644923036E-4</v>
      </c>
      <c r="V281" s="22">
        <f t="shared" si="66"/>
        <v>1.2061203241994415E-4</v>
      </c>
      <c r="W281" s="22">
        <f t="shared" si="66"/>
        <v>1.2087542518312814E-4</v>
      </c>
      <c r="X281" s="22">
        <f t="shared" si="66"/>
        <v>1.2108832787962589E-4</v>
      </c>
      <c r="Y281" s="22">
        <f t="shared" si="66"/>
        <v>1.2129445136609399E-4</v>
      </c>
      <c r="Z281" s="22">
        <f t="shared" si="66"/>
        <v>1.2149498269403586E-4</v>
      </c>
      <c r="AA281" s="22">
        <f t="shared" si="66"/>
        <v>1.2168903659449448E-4</v>
      </c>
      <c r="AB281" s="22">
        <f t="shared" si="66"/>
        <v>1.2188108181253244E-4</v>
      </c>
      <c r="AC281" s="22">
        <f t="shared" si="66"/>
        <v>1.220607810636357E-4</v>
      </c>
      <c r="AD281" s="22">
        <f t="shared" si="66"/>
        <v>1.2224004719128283E-4</v>
      </c>
      <c r="AE281" s="22">
        <f t="shared" si="66"/>
        <v>1.2241466374301066E-4</v>
      </c>
      <c r="AF281" s="22">
        <f t="shared" si="66"/>
        <v>1.225875287578305E-4</v>
      </c>
      <c r="AG281" s="22">
        <f t="shared" si="66"/>
        <v>1.2275538199242871E-4</v>
      </c>
      <c r="AH281" s="22">
        <f t="shared" si="66"/>
        <v>1.2290772042082039E-4</v>
      </c>
      <c r="AI281" s="22">
        <f t="shared" ref="L281:AW288" si="67">AI1537</f>
        <v>1.2305265773929116E-4</v>
      </c>
      <c r="AJ281" s="22">
        <f t="shared" si="67"/>
        <v>1.2319211779914701E-4</v>
      </c>
      <c r="AK281" s="22">
        <f t="shared" si="67"/>
        <v>1.2332263729533598E-4</v>
      </c>
      <c r="AL281" s="22">
        <f t="shared" si="67"/>
        <v>1.2344665263050683E-4</v>
      </c>
      <c r="AM281" s="22">
        <f t="shared" si="67"/>
        <v>1.2355983837960874E-4</v>
      </c>
      <c r="AN281" s="22">
        <f t="shared" si="67"/>
        <v>1.236688962637362E-4</v>
      </c>
      <c r="AO281" s="22">
        <f t="shared" si="67"/>
        <v>1.2376906017850766E-4</v>
      </c>
      <c r="AP281" s="22">
        <f t="shared" si="67"/>
        <v>1.2386041904773932E-4</v>
      </c>
      <c r="AQ281" s="22">
        <f t="shared" si="67"/>
        <v>1.2394271153045081E-4</v>
      </c>
      <c r="AR281" s="22">
        <f t="shared" si="67"/>
        <v>1.2401586881810207E-4</v>
      </c>
      <c r="AS281" s="22">
        <f t="shared" si="67"/>
        <v>1.2408135383816868E-4</v>
      </c>
      <c r="AT281" s="22">
        <f t="shared" si="67"/>
        <v>1.2411838784767153E-4</v>
      </c>
      <c r="AU281" s="22">
        <f t="shared" si="67"/>
        <v>1.2414113359883718E-4</v>
      </c>
      <c r="AV281" s="22">
        <f t="shared" si="67"/>
        <v>1.2415229217875654E-4</v>
      </c>
      <c r="AW281" s="22">
        <f t="shared" si="67"/>
        <v>1.2415047484247164E-4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8.0420661765993721E-4</v>
      </c>
      <c r="L282" s="22">
        <f t="shared" si="67"/>
        <v>8.046414496191049E-4</v>
      </c>
      <c r="M282" s="22">
        <f t="shared" si="67"/>
        <v>8.0568111652005558E-4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8.2041678980346072E-4</v>
      </c>
      <c r="T282" s="22">
        <f t="shared" si="67"/>
        <v>8.2315951718762905E-4</v>
      </c>
      <c r="U282" s="22">
        <f t="shared" si="67"/>
        <v>8.2558621890207529E-4</v>
      </c>
      <c r="V282" s="22">
        <f t="shared" si="67"/>
        <v>8.277019046843844E-4</v>
      </c>
      <c r="W282" s="22">
        <f t="shared" si="67"/>
        <v>8.2950944152290166E-4</v>
      </c>
      <c r="X282" s="22">
        <f t="shared" si="67"/>
        <v>8.30970489511796E-4</v>
      </c>
      <c r="Y282" s="22">
        <f t="shared" si="67"/>
        <v>8.3238501506887979E-4</v>
      </c>
      <c r="Z282" s="22">
        <f t="shared" si="67"/>
        <v>8.3376116435312771E-4</v>
      </c>
      <c r="AA282" s="22">
        <f t="shared" si="67"/>
        <v>8.3509286219287401E-4</v>
      </c>
      <c r="AB282" s="22">
        <f t="shared" si="67"/>
        <v>8.3641077541899474E-4</v>
      </c>
      <c r="AC282" s="22">
        <f t="shared" si="67"/>
        <v>8.376439642594801E-4</v>
      </c>
      <c r="AD282" s="22">
        <f t="shared" si="67"/>
        <v>8.3887418078366829E-4</v>
      </c>
      <c r="AE282" s="22">
        <f t="shared" si="67"/>
        <v>8.4007248952247884E-4</v>
      </c>
      <c r="AF282" s="22">
        <f t="shared" si="67"/>
        <v>8.4125877831265131E-4</v>
      </c>
      <c r="AG282" s="22">
        <f t="shared" si="67"/>
        <v>8.4241067368491887E-4</v>
      </c>
      <c r="AH282" s="22">
        <f t="shared" si="67"/>
        <v>8.4345609846391131E-4</v>
      </c>
      <c r="AI282" s="22">
        <f t="shared" si="67"/>
        <v>8.4445073301364193E-4</v>
      </c>
      <c r="AJ282" s="22">
        <f t="shared" si="67"/>
        <v>8.4540777979292333E-4</v>
      </c>
      <c r="AK282" s="22">
        <f t="shared" si="67"/>
        <v>8.4630347181822584E-4</v>
      </c>
      <c r="AL282" s="22">
        <f t="shared" si="67"/>
        <v>8.471545289397372E-4</v>
      </c>
      <c r="AM282" s="22">
        <f t="shared" si="67"/>
        <v>8.4793126786234017E-4</v>
      </c>
      <c r="AN282" s="22">
        <f t="shared" si="67"/>
        <v>8.4867967924884984E-4</v>
      </c>
      <c r="AO282" s="22">
        <f t="shared" si="67"/>
        <v>8.4936705563554659E-4</v>
      </c>
      <c r="AP282" s="22">
        <f t="shared" si="67"/>
        <v>8.4999400726346985E-4</v>
      </c>
      <c r="AQ282" s="22">
        <f t="shared" si="67"/>
        <v>8.5055874067617259E-4</v>
      </c>
      <c r="AR282" s="22">
        <f t="shared" si="67"/>
        <v>8.5106078367400248E-4</v>
      </c>
      <c r="AS282" s="22">
        <f t="shared" si="67"/>
        <v>8.5151017561898462E-4</v>
      </c>
      <c r="AT282" s="22">
        <f t="shared" si="67"/>
        <v>8.5176432207177699E-4</v>
      </c>
      <c r="AU282" s="22">
        <f t="shared" si="67"/>
        <v>8.5192041513467928E-4</v>
      </c>
      <c r="AV282" s="22">
        <f t="shared" si="67"/>
        <v>8.5199699105888442E-4</v>
      </c>
      <c r="AW282" s="22">
        <f t="shared" si="67"/>
        <v>8.5198451956102232E-4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1.5078704166608924E-5</v>
      </c>
      <c r="T283" s="22">
        <f t="shared" si="67"/>
        <v>1.5164109953453544E-5</v>
      </c>
      <c r="U283" s="22">
        <f t="shared" si="67"/>
        <v>1.5239284242247773E-5</v>
      </c>
      <c r="V283" s="22">
        <f t="shared" si="67"/>
        <v>1.5304545719747076E-5</v>
      </c>
      <c r="W283" s="22">
        <f t="shared" si="67"/>
        <v>1.5360135442252837E-5</v>
      </c>
      <c r="X283" s="22">
        <f t="shared" si="67"/>
        <v>1.5405142607941083E-5</v>
      </c>
      <c r="Y283" s="22">
        <f t="shared" si="67"/>
        <v>1.5447962927564311E-5</v>
      </c>
      <c r="Z283" s="22">
        <f t="shared" si="67"/>
        <v>1.5488894553086768E-5</v>
      </c>
      <c r="AA283" s="22">
        <f t="shared" si="67"/>
        <v>1.5527836770406294E-5</v>
      </c>
      <c r="AB283" s="22">
        <f t="shared" si="67"/>
        <v>1.5565688416231004E-5</v>
      </c>
      <c r="AC283" s="22">
        <f t="shared" si="67"/>
        <v>1.5600564011685293E-5</v>
      </c>
      <c r="AD283" s="22">
        <f t="shared" si="67"/>
        <v>1.5634746102029971E-5</v>
      </c>
      <c r="AE283" s="22">
        <f t="shared" si="67"/>
        <v>1.5667487530601923E-5</v>
      </c>
      <c r="AF283" s="22">
        <f t="shared" si="67"/>
        <v>1.5699367642390218E-5</v>
      </c>
      <c r="AG283" s="22">
        <f t="shared" si="67"/>
        <v>1.5729814700629457E-5</v>
      </c>
      <c r="AH283" s="22">
        <f t="shared" si="67"/>
        <v>1.5756916496943068E-5</v>
      </c>
      <c r="AI283" s="22">
        <f t="shared" si="67"/>
        <v>1.5782216785041201E-5</v>
      </c>
      <c r="AJ283" s="22">
        <f t="shared" si="67"/>
        <v>1.5806102465013515E-5</v>
      </c>
      <c r="AK283" s="22">
        <f t="shared" si="67"/>
        <v>1.5827962795554216E-5</v>
      </c>
      <c r="AL283" s="22">
        <f t="shared" si="67"/>
        <v>1.5848275086327315E-5</v>
      </c>
      <c r="AM283" s="22">
        <f t="shared" si="67"/>
        <v>1.586626991026649E-5</v>
      </c>
      <c r="AN283" s="22">
        <f t="shared" si="67"/>
        <v>1.5883203226406027E-5</v>
      </c>
      <c r="AO283" s="22">
        <f t="shared" si="67"/>
        <v>1.5898222376567518E-5</v>
      </c>
      <c r="AP283" s="22">
        <f t="shared" si="67"/>
        <v>1.5911366343801822E-5</v>
      </c>
      <c r="AQ283" s="22">
        <f t="shared" si="67"/>
        <v>1.5922608860155748E-5</v>
      </c>
      <c r="AR283" s="22">
        <f t="shared" si="67"/>
        <v>1.5931957873364855E-5</v>
      </c>
      <c r="AS283" s="22">
        <f t="shared" si="67"/>
        <v>1.5939698752267904E-5</v>
      </c>
      <c r="AT283" s="22">
        <f t="shared" si="67"/>
        <v>1.5942078145401422E-5</v>
      </c>
      <c r="AU283" s="22">
        <f t="shared" si="67"/>
        <v>1.5941696471724865E-5</v>
      </c>
      <c r="AV283" s="22">
        <f t="shared" si="67"/>
        <v>1.5939063311034395E-5</v>
      </c>
      <c r="AW283" s="22">
        <f t="shared" si="67"/>
        <v>1.5933945683382858E-5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1.5056556116759298E-3</v>
      </c>
      <c r="Q284" s="22">
        <f t="shared" si="67"/>
        <v>1.5149984613639169E-3</v>
      </c>
      <c r="R284" s="22">
        <f t="shared" si="67"/>
        <v>1.5249659674490626E-3</v>
      </c>
      <c r="S284" s="22">
        <f t="shared" si="67"/>
        <v>1.5341256213545257E-3</v>
      </c>
      <c r="T284" s="22">
        <f t="shared" si="67"/>
        <v>1.542814909529594E-3</v>
      </c>
      <c r="U284" s="22">
        <f t="shared" si="67"/>
        <v>1.5504632327032603E-3</v>
      </c>
      <c r="V284" s="22">
        <f t="shared" si="67"/>
        <v>1.557103014451936E-3</v>
      </c>
      <c r="W284" s="22">
        <f t="shared" si="67"/>
        <v>1.5627587801356304E-3</v>
      </c>
      <c r="X284" s="22">
        <f t="shared" si="67"/>
        <v>1.5673378636738423E-3</v>
      </c>
      <c r="Y284" s="22">
        <f t="shared" si="67"/>
        <v>1.5716944548452546E-3</v>
      </c>
      <c r="Z284" s="22">
        <f t="shared" si="67"/>
        <v>1.5758588879917546E-3</v>
      </c>
      <c r="AA284" s="22">
        <f t="shared" si="67"/>
        <v>1.5798209163386291E-3</v>
      </c>
      <c r="AB284" s="22">
        <f t="shared" si="67"/>
        <v>1.5836719886210006E-3</v>
      </c>
      <c r="AC284" s="22">
        <f t="shared" si="67"/>
        <v>1.5872202739348612E-3</v>
      </c>
      <c r="AD284" s="22">
        <f t="shared" si="67"/>
        <v>1.5906980011990745E-3</v>
      </c>
      <c r="AE284" s="22">
        <f t="shared" si="67"/>
        <v>1.5940291537899726E-3</v>
      </c>
      <c r="AF284" s="22">
        <f t="shared" si="67"/>
        <v>1.5972726749682957E-3</v>
      </c>
      <c r="AG284" s="22">
        <f t="shared" si="67"/>
        <v>1.6003703955431926E-3</v>
      </c>
      <c r="AH284" s="22">
        <f t="shared" si="67"/>
        <v>1.6031277651188571E-3</v>
      </c>
      <c r="AI284" s="22">
        <f t="shared" si="67"/>
        <v>1.6057018470671551E-3</v>
      </c>
      <c r="AJ284" s="22">
        <f t="shared" si="67"/>
        <v>1.6081320050717234E-3</v>
      </c>
      <c r="AK284" s="22">
        <f t="shared" si="67"/>
        <v>1.6103561015725376E-3</v>
      </c>
      <c r="AL284" s="22">
        <f t="shared" si="67"/>
        <v>1.6124226986328084E-3</v>
      </c>
      <c r="AM284" s="22">
        <f t="shared" si="67"/>
        <v>1.6142535138110778E-3</v>
      </c>
      <c r="AN284" s="22">
        <f t="shared" si="67"/>
        <v>1.6159763299003862E-3</v>
      </c>
      <c r="AO284" s="22">
        <f t="shared" si="67"/>
        <v>1.6175043964251432E-3</v>
      </c>
      <c r="AP284" s="22">
        <f t="shared" si="67"/>
        <v>1.6188416795681504E-3</v>
      </c>
      <c r="AQ284" s="22">
        <f t="shared" si="67"/>
        <v>1.6199855067960402E-3</v>
      </c>
      <c r="AR284" s="22">
        <f t="shared" si="67"/>
        <v>1.6209366867210519E-3</v>
      </c>
      <c r="AS284" s="22">
        <f t="shared" si="67"/>
        <v>1.6217242531144074E-3</v>
      </c>
      <c r="AT284" s="22">
        <f t="shared" si="67"/>
        <v>1.6219663354531194E-3</v>
      </c>
      <c r="AU284" s="22">
        <f t="shared" si="67"/>
        <v>1.621927503511082E-3</v>
      </c>
      <c r="AV284" s="22">
        <f t="shared" si="67"/>
        <v>1.6216596025538273E-3</v>
      </c>
      <c r="AW284" s="22">
        <f t="shared" si="67"/>
        <v>1.6211389289194065E-3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0.13010384136507705</v>
      </c>
      <c r="N287" s="22">
        <f t="shared" si="67"/>
        <v>0.12890938840294827</v>
      </c>
      <c r="O287" s="22">
        <f t="shared" si="67"/>
        <v>0.12695857121838472</v>
      </c>
      <c r="P287" s="22">
        <f t="shared" si="67"/>
        <v>0.12428257569245393</v>
      </c>
      <c r="Q287" s="22">
        <f t="shared" si="67"/>
        <v>0.12233950618032063</v>
      </c>
      <c r="R287" s="22">
        <f t="shared" si="67"/>
        <v>0.12056837226162823</v>
      </c>
      <c r="S287" s="22">
        <f t="shared" si="67"/>
        <v>0.10744623540454239</v>
      </c>
      <c r="T287" s="22">
        <f t="shared" si="67"/>
        <v>0.10910307080126076</v>
      </c>
      <c r="U287" s="22">
        <f t="shared" si="67"/>
        <v>0.10980080548740362</v>
      </c>
      <c r="V287" s="22">
        <f t="shared" si="67"/>
        <v>0.11020566097332191</v>
      </c>
      <c r="W287" s="22">
        <f t="shared" si="67"/>
        <v>0.11084928060424973</v>
      </c>
      <c r="X287" s="22">
        <f t="shared" si="67"/>
        <v>0.1112995913520332</v>
      </c>
      <c r="Y287" s="22">
        <f t="shared" si="67"/>
        <v>0.11130918806147397</v>
      </c>
      <c r="Z287" s="22">
        <f t="shared" si="67"/>
        <v>0.11129022229844235</v>
      </c>
      <c r="AA287" s="22">
        <f t="shared" si="67"/>
        <v>0.11132038252223045</v>
      </c>
      <c r="AB287" s="22">
        <f t="shared" si="67"/>
        <v>0.11220107663300435</v>
      </c>
      <c r="AC287" s="22">
        <f t="shared" si="67"/>
        <v>0.11264739131415344</v>
      </c>
      <c r="AD287" s="22">
        <f t="shared" si="67"/>
        <v>0.11364974007815989</v>
      </c>
      <c r="AE287" s="22">
        <f t="shared" si="67"/>
        <v>0.11475463751047089</v>
      </c>
      <c r="AF287" s="22">
        <f t="shared" si="67"/>
        <v>0.11645560827538987</v>
      </c>
      <c r="AG287" s="22">
        <f t="shared" si="67"/>
        <v>0.11841672795286479</v>
      </c>
      <c r="AH287" s="22">
        <f t="shared" si="67"/>
        <v>0.11939752104842076</v>
      </c>
      <c r="AI287" s="22">
        <f t="shared" si="67"/>
        <v>0.12034052194363268</v>
      </c>
      <c r="AJ287" s="22">
        <f t="shared" si="67"/>
        <v>0.1215683057922724</v>
      </c>
      <c r="AK287" s="22">
        <f t="shared" si="67"/>
        <v>0.12272711192674812</v>
      </c>
      <c r="AL287" s="22">
        <f t="shared" si="67"/>
        <v>0.12418258810212178</v>
      </c>
      <c r="AM287" s="22">
        <f t="shared" si="67"/>
        <v>0.1254802224682372</v>
      </c>
      <c r="AN287" s="22">
        <f t="shared" si="67"/>
        <v>0.12726159689037125</v>
      </c>
      <c r="AO287" s="22">
        <f t="shared" si="67"/>
        <v>0.12901739767666037</v>
      </c>
      <c r="AP287" s="22">
        <f t="shared" si="67"/>
        <v>0.13080975663485522</v>
      </c>
      <c r="AQ287" s="22">
        <f t="shared" si="67"/>
        <v>0.1326552885507149</v>
      </c>
      <c r="AR287" s="22">
        <f t="shared" si="67"/>
        <v>0.13458762654582573</v>
      </c>
      <c r="AS287" s="22">
        <f t="shared" si="67"/>
        <v>0.13679233724424145</v>
      </c>
      <c r="AT287" s="22">
        <f t="shared" si="67"/>
        <v>0.13709720063766906</v>
      </c>
      <c r="AU287" s="22">
        <f t="shared" si="67"/>
        <v>0.13709596155283382</v>
      </c>
      <c r="AV287" s="22">
        <f t="shared" si="67"/>
        <v>0.13711161831234095</v>
      </c>
      <c r="AW287" s="22">
        <f t="shared" si="67"/>
        <v>0.13703283248955031</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1.2661143337946403E-2</v>
      </c>
      <c r="N288" s="22">
        <f t="shared" si="67"/>
        <v>1.2544904339887072E-2</v>
      </c>
      <c r="O288" s="22">
        <f t="shared" si="67"/>
        <v>1.2355059245839611E-2</v>
      </c>
      <c r="P288" s="22">
        <f t="shared" si="67"/>
        <v>1.2094642930917434E-2</v>
      </c>
      <c r="Q288" s="22">
        <f t="shared" si="67"/>
        <v>1.1905551806853844E-2</v>
      </c>
      <c r="R288" s="22">
        <f t="shared" si="67"/>
        <v>1.1733192711380727E-2</v>
      </c>
      <c r="S288" s="22">
        <f t="shared" si="67"/>
        <v>1.0456203085982087E-2</v>
      </c>
      <c r="T288" s="22">
        <f t="shared" si="67"/>
        <v>1.0617439143466131E-2</v>
      </c>
      <c r="U288" s="22">
        <f t="shared" si="67"/>
        <v>1.0685339666467007E-2</v>
      </c>
      <c r="V288" s="22">
        <f t="shared" si="67"/>
        <v>1.0724738451964679E-2</v>
      </c>
      <c r="W288" s="22">
        <f t="shared" si="67"/>
        <v>1.078737273175836E-2</v>
      </c>
      <c r="X288" s="22">
        <f t="shared" ref="L288:AW295" si="68">X1544</f>
        <v>1.0831195026815014E-2</v>
      </c>
      <c r="Y288" s="22">
        <f t="shared" si="68"/>
        <v>1.0832128937086438E-2</v>
      </c>
      <c r="Z288" s="22">
        <f t="shared" si="68"/>
        <v>1.0830283271026638E-2</v>
      </c>
      <c r="AA288" s="22">
        <f t="shared" si="68"/>
        <v>1.083321833360803E-2</v>
      </c>
      <c r="AB288" s="22">
        <f t="shared" si="68"/>
        <v>1.0918923676789283E-2</v>
      </c>
      <c r="AC288" s="22">
        <f t="shared" si="68"/>
        <v>1.0962357091918066E-2</v>
      </c>
      <c r="AD288" s="22">
        <f t="shared" si="68"/>
        <v>1.105990133997826E-2</v>
      </c>
      <c r="AE288" s="22">
        <f t="shared" si="68"/>
        <v>1.1167425181068886E-2</v>
      </c>
      <c r="AF288" s="22">
        <f t="shared" si="68"/>
        <v>1.1332956301767035E-2</v>
      </c>
      <c r="AG288" s="22">
        <f t="shared" si="68"/>
        <v>1.1523803989881815E-2</v>
      </c>
      <c r="AH288" s="22">
        <f t="shared" si="68"/>
        <v>1.1619250533484296E-2</v>
      </c>
      <c r="AI288" s="22">
        <f t="shared" si="68"/>
        <v>1.1711019303543804E-2</v>
      </c>
      <c r="AJ288" s="22">
        <f t="shared" si="68"/>
        <v>1.1830501919372358E-2</v>
      </c>
      <c r="AK288" s="22">
        <f t="shared" si="68"/>
        <v>1.1943271922283484E-2</v>
      </c>
      <c r="AL288" s="22">
        <f t="shared" si="68"/>
        <v>1.208491257092246E-2</v>
      </c>
      <c r="AM288" s="22">
        <f t="shared" si="68"/>
        <v>1.2211192737113179E-2</v>
      </c>
      <c r="AN288" s="22">
        <f t="shared" si="68"/>
        <v>1.2384548394106442E-2</v>
      </c>
      <c r="AO288" s="22">
        <f t="shared" si="68"/>
        <v>1.2555415335426846E-2</v>
      </c>
      <c r="AP288" s="22">
        <f t="shared" si="68"/>
        <v>1.2729839959977927E-2</v>
      </c>
      <c r="AQ288" s="22">
        <f t="shared" si="68"/>
        <v>1.2909439146875774E-2</v>
      </c>
      <c r="AR288" s="22">
        <f t="shared" si="68"/>
        <v>1.3097485926100431E-2</v>
      </c>
      <c r="AS288" s="22">
        <f t="shared" si="68"/>
        <v>1.3312038839207866E-2</v>
      </c>
      <c r="AT288" s="22">
        <f t="shared" si="68"/>
        <v>1.3341706826579966E-2</v>
      </c>
      <c r="AU288" s="22">
        <f t="shared" si="68"/>
        <v>1.3341586244200974E-2</v>
      </c>
      <c r="AV288" s="22">
        <f t="shared" si="68"/>
        <v>1.3343109892344246E-2</v>
      </c>
      <c r="AW288" s="22">
        <f t="shared" si="68"/>
        <v>1.3335442796700606E-2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6.4453339767617093E-2</v>
      </c>
      <c r="L289" s="22">
        <f t="shared" si="68"/>
        <v>6.5763803942104529E-2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7.1969839340941866E-2</v>
      </c>
      <c r="S289" s="22">
        <f t="shared" si="68"/>
        <v>6.9097894615886404E-2</v>
      </c>
      <c r="T289" s="22">
        <f t="shared" si="68"/>
        <v>7.1025560527955847E-2</v>
      </c>
      <c r="U289" s="22">
        <f t="shared" si="68"/>
        <v>7.2619814867085478E-2</v>
      </c>
      <c r="V289" s="22">
        <f t="shared" si="68"/>
        <v>7.4096154979862355E-2</v>
      </c>
      <c r="W289" s="22">
        <f t="shared" si="68"/>
        <v>7.5641741947128138E-2</v>
      </c>
      <c r="X289" s="22">
        <f t="shared" si="68"/>
        <v>7.7100255760690378E-2</v>
      </c>
      <c r="Y289" s="22">
        <f t="shared" si="68"/>
        <v>7.839527488523905E-2</v>
      </c>
      <c r="Z289" s="22">
        <f t="shared" si="68"/>
        <v>7.9677224447301659E-2</v>
      </c>
      <c r="AA289" s="22">
        <f t="shared" si="68"/>
        <v>8.0976599607399627E-2</v>
      </c>
      <c r="AB289" s="22">
        <f t="shared" si="68"/>
        <v>8.2620600938887206E-2</v>
      </c>
      <c r="AC289" s="22">
        <f t="shared" si="68"/>
        <v>8.4097718216389533E-2</v>
      </c>
      <c r="AD289" s="22">
        <f t="shared" si="68"/>
        <v>8.5819464663869874E-2</v>
      </c>
      <c r="AE289" s="22">
        <f t="shared" si="68"/>
        <v>8.7604670076385976E-2</v>
      </c>
      <c r="AF289" s="22">
        <f t="shared" si="68"/>
        <v>8.9673824864924589E-2</v>
      </c>
      <c r="AG289" s="22">
        <f t="shared" si="68"/>
        <v>9.1892287441157919E-2</v>
      </c>
      <c r="AH289" s="22">
        <f t="shared" si="68"/>
        <v>9.3700051135382781E-2</v>
      </c>
      <c r="AI289" s="22">
        <f t="shared" si="68"/>
        <v>9.5512548833786501E-2</v>
      </c>
      <c r="AJ289" s="22">
        <f t="shared" si="68"/>
        <v>9.7482873919709029E-2</v>
      </c>
      <c r="AK289" s="22">
        <f t="shared" si="68"/>
        <v>9.9448100413441792E-2</v>
      </c>
      <c r="AL289" s="22">
        <f t="shared" si="68"/>
        <v>0.10158777364342697</v>
      </c>
      <c r="AM289" s="22">
        <f t="shared" si="68"/>
        <v>0.1036823877125341</v>
      </c>
      <c r="AN289" s="22">
        <f t="shared" si="68"/>
        <v>0.10605834821964413</v>
      </c>
      <c r="AO289" s="22">
        <f t="shared" si="68"/>
        <v>0.10846463865992337</v>
      </c>
      <c r="AP289" s="22">
        <f t="shared" si="68"/>
        <v>0.11093487707753794</v>
      </c>
      <c r="AQ289" s="22">
        <f t="shared" si="68"/>
        <v>0.11348051452522952</v>
      </c>
      <c r="AR289" s="22">
        <f t="shared" si="68"/>
        <v>0.11612316759623514</v>
      </c>
      <c r="AS289" s="22">
        <f t="shared" si="68"/>
        <v>0.11897143645250939</v>
      </c>
      <c r="AT289" s="22">
        <f t="shared" si="68"/>
        <v>0.12079119672743349</v>
      </c>
      <c r="AU289" s="22">
        <f t="shared" si="68"/>
        <v>0.12245375957079793</v>
      </c>
      <c r="AV289" s="22">
        <f t="shared" si="68"/>
        <v>0.12414207938975484</v>
      </c>
      <c r="AW289" s="22">
        <f t="shared" si="68"/>
        <v>0.12579013418775925</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0.31034319165291707</v>
      </c>
      <c r="L290" s="22">
        <f t="shared" si="68"/>
        <v>0.31442985679016972</v>
      </c>
      <c r="M290" s="22">
        <f t="shared" si="68"/>
        <v>0.3209942132552846</v>
      </c>
      <c r="N290" s="22">
        <f t="shared" si="68"/>
        <v>0.3228790317815291</v>
      </c>
      <c r="O290" s="22">
        <f t="shared" si="68"/>
        <v>0.32172327535887091</v>
      </c>
      <c r="P290" s="22">
        <f t="shared" si="68"/>
        <v>0.31753924052538912</v>
      </c>
      <c r="Q290" s="22">
        <f t="shared" si="68"/>
        <v>0.31577785743754244</v>
      </c>
      <c r="R290" s="22">
        <f t="shared" si="68"/>
        <v>0.31441607582114939</v>
      </c>
      <c r="S290" s="22">
        <f t="shared" si="68"/>
        <v>0.26887149184178222</v>
      </c>
      <c r="T290" s="22">
        <f t="shared" si="68"/>
        <v>0.28020407007276854</v>
      </c>
      <c r="U290" s="22">
        <f t="shared" si="68"/>
        <v>0.2880165772870702</v>
      </c>
      <c r="V290" s="22">
        <f t="shared" si="68"/>
        <v>0.29485232515565102</v>
      </c>
      <c r="W290" s="22">
        <f t="shared" si="68"/>
        <v>0.3028450430405995</v>
      </c>
      <c r="X290" s="22">
        <f t="shared" si="68"/>
        <v>0.31025383960316832</v>
      </c>
      <c r="Y290" s="22">
        <f t="shared" si="68"/>
        <v>0.31592402483889376</v>
      </c>
      <c r="Z290" s="22">
        <f t="shared" si="68"/>
        <v>0.32154064943917382</v>
      </c>
      <c r="AA290" s="22">
        <f t="shared" si="68"/>
        <v>0.32743927754241053</v>
      </c>
      <c r="AB290" s="22">
        <f t="shared" si="68"/>
        <v>0.33712545194764854</v>
      </c>
      <c r="AC290" s="22">
        <f t="shared" si="68"/>
        <v>0.34507760112036523</v>
      </c>
      <c r="AD290" s="22">
        <f t="shared" si="68"/>
        <v>0.35564405215361022</v>
      </c>
      <c r="AE290" s="22">
        <f t="shared" si="68"/>
        <v>0.36687343121875787</v>
      </c>
      <c r="AF290" s="22">
        <f t="shared" si="68"/>
        <v>0.38105287569781499</v>
      </c>
      <c r="AG290" s="22">
        <f t="shared" si="68"/>
        <v>0.39673448566051983</v>
      </c>
      <c r="AH290" s="22">
        <f t="shared" si="68"/>
        <v>0.40814062440822391</v>
      </c>
      <c r="AI290" s="22">
        <f t="shared" si="68"/>
        <v>0.41958927735960705</v>
      </c>
      <c r="AJ290" s="22">
        <f t="shared" si="68"/>
        <v>0.43263627174479086</v>
      </c>
      <c r="AK290" s="22">
        <f t="shared" si="68"/>
        <v>0.44561372731390259</v>
      </c>
      <c r="AL290" s="22">
        <f t="shared" si="68"/>
        <v>0.46032519932348981</v>
      </c>
      <c r="AM290" s="22">
        <f t="shared" si="68"/>
        <v>0.47455838956587726</v>
      </c>
      <c r="AN290" s="22">
        <f t="shared" si="68"/>
        <v>0.49154327888948696</v>
      </c>
      <c r="AO290" s="22">
        <f t="shared" si="68"/>
        <v>0.50876630264940836</v>
      </c>
      <c r="AP290" s="22">
        <f t="shared" si="68"/>
        <v>0.52655623714118094</v>
      </c>
      <c r="AQ290" s="22">
        <f t="shared" si="68"/>
        <v>0.54501878013466187</v>
      </c>
      <c r="AR290" s="22">
        <f t="shared" si="68"/>
        <v>0.56435558403539943</v>
      </c>
      <c r="AS290" s="22">
        <f t="shared" si="68"/>
        <v>0.58559974382680113</v>
      </c>
      <c r="AT290" s="22">
        <f t="shared" si="68"/>
        <v>0.59692286491704627</v>
      </c>
      <c r="AU290" s="22">
        <f t="shared" si="68"/>
        <v>0.60677567293704238</v>
      </c>
      <c r="AV290" s="22">
        <f t="shared" si="68"/>
        <v>0.61691477525859661</v>
      </c>
      <c r="AW290" s="22">
        <f t="shared" si="68"/>
        <v>0.62671642053745458</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9.0417475033143069E-2</v>
      </c>
      <c r="N291" s="22">
        <f t="shared" si="68"/>
        <v>9.0872196678668984E-2</v>
      </c>
      <c r="O291" s="22">
        <f t="shared" si="68"/>
        <v>9.1174361291842934E-2</v>
      </c>
      <c r="P291" s="22">
        <f t="shared" si="68"/>
        <v>9.1320994898161728E-2</v>
      </c>
      <c r="Q291" s="22">
        <f t="shared" si="68"/>
        <v>9.1644963105957017E-2</v>
      </c>
      <c r="R291" s="22">
        <f t="shared" si="68"/>
        <v>9.2016609055475665E-2</v>
      </c>
      <c r="S291" s="22">
        <f t="shared" si="68"/>
        <v>8.9502867883282211E-2</v>
      </c>
      <c r="T291" s="22">
        <f t="shared" si="68"/>
        <v>9.0644956595589188E-2</v>
      </c>
      <c r="U291" s="22">
        <f t="shared" si="68"/>
        <v>9.1527811119308605E-2</v>
      </c>
      <c r="V291" s="22">
        <f t="shared" si="68"/>
        <v>9.2315926972152906E-2</v>
      </c>
      <c r="W291" s="22">
        <f t="shared" si="68"/>
        <v>9.3149050117133564E-2</v>
      </c>
      <c r="X291" s="22">
        <f t="shared" si="68"/>
        <v>9.3909710569591548E-2</v>
      </c>
      <c r="Y291" s="22">
        <f t="shared" si="68"/>
        <v>9.4550950113693522E-2</v>
      </c>
      <c r="Z291" s="22">
        <f t="shared" si="68"/>
        <v>9.5184211911405373E-2</v>
      </c>
      <c r="AA291" s="22">
        <f t="shared" si="68"/>
        <v>9.5831281973926818E-2</v>
      </c>
      <c r="AB291" s="22">
        <f t="shared" si="68"/>
        <v>9.6729088702779728E-2</v>
      </c>
      <c r="AC291" s="22">
        <f t="shared" si="68"/>
        <v>9.7503912279263999E-2</v>
      </c>
      <c r="AD291" s="22">
        <f t="shared" si="68"/>
        <v>9.8454353349215221E-2</v>
      </c>
      <c r="AE291" s="22">
        <f t="shared" si="68"/>
        <v>9.9447938618279427E-2</v>
      </c>
      <c r="AF291" s="22">
        <f t="shared" si="68"/>
        <v>0.10064124113742504</v>
      </c>
      <c r="AG291" s="22">
        <f t="shared" si="68"/>
        <v>0.10193584568617979</v>
      </c>
      <c r="AH291" s="22">
        <f t="shared" si="68"/>
        <v>0.10293379227552139</v>
      </c>
      <c r="AI291" s="22">
        <f t="shared" si="68"/>
        <v>0.10393173549349514</v>
      </c>
      <c r="AJ291" s="22">
        <f t="shared" si="68"/>
        <v>0.10503705231210607</v>
      </c>
      <c r="AK291" s="22">
        <f t="shared" si="68"/>
        <v>0.10613429191993426</v>
      </c>
      <c r="AL291" s="22">
        <f t="shared" si="68"/>
        <v>0.10734862525866423</v>
      </c>
      <c r="AM291" s="22">
        <f t="shared" si="68"/>
        <v>0.10852608099273874</v>
      </c>
      <c r="AN291" s="22">
        <f t="shared" si="68"/>
        <v>0.1098933360698278</v>
      </c>
      <c r="AO291" s="22">
        <f t="shared" si="68"/>
        <v>0.1112750608927934</v>
      </c>
      <c r="AP291" s="22">
        <f t="shared" si="68"/>
        <v>0.11269415933025419</v>
      </c>
      <c r="AQ291" s="22">
        <f t="shared" si="68"/>
        <v>0.11415804245931915</v>
      </c>
      <c r="AR291" s="22">
        <f t="shared" si="68"/>
        <v>0.11568098721467082</v>
      </c>
      <c r="AS291" s="22">
        <f t="shared" si="68"/>
        <v>0.11733637372724362</v>
      </c>
      <c r="AT291" s="22">
        <f t="shared" si="68"/>
        <v>0.11828483355566774</v>
      </c>
      <c r="AU291" s="22">
        <f t="shared" si="68"/>
        <v>0.11912276639221764</v>
      </c>
      <c r="AV291" s="22">
        <f t="shared" si="68"/>
        <v>0.11997455829037502</v>
      </c>
      <c r="AW291" s="22">
        <f t="shared" si="68"/>
        <v>0.12079554620024327</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2.7786681470952937E-2</v>
      </c>
      <c r="S292" s="22">
        <f t="shared" si="68"/>
        <v>2.7027595410630403E-2</v>
      </c>
      <c r="T292" s="22">
        <f t="shared" si="68"/>
        <v>2.7372477226926328E-2</v>
      </c>
      <c r="U292" s="22">
        <f t="shared" si="68"/>
        <v>2.7639076895047021E-2</v>
      </c>
      <c r="V292" s="22">
        <f t="shared" si="68"/>
        <v>2.7877067888086013E-2</v>
      </c>
      <c r="W292" s="22">
        <f t="shared" si="68"/>
        <v>2.812864994151399E-2</v>
      </c>
      <c r="X292" s="22">
        <f t="shared" si="68"/>
        <v>2.8358350100180542E-2</v>
      </c>
      <c r="Y292" s="22">
        <f t="shared" si="68"/>
        <v>2.8551988174235182E-2</v>
      </c>
      <c r="Z292" s="22">
        <f t="shared" si="68"/>
        <v>2.8743217171275631E-2</v>
      </c>
      <c r="AA292" s="22">
        <f t="shared" si="68"/>
        <v>2.8938615913972544E-2</v>
      </c>
      <c r="AB292" s="22">
        <f t="shared" si="68"/>
        <v>2.920973076870571E-2</v>
      </c>
      <c r="AC292" s="22">
        <f t="shared" si="68"/>
        <v>2.9443707831509378E-2</v>
      </c>
      <c r="AD292" s="22">
        <f t="shared" si="68"/>
        <v>2.9730716921919611E-2</v>
      </c>
      <c r="AE292" s="22">
        <f t="shared" si="68"/>
        <v>3.0030754465892501E-2</v>
      </c>
      <c r="AF292" s="22">
        <f t="shared" si="68"/>
        <v>3.0391101552558055E-2</v>
      </c>
      <c r="AG292" s="22">
        <f t="shared" si="68"/>
        <v>3.078203928213041E-2</v>
      </c>
      <c r="AH292" s="22">
        <f t="shared" si="68"/>
        <v>3.1083393834180274E-2</v>
      </c>
      <c r="AI292" s="22">
        <f t="shared" si="68"/>
        <v>3.138474736816256E-2</v>
      </c>
      <c r="AJ292" s="22">
        <f t="shared" si="68"/>
        <v>3.171852500546618E-2</v>
      </c>
      <c r="AK292" s="22">
        <f t="shared" si="68"/>
        <v>3.2049863530032495E-2</v>
      </c>
      <c r="AL292" s="22">
        <f t="shared" si="68"/>
        <v>3.2416561390660091E-2</v>
      </c>
      <c r="AM292" s="22">
        <f t="shared" si="68"/>
        <v>3.2772123150267542E-2</v>
      </c>
      <c r="AN292" s="22">
        <f t="shared" si="68"/>
        <v>3.3184999496251033E-2</v>
      </c>
      <c r="AO292" s="22">
        <f t="shared" si="68"/>
        <v>3.3602245338391408E-2</v>
      </c>
      <c r="AP292" s="22">
        <f t="shared" si="68"/>
        <v>3.4030777063939747E-2</v>
      </c>
      <c r="AQ292" s="22">
        <f t="shared" si="68"/>
        <v>3.4472832630163749E-2</v>
      </c>
      <c r="AR292" s="22">
        <f t="shared" si="68"/>
        <v>3.4932723309131296E-2</v>
      </c>
      <c r="AS292" s="22">
        <f t="shared" si="68"/>
        <v>3.5432608038728754E-2</v>
      </c>
      <c r="AT292" s="22">
        <f t="shared" si="68"/>
        <v>3.5719018844461971E-2</v>
      </c>
      <c r="AU292" s="22">
        <f t="shared" si="68"/>
        <v>3.5972053302721844E-2</v>
      </c>
      <c r="AV292" s="22">
        <f t="shared" si="68"/>
        <v>3.6229272845982437E-2</v>
      </c>
      <c r="AW292" s="22">
        <f t="shared" si="68"/>
        <v>3.6477190366277695E-2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1.467952375541098E-3</v>
      </c>
      <c r="N293" s="22">
        <f t="shared" si="68"/>
        <v>1.4753349055168039E-3</v>
      </c>
      <c r="O293" s="22">
        <f t="shared" si="68"/>
        <v>1.4802406304505124E-3</v>
      </c>
      <c r="P293" s="22">
        <f t="shared" si="68"/>
        <v>1.4826212670547858E-3</v>
      </c>
      <c r="Q293" s="22">
        <f t="shared" si="68"/>
        <v>1.4878809792957942E-3</v>
      </c>
      <c r="R293" s="22">
        <f t="shared" si="68"/>
        <v>1.4939147526814829E-3</v>
      </c>
      <c r="S293" s="22">
        <f t="shared" si="68"/>
        <v>1.4531034789330812E-3</v>
      </c>
      <c r="T293" s="22">
        <f t="shared" si="68"/>
        <v>1.4716456007706482E-3</v>
      </c>
      <c r="U293" s="22">
        <f t="shared" si="68"/>
        <v>1.4859789848302677E-3</v>
      </c>
      <c r="V293" s="22">
        <f t="shared" si="68"/>
        <v>1.498774260720911E-3</v>
      </c>
      <c r="W293" s="22">
        <f t="shared" si="68"/>
        <v>1.5123002422786169E-3</v>
      </c>
      <c r="X293" s="22">
        <f t="shared" si="68"/>
        <v>1.5246497722533983E-3</v>
      </c>
      <c r="Y293" s="22">
        <f t="shared" si="68"/>
        <v>1.5350604711997071E-3</v>
      </c>
      <c r="Z293" s="22">
        <f t="shared" si="68"/>
        <v>1.5453416492568217E-3</v>
      </c>
      <c r="AA293" s="22">
        <f t="shared" si="68"/>
        <v>1.5558470082603964E-3</v>
      </c>
      <c r="AB293" s="22">
        <f t="shared" si="68"/>
        <v>1.5704231454497315E-3</v>
      </c>
      <c r="AC293" s="22">
        <f t="shared" si="68"/>
        <v>1.5830026176071707E-3</v>
      </c>
      <c r="AD293" s="22">
        <f t="shared" si="68"/>
        <v>1.5984332876843356E-3</v>
      </c>
      <c r="AE293" s="22">
        <f t="shared" si="68"/>
        <v>1.6145644156050256E-3</v>
      </c>
      <c r="AF293" s="22">
        <f t="shared" si="68"/>
        <v>1.6339380075691549E-3</v>
      </c>
      <c r="AG293" s="22">
        <f t="shared" si="68"/>
        <v>1.6549562656219727E-3</v>
      </c>
      <c r="AH293" s="22">
        <f t="shared" si="68"/>
        <v>1.6711582007672553E-3</v>
      </c>
      <c r="AI293" s="22">
        <f t="shared" si="68"/>
        <v>1.6873600811774603E-3</v>
      </c>
      <c r="AJ293" s="22">
        <f t="shared" si="68"/>
        <v>1.7053052012884857E-3</v>
      </c>
      <c r="AK293" s="22">
        <f t="shared" si="68"/>
        <v>1.7231191856787692E-3</v>
      </c>
      <c r="AL293" s="22">
        <f t="shared" si="68"/>
        <v>1.7428342187366384E-3</v>
      </c>
      <c r="AM293" s="22">
        <f t="shared" si="68"/>
        <v>1.7619505338216986E-3</v>
      </c>
      <c r="AN293" s="22">
        <f t="shared" si="68"/>
        <v>1.7841482930230895E-3</v>
      </c>
      <c r="AO293" s="22">
        <f t="shared" si="68"/>
        <v>1.8065809724965318E-3</v>
      </c>
      <c r="AP293" s="22">
        <f t="shared" si="68"/>
        <v>1.829620422797855E-3</v>
      </c>
      <c r="AQ293" s="22">
        <f t="shared" si="68"/>
        <v>1.8533869647858693E-3</v>
      </c>
      <c r="AR293" s="22">
        <f t="shared" si="68"/>
        <v>1.8781123883902864E-3</v>
      </c>
      <c r="AS293" s="22">
        <f t="shared" si="68"/>
        <v>1.90498804005695E-3</v>
      </c>
      <c r="AT293" s="22">
        <f t="shared" si="68"/>
        <v>1.9203865441373847E-3</v>
      </c>
      <c r="AU293" s="22">
        <f t="shared" si="68"/>
        <v>1.9339906123499336E-3</v>
      </c>
      <c r="AV293" s="22">
        <f t="shared" si="68"/>
        <v>1.9478196862088145E-3</v>
      </c>
      <c r="AW293" s="22">
        <f t="shared" si="68"/>
        <v>1.9611486489136435E-3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3.0303014392691133E-2</v>
      </c>
      <c r="L294" s="22">
        <f t="shared" si="68"/>
        <v>3.0040206026371356E-2</v>
      </c>
      <c r="M294" s="22">
        <f t="shared" si="68"/>
        <v>2.9940162837193186E-2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2.4022317736982306E-2</v>
      </c>
      <c r="T294" s="22">
        <f t="shared" si="68"/>
        <v>2.4491926935235234E-2</v>
      </c>
      <c r="U294" s="22">
        <f t="shared" si="68"/>
        <v>2.47439509186555E-2</v>
      </c>
      <c r="V294" s="22">
        <f t="shared" si="68"/>
        <v>2.4923586839833447E-2</v>
      </c>
      <c r="W294" s="22">
        <f t="shared" si="68"/>
        <v>2.5147538878171349E-2</v>
      </c>
      <c r="X294" s="22">
        <f t="shared" si="68"/>
        <v>2.5321321478984984E-2</v>
      </c>
      <c r="Y294" s="22">
        <f t="shared" si="68"/>
        <v>2.5393529956845354E-2</v>
      </c>
      <c r="Z294" s="22">
        <f t="shared" si="68"/>
        <v>2.5454834381522507E-2</v>
      </c>
      <c r="AA294" s="22">
        <f t="shared" si="68"/>
        <v>2.5522551897019404E-2</v>
      </c>
      <c r="AB294" s="22">
        <f t="shared" si="68"/>
        <v>2.5774060988212697E-2</v>
      </c>
      <c r="AC294" s="22">
        <f t="shared" si="68"/>
        <v>2.5925794971091803E-2</v>
      </c>
      <c r="AD294" s="22">
        <f t="shared" si="68"/>
        <v>2.5977185386761185E-2</v>
      </c>
      <c r="AE294" s="22">
        <f t="shared" si="68"/>
        <v>2.6039630104720025E-2</v>
      </c>
      <c r="AF294" s="22">
        <f t="shared" si="68"/>
        <v>2.6219300213881795E-2</v>
      </c>
      <c r="AG294" s="22">
        <f t="shared" si="68"/>
        <v>2.6440892596461523E-2</v>
      </c>
      <c r="AH294" s="22">
        <f t="shared" si="68"/>
        <v>2.6438961706417009E-2</v>
      </c>
      <c r="AI294" s="22">
        <f t="shared" si="68"/>
        <v>2.6417585870686634E-2</v>
      </c>
      <c r="AJ294" s="22">
        <f t="shared" si="68"/>
        <v>2.6444279577295709E-2</v>
      </c>
      <c r="AK294" s="22">
        <f t="shared" si="68"/>
        <v>2.6444051000813575E-2</v>
      </c>
      <c r="AL294" s="22">
        <f t="shared" si="68"/>
        <v>2.6492097120323427E-2</v>
      </c>
      <c r="AM294" s="22">
        <f t="shared" si="68"/>
        <v>2.6494217497218479E-2</v>
      </c>
      <c r="AN294" s="22">
        <f t="shared" si="68"/>
        <v>2.6715691577395062E-2</v>
      </c>
      <c r="AO294" s="22">
        <f t="shared" si="68"/>
        <v>2.6922741923996348E-2</v>
      </c>
      <c r="AP294" s="22">
        <f t="shared" si="68"/>
        <v>2.7127710370930373E-2</v>
      </c>
      <c r="AQ294" s="22">
        <f t="shared" si="68"/>
        <v>2.7333614307009015E-2</v>
      </c>
      <c r="AR294" s="22">
        <f t="shared" si="68"/>
        <v>2.7546728992874834E-2</v>
      </c>
      <c r="AS294" s="22">
        <f t="shared" si="68"/>
        <v>2.7802898910549947E-2</v>
      </c>
      <c r="AT294" s="22">
        <f t="shared" si="68"/>
        <v>2.7678284048176478E-2</v>
      </c>
      <c r="AU294" s="22">
        <f t="shared" si="68"/>
        <v>2.7488128401720321E-2</v>
      </c>
      <c r="AV294" s="22">
        <f t="shared" si="68"/>
        <v>2.7295603818214775E-2</v>
      </c>
      <c r="AW294" s="22">
        <f t="shared" si="68"/>
        <v>2.7079409503277349E-2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4.0226293185258916E-2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3.1888867020119539E-2</v>
      </c>
      <c r="T295" s="22">
        <f t="shared" si="69"/>
        <v>3.251225837804244E-2</v>
      </c>
      <c r="U295" s="22">
        <f t="shared" si="69"/>
        <v>3.2846812245040755E-2</v>
      </c>
      <c r="V295" s="22">
        <f t="shared" si="69"/>
        <v>3.3085273248895562E-2</v>
      </c>
      <c r="W295" s="22">
        <f t="shared" si="69"/>
        <v>3.3382562496654028E-2</v>
      </c>
      <c r="X295" s="22">
        <f t="shared" si="69"/>
        <v>3.3613253402853524E-2</v>
      </c>
      <c r="Y295" s="22">
        <f t="shared" si="69"/>
        <v>3.3709107873409846E-2</v>
      </c>
      <c r="Z295" s="22">
        <f t="shared" si="69"/>
        <v>3.3790487558237887E-2</v>
      </c>
      <c r="AA295" s="22">
        <f t="shared" si="69"/>
        <v>3.3880380418296489E-2</v>
      </c>
      <c r="AB295" s="22">
        <f t="shared" si="69"/>
        <v>3.4214250782148452E-2</v>
      </c>
      <c r="AC295" s="22">
        <f t="shared" si="69"/>
        <v>3.4415672845391571E-2</v>
      </c>
      <c r="AD295" s="22">
        <f t="shared" si="69"/>
        <v>3.4483891996821198E-2</v>
      </c>
      <c r="AE295" s="22">
        <f t="shared" si="69"/>
        <v>3.4566785384915574E-2</v>
      </c>
      <c r="AF295" s="22">
        <f t="shared" si="69"/>
        <v>3.4805291772237623E-2</v>
      </c>
      <c r="AG295" s="22">
        <f t="shared" si="69"/>
        <v>3.5099448651608092E-2</v>
      </c>
      <c r="AH295" s="22">
        <f t="shared" si="69"/>
        <v>3.5096885456144013E-2</v>
      </c>
      <c r="AI295" s="22">
        <f t="shared" si="69"/>
        <v>3.5068509710284967E-2</v>
      </c>
      <c r="AJ295" s="22">
        <f t="shared" si="69"/>
        <v>3.5103944761542341E-2</v>
      </c>
      <c r="AK295" s="22">
        <f t="shared" si="69"/>
        <v>3.5103641333491697E-2</v>
      </c>
      <c r="AL295" s="22">
        <f t="shared" si="69"/>
        <v>3.5167421037542668E-2</v>
      </c>
      <c r="AM295" s="22">
        <f t="shared" si="69"/>
        <v>3.5170235770807745E-2</v>
      </c>
      <c r="AN295" s="22">
        <f t="shared" si="69"/>
        <v>3.5464235607479674E-2</v>
      </c>
      <c r="AO295" s="22">
        <f t="shared" si="69"/>
        <v>3.5739088394022983E-2</v>
      </c>
      <c r="AP295" s="22">
        <f t="shared" si="69"/>
        <v>3.6011177524604129E-2</v>
      </c>
      <c r="AQ295" s="22">
        <f t="shared" si="69"/>
        <v>3.6284508487437188E-2</v>
      </c>
      <c r="AR295" s="22">
        <f t="shared" si="69"/>
        <v>3.6567411492551771E-2</v>
      </c>
      <c r="AS295" s="22">
        <f t="shared" si="69"/>
        <v>3.6907468956146154E-2</v>
      </c>
      <c r="AT295" s="22">
        <f t="shared" si="69"/>
        <v>3.6742046667653148E-2</v>
      </c>
      <c r="AU295" s="22">
        <f t="shared" si="69"/>
        <v>3.6489621061208441E-2</v>
      </c>
      <c r="AV295" s="22">
        <f t="shared" si="69"/>
        <v>3.6234050765755178E-2</v>
      </c>
      <c r="AW295" s="22">
        <f t="shared" si="69"/>
        <v>3.594705965045028E-2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4.1968337096859189E-2</v>
      </c>
      <c r="L296" s="22">
        <f t="shared" si="69"/>
        <v>4.3383434779753448E-2</v>
      </c>
      <c r="M296" s="22">
        <f t="shared" si="69"/>
        <v>4.5063007666824861E-2</v>
      </c>
      <c r="N296" s="22">
        <f t="shared" si="69"/>
        <v>4.6315596244033502E-2</v>
      </c>
      <c r="O296" s="22">
        <f t="shared" si="69"/>
        <v>4.7281576900430188E-2</v>
      </c>
      <c r="P296" s="22">
        <f t="shared" si="69"/>
        <v>4.7947144057730852E-2</v>
      </c>
      <c r="Q296" s="22">
        <f t="shared" si="69"/>
        <v>4.8855920576585825E-2</v>
      </c>
      <c r="R296" s="22">
        <f t="shared" si="69"/>
        <v>4.9808583705724517E-2</v>
      </c>
      <c r="S296" s="22">
        <f t="shared" si="69"/>
        <v>4.6001406546351306E-2</v>
      </c>
      <c r="T296" s="22">
        <f t="shared" si="69"/>
        <v>4.8030645892974268E-2</v>
      </c>
      <c r="U296" s="22">
        <f t="shared" si="69"/>
        <v>4.9677926538676052E-2</v>
      </c>
      <c r="V296" s="22">
        <f t="shared" si="69"/>
        <v>5.1212475396024852E-2</v>
      </c>
      <c r="W296" s="22">
        <f t="shared" si="69"/>
        <v>5.2870611190916086E-2</v>
      </c>
      <c r="X296" s="22">
        <f t="shared" si="69"/>
        <v>5.4456723296959983E-2</v>
      </c>
      <c r="Y296" s="22">
        <f t="shared" si="69"/>
        <v>5.5851666343060907E-2</v>
      </c>
      <c r="Z296" s="22">
        <f t="shared" si="69"/>
        <v>5.7245455950606941E-2</v>
      </c>
      <c r="AA296" s="22">
        <f t="shared" si="69"/>
        <v>5.8677246968284372E-2</v>
      </c>
      <c r="AB296" s="22">
        <f t="shared" si="69"/>
        <v>6.0565793285847255E-2</v>
      </c>
      <c r="AC296" s="22">
        <f t="shared" si="69"/>
        <v>6.2259537007526587E-2</v>
      </c>
      <c r="AD296" s="22">
        <f t="shared" si="69"/>
        <v>6.4451736182578295E-2</v>
      </c>
      <c r="AE296" s="22">
        <f t="shared" si="69"/>
        <v>6.675330662384972E-2</v>
      </c>
      <c r="AF296" s="22">
        <f t="shared" si="69"/>
        <v>6.945286758784415E-2</v>
      </c>
      <c r="AG296" s="22">
        <f t="shared" si="69"/>
        <v>7.2380370882060271E-2</v>
      </c>
      <c r="AH296" s="22">
        <f t="shared" si="69"/>
        <v>7.4802816366762462E-2</v>
      </c>
      <c r="AI296" s="22">
        <f t="shared" si="69"/>
        <v>7.7260505095153587E-2</v>
      </c>
      <c r="AJ296" s="22">
        <f t="shared" si="69"/>
        <v>7.9957239531174604E-2</v>
      </c>
      <c r="AK296" s="22">
        <f t="shared" si="69"/>
        <v>8.2679016466604804E-2</v>
      </c>
      <c r="AL296" s="22">
        <f t="shared" si="69"/>
        <v>8.5666991961497282E-2</v>
      </c>
      <c r="AM296" s="22">
        <f t="shared" si="69"/>
        <v>8.8629006122433573E-2</v>
      </c>
      <c r="AN296" s="22">
        <f t="shared" si="69"/>
        <v>9.1891478166138171E-2</v>
      </c>
      <c r="AO296" s="22">
        <f t="shared" si="69"/>
        <v>9.5225516113379899E-2</v>
      </c>
      <c r="AP296" s="22">
        <f t="shared" si="69"/>
        <v>9.8677693483352313E-2</v>
      </c>
      <c r="AQ296" s="22">
        <f t="shared" si="69"/>
        <v>0.10226491904256467</v>
      </c>
      <c r="AR296" s="22">
        <f t="shared" si="69"/>
        <v>0.10601829475015455</v>
      </c>
      <c r="AS296" s="22">
        <f t="shared" si="69"/>
        <v>0.11008924659813461</v>
      </c>
      <c r="AT296" s="22">
        <f t="shared" si="69"/>
        <v>0.11277334531227801</v>
      </c>
      <c r="AU296" s="22">
        <f t="shared" si="69"/>
        <v>0.11526542487228345</v>
      </c>
      <c r="AV296" s="22">
        <f t="shared" si="69"/>
        <v>0.11781838070677919</v>
      </c>
      <c r="AW296" s="22">
        <f t="shared" si="69"/>
        <v>0.12034049161945987</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4.4026193063540792E-3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4.4831419329359936E-3</v>
      </c>
      <c r="T297" s="22">
        <f t="shared" si="69"/>
        <v>4.4981294810937092E-3</v>
      </c>
      <c r="U297" s="22">
        <f t="shared" si="69"/>
        <v>4.5113901168461383E-3</v>
      </c>
      <c r="V297" s="22">
        <f t="shared" si="69"/>
        <v>4.5229512157479055E-3</v>
      </c>
      <c r="W297" s="22">
        <f t="shared" si="69"/>
        <v>4.5328284443673043E-3</v>
      </c>
      <c r="X297" s="22">
        <f t="shared" si="69"/>
        <v>4.5408122954859707E-3</v>
      </c>
      <c r="Y297" s="22">
        <f t="shared" si="69"/>
        <v>4.548541926228525E-3</v>
      </c>
      <c r="Z297" s="22">
        <f t="shared" si="69"/>
        <v>4.556061851026345E-3</v>
      </c>
      <c r="AA297" s="22">
        <f t="shared" si="69"/>
        <v>4.5633388722935431E-3</v>
      </c>
      <c r="AB297" s="22">
        <f t="shared" si="69"/>
        <v>4.5705405679699667E-3</v>
      </c>
      <c r="AC297" s="22">
        <f t="shared" si="69"/>
        <v>4.577279289886339E-3</v>
      </c>
      <c r="AD297" s="22">
        <f t="shared" si="69"/>
        <v>4.5840017696731064E-3</v>
      </c>
      <c r="AE297" s="22">
        <f t="shared" si="69"/>
        <v>4.5905498903628991E-3</v>
      </c>
      <c r="AF297" s="22">
        <f t="shared" si="69"/>
        <v>4.597032328418643E-3</v>
      </c>
      <c r="AG297" s="22">
        <f t="shared" si="69"/>
        <v>4.6033268247160754E-3</v>
      </c>
      <c r="AH297" s="22">
        <f t="shared" si="69"/>
        <v>4.6090395157807641E-3</v>
      </c>
      <c r="AI297" s="22">
        <f t="shared" si="69"/>
        <v>4.6144746652234184E-3</v>
      </c>
      <c r="AJ297" s="22">
        <f t="shared" si="69"/>
        <v>4.6197044174680121E-3</v>
      </c>
      <c r="AK297" s="22">
        <f t="shared" si="69"/>
        <v>4.6245988985750986E-3</v>
      </c>
      <c r="AL297" s="22">
        <f t="shared" si="69"/>
        <v>4.6292494736440062E-3</v>
      </c>
      <c r="AM297" s="22">
        <f t="shared" si="69"/>
        <v>4.6334939392353282E-3</v>
      </c>
      <c r="AN297" s="22">
        <f t="shared" si="69"/>
        <v>4.6375836098901078E-3</v>
      </c>
      <c r="AO297" s="22">
        <f t="shared" si="69"/>
        <v>4.6413397566940386E-3</v>
      </c>
      <c r="AP297" s="22">
        <f t="shared" si="69"/>
        <v>4.6447657142902245E-3</v>
      </c>
      <c r="AQ297" s="22">
        <f t="shared" si="69"/>
        <v>4.6478516823919049E-3</v>
      </c>
      <c r="AR297" s="22">
        <f t="shared" si="69"/>
        <v>4.6505950806788269E-3</v>
      </c>
      <c r="AS297" s="22">
        <f t="shared" si="69"/>
        <v>4.6530507689313255E-3</v>
      </c>
      <c r="AT297" s="22">
        <f t="shared" si="69"/>
        <v>4.6544395442876816E-3</v>
      </c>
      <c r="AU297" s="22">
        <f t="shared" si="69"/>
        <v>4.6552925099563932E-3</v>
      </c>
      <c r="AV297" s="22">
        <f t="shared" si="69"/>
        <v>4.6557109567033706E-3</v>
      </c>
      <c r="AW297" s="22">
        <f t="shared" si="69"/>
        <v>4.6556428065926874E-3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3.6554846257269868E-3</v>
      </c>
      <c r="L298" s="22">
        <f t="shared" si="69"/>
        <v>3.6574611346322943E-3</v>
      </c>
      <c r="M298" s="22">
        <f t="shared" si="69"/>
        <v>3.6621868932729799E-3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3.7291672263793669E-3</v>
      </c>
      <c r="T298" s="22">
        <f t="shared" si="69"/>
        <v>3.7416341690346775E-3</v>
      </c>
      <c r="U298" s="22">
        <f t="shared" si="69"/>
        <v>3.7526646313730695E-3</v>
      </c>
      <c r="V298" s="22">
        <f t="shared" si="69"/>
        <v>3.7622813849290193E-3</v>
      </c>
      <c r="W298" s="22">
        <f t="shared" si="69"/>
        <v>3.7704974614677349E-3</v>
      </c>
      <c r="X298" s="22">
        <f t="shared" si="69"/>
        <v>3.7771385886899815E-3</v>
      </c>
      <c r="Y298" s="22">
        <f t="shared" si="69"/>
        <v>3.7835682503130899E-3</v>
      </c>
      <c r="Z298" s="22">
        <f t="shared" si="69"/>
        <v>3.7898234743323992E-3</v>
      </c>
      <c r="AA298" s="22">
        <f t="shared" si="69"/>
        <v>3.7958766463312451E-3</v>
      </c>
      <c r="AB298" s="22">
        <f t="shared" si="69"/>
        <v>3.8018671609954301E-3</v>
      </c>
      <c r="AC298" s="22">
        <f t="shared" si="69"/>
        <v>3.8074725648158184E-3</v>
      </c>
      <c r="AD298" s="22">
        <f t="shared" si="69"/>
        <v>3.8130644581075832E-3</v>
      </c>
      <c r="AE298" s="22">
        <f t="shared" si="69"/>
        <v>3.8185113160112668E-3</v>
      </c>
      <c r="AF298" s="22">
        <f t="shared" si="69"/>
        <v>3.8239035377847781E-3</v>
      </c>
      <c r="AG298" s="22">
        <f t="shared" si="69"/>
        <v>3.8291394258405404E-3</v>
      </c>
      <c r="AH298" s="22">
        <f t="shared" si="69"/>
        <v>3.8338913566541423E-3</v>
      </c>
      <c r="AI298" s="22">
        <f t="shared" si="69"/>
        <v>3.8384124227892826E-3</v>
      </c>
      <c r="AJ298" s="22">
        <f t="shared" si="69"/>
        <v>3.8427626354223779E-3</v>
      </c>
      <c r="AK298" s="22">
        <f t="shared" si="69"/>
        <v>3.8468339628101168E-3</v>
      </c>
      <c r="AL298" s="22">
        <f t="shared" si="69"/>
        <v>3.8507024042715326E-3</v>
      </c>
      <c r="AM298" s="22">
        <f t="shared" si="69"/>
        <v>3.8542330357379086E-3</v>
      </c>
      <c r="AN298" s="22">
        <f t="shared" si="69"/>
        <v>3.8576349056765893E-3</v>
      </c>
      <c r="AO298" s="22">
        <f t="shared" si="69"/>
        <v>3.8607593437979385E-3</v>
      </c>
      <c r="AP298" s="22">
        <f t="shared" si="69"/>
        <v>3.8636091239248635E-3</v>
      </c>
      <c r="AQ298" s="22">
        <f t="shared" si="69"/>
        <v>3.8661760939826023E-3</v>
      </c>
      <c r="AR298" s="22">
        <f t="shared" si="69"/>
        <v>3.868458107609103E-3</v>
      </c>
      <c r="AS298" s="22">
        <f t="shared" si="69"/>
        <v>3.870500798268112E-3</v>
      </c>
      <c r="AT298" s="22">
        <f t="shared" si="69"/>
        <v>3.8716560094171674E-3</v>
      </c>
      <c r="AU298" s="22">
        <f t="shared" si="69"/>
        <v>3.8723655233394503E-3</v>
      </c>
      <c r="AV298" s="22">
        <f t="shared" si="69"/>
        <v>3.8727135957222015E-3</v>
      </c>
      <c r="AW298" s="22">
        <f t="shared" si="69"/>
        <v>3.8726569070955566E-3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5.6545140624783465E-4</v>
      </c>
      <c r="T299" s="22">
        <f t="shared" si="69"/>
        <v>5.6865412325450787E-4</v>
      </c>
      <c r="U299" s="22">
        <f t="shared" si="69"/>
        <v>5.7147315908429161E-4</v>
      </c>
      <c r="V299" s="22">
        <f t="shared" si="69"/>
        <v>5.7392046449051539E-4</v>
      </c>
      <c r="W299" s="22">
        <f t="shared" si="69"/>
        <v>5.7600507908448135E-4</v>
      </c>
      <c r="X299" s="22">
        <f t="shared" si="69"/>
        <v>5.7769284779779072E-4</v>
      </c>
      <c r="Y299" s="22">
        <f t="shared" si="69"/>
        <v>5.7929860978366172E-4</v>
      </c>
      <c r="Z299" s="22">
        <f t="shared" si="69"/>
        <v>5.8083354574075391E-4</v>
      </c>
      <c r="AA299" s="22">
        <f t="shared" si="69"/>
        <v>5.8229387889023609E-4</v>
      </c>
      <c r="AB299" s="22">
        <f t="shared" si="69"/>
        <v>5.837133156086626E-4</v>
      </c>
      <c r="AC299" s="22">
        <f t="shared" si="69"/>
        <v>5.8502115043819838E-4</v>
      </c>
      <c r="AD299" s="22">
        <f t="shared" si="69"/>
        <v>5.863029788261237E-4</v>
      </c>
      <c r="AE299" s="22">
        <f t="shared" si="69"/>
        <v>5.8753078239757214E-4</v>
      </c>
      <c r="AF299" s="22">
        <f t="shared" si="69"/>
        <v>5.8872628658963313E-4</v>
      </c>
      <c r="AG299" s="22">
        <f t="shared" si="69"/>
        <v>5.8986805127360451E-4</v>
      </c>
      <c r="AH299" s="22">
        <f t="shared" si="69"/>
        <v>5.9088436863536514E-4</v>
      </c>
      <c r="AI299" s="22">
        <f t="shared" si="69"/>
        <v>5.9183312943904493E-4</v>
      </c>
      <c r="AJ299" s="22">
        <f t="shared" si="69"/>
        <v>5.9272884243800666E-4</v>
      </c>
      <c r="AK299" s="22">
        <f t="shared" si="69"/>
        <v>5.9354860483328302E-4</v>
      </c>
      <c r="AL299" s="22">
        <f t="shared" si="69"/>
        <v>5.9431031573727435E-4</v>
      </c>
      <c r="AM299" s="22">
        <f t="shared" si="69"/>
        <v>5.9498512163499333E-4</v>
      </c>
      <c r="AN299" s="22">
        <f t="shared" si="69"/>
        <v>5.9562012099022602E-4</v>
      </c>
      <c r="AO299" s="22">
        <f t="shared" si="69"/>
        <v>5.9618333912128186E-4</v>
      </c>
      <c r="AP299" s="22">
        <f t="shared" si="69"/>
        <v>5.9667623789256836E-4</v>
      </c>
      <c r="AQ299" s="22">
        <f t="shared" si="69"/>
        <v>5.9709783225584062E-4</v>
      </c>
      <c r="AR299" s="22">
        <f t="shared" si="69"/>
        <v>5.9744842025118215E-4</v>
      </c>
      <c r="AS299" s="22">
        <f t="shared" si="69"/>
        <v>5.977387032100464E-4</v>
      </c>
      <c r="AT299" s="22">
        <f t="shared" si="69"/>
        <v>5.9782793045255332E-4</v>
      </c>
      <c r="AU299" s="22">
        <f t="shared" si="69"/>
        <v>5.9781361768968249E-4</v>
      </c>
      <c r="AV299" s="22">
        <f t="shared" si="69"/>
        <v>5.977148741637897E-4</v>
      </c>
      <c r="AW299" s="22">
        <f t="shared" si="69"/>
        <v>5.9752296312685709E-4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6.8438891439814992E-3</v>
      </c>
      <c r="Q300" s="22">
        <f t="shared" si="69"/>
        <v>6.8863566425632575E-3</v>
      </c>
      <c r="R300" s="22">
        <f t="shared" si="69"/>
        <v>6.9316634884048298E-3</v>
      </c>
      <c r="S300" s="22">
        <f t="shared" si="69"/>
        <v>6.9732982788842076E-3</v>
      </c>
      <c r="T300" s="22">
        <f t="shared" si="69"/>
        <v>7.0127950433163371E-3</v>
      </c>
      <c r="U300" s="22">
        <f t="shared" si="69"/>
        <v>7.047560148651183E-3</v>
      </c>
      <c r="V300" s="22">
        <f t="shared" si="69"/>
        <v>7.0777409747815288E-3</v>
      </c>
      <c r="W300" s="22">
        <f t="shared" si="69"/>
        <v>7.1034490006165012E-3</v>
      </c>
      <c r="X300" s="22">
        <f t="shared" si="69"/>
        <v>7.1242630166992822E-3</v>
      </c>
      <c r="Y300" s="22">
        <f t="shared" si="69"/>
        <v>7.1440657038420643E-3</v>
      </c>
      <c r="Z300" s="22">
        <f t="shared" si="69"/>
        <v>7.1629949454170665E-3</v>
      </c>
      <c r="AA300" s="22">
        <f t="shared" si="69"/>
        <v>7.1810041651755854E-3</v>
      </c>
      <c r="AB300" s="22">
        <f t="shared" si="69"/>
        <v>7.1985090391863665E-3</v>
      </c>
      <c r="AC300" s="22">
        <f t="shared" si="69"/>
        <v>7.2146376087948239E-3</v>
      </c>
      <c r="AD300" s="22">
        <f t="shared" si="69"/>
        <v>7.2304454599957943E-3</v>
      </c>
      <c r="AE300" s="22">
        <f t="shared" si="69"/>
        <v>7.2455870626816927E-3</v>
      </c>
      <c r="AF300" s="22">
        <f t="shared" si="69"/>
        <v>7.2603303407649811E-3</v>
      </c>
      <c r="AG300" s="22">
        <f t="shared" si="69"/>
        <v>7.2744108888326935E-3</v>
      </c>
      <c r="AH300" s="22">
        <f t="shared" si="69"/>
        <v>7.2869443869038953E-3</v>
      </c>
      <c r="AI300" s="22">
        <f t="shared" si="69"/>
        <v>7.2986447593961588E-3</v>
      </c>
      <c r="AJ300" s="22">
        <f t="shared" si="69"/>
        <v>7.3096909321441958E-3</v>
      </c>
      <c r="AK300" s="22">
        <f t="shared" si="69"/>
        <v>7.3198004616933524E-3</v>
      </c>
      <c r="AL300" s="22">
        <f t="shared" si="69"/>
        <v>7.3291940846945836E-3</v>
      </c>
      <c r="AM300" s="22">
        <f t="shared" si="69"/>
        <v>7.3375159718685355E-3</v>
      </c>
      <c r="AN300" s="22">
        <f t="shared" si="69"/>
        <v>7.3453469540926634E-3</v>
      </c>
      <c r="AO300" s="22">
        <f t="shared" si="69"/>
        <v>7.3522927110233772E-3</v>
      </c>
      <c r="AP300" s="22">
        <f t="shared" si="69"/>
        <v>7.3583712707643205E-3</v>
      </c>
      <c r="AQ300" s="22">
        <f t="shared" si="69"/>
        <v>7.3635704854365458E-3</v>
      </c>
      <c r="AR300" s="22">
        <f t="shared" si="69"/>
        <v>7.3678940305502358E-3</v>
      </c>
      <c r="AS300" s="22">
        <f t="shared" si="69"/>
        <v>7.3714738777927603E-3</v>
      </c>
      <c r="AT300" s="22">
        <f t="shared" si="69"/>
        <v>7.3725742520596325E-3</v>
      </c>
      <c r="AU300" s="22">
        <f t="shared" si="69"/>
        <v>7.3723977432321904E-3</v>
      </c>
      <c r="AV300" s="22">
        <f t="shared" si="69"/>
        <v>7.3711800116083043E-3</v>
      </c>
      <c r="AW300" s="22">
        <f t="shared" si="69"/>
        <v>7.3688133132700289E-3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2.687508618316593E-2</v>
      </c>
      <c r="L303" s="22">
        <f t="shared" si="70"/>
        <v>2.6729002214214564E-2</v>
      </c>
      <c r="M303" s="22">
        <f t="shared" si="70"/>
        <v>2.6740992333189311E-2</v>
      </c>
      <c r="N303" s="22">
        <f t="shared" si="70"/>
        <v>2.6495489531984436E-2</v>
      </c>
      <c r="O303" s="22">
        <f t="shared" si="70"/>
        <v>2.609452683304701E-2</v>
      </c>
      <c r="P303" s="22">
        <f t="shared" si="70"/>
        <v>2.5544514050244025E-2</v>
      </c>
      <c r="Q303" s="22">
        <f t="shared" si="70"/>
        <v>2.5145143775072754E-2</v>
      </c>
      <c r="R303" s="22">
        <f t="shared" si="70"/>
        <v>2.4781112413324518E-2</v>
      </c>
      <c r="S303" s="22">
        <f t="shared" si="70"/>
        <v>2.2084043999289336E-2</v>
      </c>
      <c r="T303" s="22">
        <f t="shared" si="70"/>
        <v>2.2424582927088401E-2</v>
      </c>
      <c r="U303" s="22">
        <f t="shared" si="70"/>
        <v>2.2567992358331793E-2</v>
      </c>
      <c r="V303" s="22">
        <f t="shared" si="70"/>
        <v>2.2651204639624948E-2</v>
      </c>
      <c r="W303" s="22">
        <f t="shared" si="70"/>
        <v>2.278349149169287E-2</v>
      </c>
      <c r="X303" s="22">
        <f t="shared" si="70"/>
        <v>2.2876046454925979E-2</v>
      </c>
      <c r="Y303" s="22">
        <f t="shared" si="70"/>
        <v>2.2878018921925314E-2</v>
      </c>
      <c r="Z303" s="22">
        <f t="shared" si="70"/>
        <v>2.287412077934551E-2</v>
      </c>
      <c r="AA303" s="22">
        <f t="shared" si="70"/>
        <v>2.2880319783960767E-2</v>
      </c>
      <c r="AB303" s="22">
        <f t="shared" si="70"/>
        <v>2.3061333920184508E-2</v>
      </c>
      <c r="AC303" s="22">
        <f t="shared" si="70"/>
        <v>2.3153067548812023E-2</v>
      </c>
      <c r="AD303" s="22">
        <f t="shared" si="70"/>
        <v>2.3359086067037522E-2</v>
      </c>
      <c r="AE303" s="22">
        <f t="shared" si="70"/>
        <v>2.3586182004070477E-2</v>
      </c>
      <c r="AF303" s="22">
        <f t="shared" si="70"/>
        <v>2.3935792328457769E-2</v>
      </c>
      <c r="AG303" s="22">
        <f t="shared" si="70"/>
        <v>2.4338872558138828E-2</v>
      </c>
      <c r="AH303" s="22">
        <f t="shared" si="70"/>
        <v>2.454046061559758E-2</v>
      </c>
      <c r="AI303" s="22">
        <f t="shared" si="70"/>
        <v>2.4734281024314748E-2</v>
      </c>
      <c r="AJ303" s="22">
        <f t="shared" si="70"/>
        <v>2.4986634514717537E-2</v>
      </c>
      <c r="AK303" s="22">
        <f t="shared" si="70"/>
        <v>2.5224810617994264E-2</v>
      </c>
      <c r="AL303" s="22">
        <f t="shared" si="70"/>
        <v>2.5523963024552294E-2</v>
      </c>
      <c r="AM303" s="22">
        <f t="shared" si="70"/>
        <v>2.5790673294375965E-2</v>
      </c>
      <c r="AN303" s="22">
        <f t="shared" si="70"/>
        <v>2.615680944581486E-2</v>
      </c>
      <c r="AO303" s="22">
        <f t="shared" si="70"/>
        <v>2.6517689300491993E-2</v>
      </c>
      <c r="AP303" s="22">
        <f t="shared" si="70"/>
        <v>2.6886083166933795E-2</v>
      </c>
      <c r="AQ303" s="22">
        <f t="shared" si="70"/>
        <v>2.726540597781205E-2</v>
      </c>
      <c r="AR303" s="22">
        <f t="shared" si="70"/>
        <v>2.7662570542441572E-2</v>
      </c>
      <c r="AS303" s="22">
        <f t="shared" si="70"/>
        <v>2.8115717438525912E-2</v>
      </c>
      <c r="AT303" s="22">
        <f t="shared" si="70"/>
        <v>2.8178377768772762E-2</v>
      </c>
      <c r="AU303" s="22">
        <f t="shared" si="70"/>
        <v>2.8178123092525445E-2</v>
      </c>
      <c r="AV303" s="22">
        <f t="shared" si="70"/>
        <v>2.8181341116540342E-2</v>
      </c>
      <c r="AW303" s="22">
        <f t="shared" si="70"/>
        <v>2.8165147812321933E-2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3.9965730233416669E-3</v>
      </c>
      <c r="N304" s="22">
        <f t="shared" si="70"/>
        <v>3.9598814204188986E-3</v>
      </c>
      <c r="O304" s="22">
        <f t="shared" si="70"/>
        <v>3.8999555700251301E-3</v>
      </c>
      <c r="P304" s="22">
        <f t="shared" si="70"/>
        <v>3.8177534504158571E-3</v>
      </c>
      <c r="Q304" s="22">
        <f t="shared" si="70"/>
        <v>3.7580655955978047E-3</v>
      </c>
      <c r="R304" s="22">
        <f t="shared" si="70"/>
        <v>3.7036593154610876E-3</v>
      </c>
      <c r="S304" s="22">
        <f t="shared" si="70"/>
        <v>3.300569155928689E-3</v>
      </c>
      <c r="T304" s="22">
        <f t="shared" si="70"/>
        <v>3.3514643760941074E-3</v>
      </c>
      <c r="U304" s="22">
        <f t="shared" si="70"/>
        <v>3.3728976219908479E-3</v>
      </c>
      <c r="V304" s="22">
        <f t="shared" si="70"/>
        <v>3.3853341073120827E-3</v>
      </c>
      <c r="W304" s="22">
        <f t="shared" si="70"/>
        <v>3.4051050289641296E-3</v>
      </c>
      <c r="X304" s="22">
        <f t="shared" si="70"/>
        <v>3.4189378241209004E-3</v>
      </c>
      <c r="Y304" s="22">
        <f t="shared" si="70"/>
        <v>3.4192326190298095E-3</v>
      </c>
      <c r="Z304" s="22">
        <f t="shared" si="70"/>
        <v>3.4186500224200247E-3</v>
      </c>
      <c r="AA304" s="22">
        <f t="shared" si="70"/>
        <v>3.4195764941944533E-3</v>
      </c>
      <c r="AB304" s="22">
        <f t="shared" si="70"/>
        <v>3.4466299484814662E-3</v>
      </c>
      <c r="AC304" s="22">
        <f t="shared" si="70"/>
        <v>3.4603399911357535E-3</v>
      </c>
      <c r="AD304" s="22">
        <f t="shared" si="70"/>
        <v>3.491130473477985E-3</v>
      </c>
      <c r="AE304" s="22">
        <f t="shared" si="70"/>
        <v>3.525071079882855E-3</v>
      </c>
      <c r="AF304" s="22">
        <f t="shared" si="70"/>
        <v>3.5773220649517145E-3</v>
      </c>
      <c r="AG304" s="22">
        <f t="shared" si="70"/>
        <v>3.6375643907455221E-3</v>
      </c>
      <c r="AH304" s="22">
        <f t="shared" si="70"/>
        <v>3.6676927189028714E-3</v>
      </c>
      <c r="AI304" s="22">
        <f t="shared" si="70"/>
        <v>3.6966601336943816E-3</v>
      </c>
      <c r="AJ304" s="22">
        <f t="shared" si="70"/>
        <v>3.7343756058624868E-3</v>
      </c>
      <c r="AK304" s="22">
        <f t="shared" si="70"/>
        <v>3.7699721976904932E-3</v>
      </c>
      <c r="AL304" s="22">
        <f t="shared" si="70"/>
        <v>3.8146819983972411E-3</v>
      </c>
      <c r="AM304" s="22">
        <f t="shared" si="70"/>
        <v>3.8545431619675437E-3</v>
      </c>
      <c r="AN304" s="22">
        <f t="shared" si="70"/>
        <v>3.9092640132911746E-3</v>
      </c>
      <c r="AO304" s="22">
        <f t="shared" si="70"/>
        <v>3.963199285172617E-3</v>
      </c>
      <c r="AP304" s="22">
        <f t="shared" si="70"/>
        <v>4.0182575631243457E-3</v>
      </c>
      <c r="AQ304" s="22">
        <f t="shared" si="70"/>
        <v>4.0749492256552319E-3</v>
      </c>
      <c r="AR304" s="22">
        <f t="shared" si="70"/>
        <v>4.1343074261680655E-3</v>
      </c>
      <c r="AS304" s="22">
        <f t="shared" si="70"/>
        <v>4.2020324618711703E-3</v>
      </c>
      <c r="AT304" s="22">
        <f t="shared" si="70"/>
        <v>4.2113973568749883E-3</v>
      </c>
      <c r="AU304" s="22">
        <f t="shared" si="70"/>
        <v>4.2113592942553575E-3</v>
      </c>
      <c r="AV304" s="22">
        <f t="shared" si="70"/>
        <v>4.2118402437955321E-3</v>
      </c>
      <c r="AW304" s="22">
        <f t="shared" si="70"/>
        <v>4.2094200747161007E-3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1.7066731126843735E-2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1.8677293946611211E-2</v>
      </c>
      <c r="S305" s="22">
        <f t="shared" si="70"/>
        <v>1.7931979571596819E-2</v>
      </c>
      <c r="T305" s="22">
        <f t="shared" si="70"/>
        <v>1.8432238891338024E-2</v>
      </c>
      <c r="U305" s="22">
        <f t="shared" si="70"/>
        <v>1.8845972716371662E-2</v>
      </c>
      <c r="V305" s="22">
        <f t="shared" si="70"/>
        <v>1.9229105963632104E-2</v>
      </c>
      <c r="W305" s="22">
        <f t="shared" si="70"/>
        <v>1.9630209847870624E-2</v>
      </c>
      <c r="X305" s="22">
        <f t="shared" si="70"/>
        <v>2.0008716892912729E-2</v>
      </c>
      <c r="Y305" s="22">
        <f t="shared" si="70"/>
        <v>2.0344794520390758E-2</v>
      </c>
      <c r="Z305" s="22">
        <f t="shared" si="70"/>
        <v>2.0677480392898354E-2</v>
      </c>
      <c r="AA305" s="22">
        <f t="shared" si="70"/>
        <v>2.1014688479428972E-2</v>
      </c>
      <c r="AB305" s="22">
        <f t="shared" si="70"/>
        <v>2.1441332423586645E-2</v>
      </c>
      <c r="AC305" s="22">
        <f t="shared" si="70"/>
        <v>2.1824667357194516E-2</v>
      </c>
      <c r="AD305" s="22">
        <f t="shared" si="70"/>
        <v>2.2271487369516407E-2</v>
      </c>
      <c r="AE305" s="22">
        <f t="shared" si="70"/>
        <v>2.2734775971380451E-2</v>
      </c>
      <c r="AF305" s="22">
        <f t="shared" si="70"/>
        <v>2.3271753857679392E-2</v>
      </c>
      <c r="AG305" s="22">
        <f t="shared" si="70"/>
        <v>2.3847479439746872E-2</v>
      </c>
      <c r="AH305" s="22">
        <f t="shared" si="70"/>
        <v>2.431662226696785E-2</v>
      </c>
      <c r="AI305" s="22">
        <f t="shared" si="70"/>
        <v>2.4786993641986114E-2</v>
      </c>
      <c r="AJ305" s="22">
        <f t="shared" si="70"/>
        <v>2.529832368158539E-2</v>
      </c>
      <c r="AK305" s="22">
        <f t="shared" si="70"/>
        <v>2.5808330557121575E-2</v>
      </c>
      <c r="AL305" s="22">
        <f t="shared" si="70"/>
        <v>2.6363609077013919E-2</v>
      </c>
      <c r="AM305" s="22">
        <f t="shared" si="70"/>
        <v>2.6907194043045188E-2</v>
      </c>
      <c r="AN305" s="22">
        <f t="shared" si="70"/>
        <v>2.752379279056508E-2</v>
      </c>
      <c r="AO305" s="22">
        <f t="shared" si="70"/>
        <v>2.8148262628007792E-2</v>
      </c>
      <c r="AP305" s="22">
        <f t="shared" si="70"/>
        <v>2.8789327961298773E-2</v>
      </c>
      <c r="AQ305" s="22">
        <f t="shared" si="70"/>
        <v>2.9449960516928071E-2</v>
      </c>
      <c r="AR305" s="22">
        <f t="shared" si="70"/>
        <v>3.0135770137431267E-2</v>
      </c>
      <c r="AS305" s="22">
        <f t="shared" si="70"/>
        <v>3.0874940255841542E-2</v>
      </c>
      <c r="AT305" s="22">
        <f t="shared" si="70"/>
        <v>3.1347196382551956E-2</v>
      </c>
      <c r="AU305" s="22">
        <f t="shared" si="70"/>
        <v>3.1778657328061746E-2</v>
      </c>
      <c r="AV305" s="22">
        <f t="shared" si="70"/>
        <v>3.2216802609797965E-2</v>
      </c>
      <c r="AW305" s="22">
        <f t="shared" si="70"/>
        <v>3.2644498491633027E-2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7.7585797913229254E-2</v>
      </c>
      <c r="L306" s="22">
        <f t="shared" si="70"/>
        <v>7.8607464197542429E-2</v>
      </c>
      <c r="M306" s="22">
        <f t="shared" si="70"/>
        <v>8.024855331382115E-2</v>
      </c>
      <c r="N306" s="22">
        <f t="shared" si="70"/>
        <v>8.0719757945382262E-2</v>
      </c>
      <c r="O306" s="22">
        <f t="shared" si="70"/>
        <v>8.0430818839717741E-2</v>
      </c>
      <c r="P306" s="22">
        <f t="shared" si="70"/>
        <v>7.938481013134728E-2</v>
      </c>
      <c r="Q306" s="22">
        <f t="shared" si="70"/>
        <v>7.8944464359385624E-2</v>
      </c>
      <c r="R306" s="22">
        <f t="shared" si="70"/>
        <v>7.8604018955287347E-2</v>
      </c>
      <c r="S306" s="22">
        <f t="shared" si="70"/>
        <v>6.7217872960445568E-2</v>
      </c>
      <c r="T306" s="22">
        <f t="shared" si="70"/>
        <v>7.0051017518192149E-2</v>
      </c>
      <c r="U306" s="22">
        <f t="shared" si="70"/>
        <v>7.2004144321767535E-2</v>
      </c>
      <c r="V306" s="22">
        <f t="shared" si="70"/>
        <v>7.3713081288912755E-2</v>
      </c>
      <c r="W306" s="22">
        <f t="shared" si="70"/>
        <v>7.5711260760149876E-2</v>
      </c>
      <c r="X306" s="22">
        <f t="shared" si="70"/>
        <v>7.7563459900792081E-2</v>
      </c>
      <c r="Y306" s="22">
        <f t="shared" si="70"/>
        <v>7.8981006209723439E-2</v>
      </c>
      <c r="Z306" s="22">
        <f t="shared" si="70"/>
        <v>8.0385162359793455E-2</v>
      </c>
      <c r="AA306" s="22">
        <f t="shared" si="70"/>
        <v>8.185981938560262E-2</v>
      </c>
      <c r="AB306" s="22">
        <f t="shared" si="70"/>
        <v>8.4281362986912134E-2</v>
      </c>
      <c r="AC306" s="22">
        <f t="shared" si="70"/>
        <v>8.6269400280091307E-2</v>
      </c>
      <c r="AD306" s="22">
        <f t="shared" si="70"/>
        <v>8.8911013038402556E-2</v>
      </c>
      <c r="AE306" s="22">
        <f t="shared" si="70"/>
        <v>9.1718357804689454E-2</v>
      </c>
      <c r="AF306" s="22">
        <f t="shared" si="70"/>
        <v>9.5263218924453746E-2</v>
      </c>
      <c r="AG306" s="22">
        <f t="shared" si="70"/>
        <v>9.9183621415129958E-2</v>
      </c>
      <c r="AH306" s="22">
        <f t="shared" si="70"/>
        <v>0.10203515610205599</v>
      </c>
      <c r="AI306" s="22">
        <f t="shared" si="70"/>
        <v>0.10489731933990176</v>
      </c>
      <c r="AJ306" s="22">
        <f t="shared" si="70"/>
        <v>0.10815906793619774</v>
      </c>
      <c r="AK306" s="22">
        <f t="shared" si="70"/>
        <v>0.11140343182847562</v>
      </c>
      <c r="AL306" s="22">
        <f t="shared" si="70"/>
        <v>0.11508129983087245</v>
      </c>
      <c r="AM306" s="22">
        <f t="shared" si="70"/>
        <v>0.11863959739146933</v>
      </c>
      <c r="AN306" s="22">
        <f t="shared" si="70"/>
        <v>0.12288581972237174</v>
      </c>
      <c r="AO306" s="22">
        <f t="shared" si="70"/>
        <v>0.12719157566235212</v>
      </c>
      <c r="AP306" s="22">
        <f t="shared" si="70"/>
        <v>0.13163905928529523</v>
      </c>
      <c r="AQ306" s="22">
        <f t="shared" si="70"/>
        <v>0.1362546950336655</v>
      </c>
      <c r="AR306" s="22">
        <f t="shared" si="70"/>
        <v>0.14108889600884986</v>
      </c>
      <c r="AS306" s="22">
        <f t="shared" si="70"/>
        <v>0.14639993595670028</v>
      </c>
      <c r="AT306" s="22">
        <f t="shared" si="70"/>
        <v>0.14923071622926157</v>
      </c>
      <c r="AU306" s="22">
        <f t="shared" si="70"/>
        <v>0.15169391823426059</v>
      </c>
      <c r="AV306" s="22">
        <f t="shared" si="70"/>
        <v>0.15422869381464915</v>
      </c>
      <c r="AW306" s="22">
        <f t="shared" si="70"/>
        <v>0.1566791051343637</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73.223011790998015</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74.518042528471327</v>
      </c>
      <c r="S310" s="93">
        <f>IF('Net zero activities &amp; levers'!$C$7="Off",(('Activity data'!AL5*EF!$H4)*kgtoGg),IF('Net zero activities &amp; levers'!$C$7="On",((('Net zero supporting data'!J76*EF!$H4)+('Net zero supporting data'!J71*'Net zero supporting data'!J56))*kgtoGg),"ERROR"))</f>
        <v>72.482333176672142</v>
      </c>
      <c r="T310" s="93">
        <f>IF('Net zero activities &amp; levers'!$C$7="Off",(('Activity data'!AM5*EF!$H4)*kgtoGg),IF('Net zero activities &amp; levers'!$C$7="On",((('Net zero supporting data'!K76*EF!$H4)+('Net zero supporting data'!K71*'Net zero supporting data'!K56))*kgtoGg),"ERROR"))</f>
        <v>73.407233758301587</v>
      </c>
      <c r="U310" s="93">
        <f>IF('Net zero activities &amp; levers'!$C$7="Off",(('Activity data'!AN5*EF!$H4)*kgtoGg),IF('Net zero activities &amp; levers'!$C$7="On",((('Net zero supporting data'!L76*EF!$H4)+('Net zero supporting data'!L71*'Net zero supporting data'!L56))*kgtoGg),"ERROR"))</f>
        <v>74.122198063336057</v>
      </c>
      <c r="V310" s="93">
        <f>IF('Net zero activities &amp; levers'!$C$7="Off",(('Activity data'!AO5*EF!$H4)*kgtoGg),IF('Net zero activities &amp; levers'!$C$7="On",((('Net zero supporting data'!M76*EF!$H4)+('Net zero supporting data'!M71*'Net zero supporting data'!M56))*kgtoGg),"ERROR"))</f>
        <v>74.76043991165507</v>
      </c>
      <c r="W310" s="93">
        <f>IF('Net zero activities &amp; levers'!$C$7="Off",(('Activity data'!AP5*EF!$H4)*kgtoGg),IF('Net zero activities &amp; levers'!$C$7="On",((('Net zero supporting data'!N76*EF!$H4)+('Net zero supporting data'!N71*'Net zero supporting data'!N56))*kgtoGg),"ERROR"))</f>
        <v>75.435130128849366</v>
      </c>
      <c r="X310" s="93">
        <f>IF('Net zero activities &amp; levers'!$C$7="Off",(('Activity data'!AQ5*EF!$H4)*kgtoGg),IF('Net zero activities &amp; levers'!$C$7="On",((('Net zero supporting data'!O76*EF!$H4)+('Net zero supporting data'!O71*'Net zero supporting data'!O56))*kgtoGg),"ERROR"))</f>
        <v>76.051137701045576</v>
      </c>
      <c r="Y310" s="93">
        <f>IF('Net zero activities &amp; levers'!$C$7="Off",(('Activity data'!AR5*EF!$H4)*kgtoGg),IF('Net zero activities &amp; levers'!$C$7="On",((('Net zero supporting data'!P76*EF!$H4)+('Net zero supporting data'!P71*'Net zero supporting data'!P56))*kgtoGg),"ERROR"))</f>
        <v>76.570434337911649</v>
      </c>
      <c r="Z310" s="93">
        <f>IF('Net zero activities &amp; levers'!$C$7="Off",(('Activity data'!AS5*EF!$H4)*kgtoGg),IF('Net zero activities &amp; levers'!$C$7="On",((('Net zero supporting data'!Q76*EF!$H4)+('Net zero supporting data'!Q71*'Net zero supporting data'!Q56))*kgtoGg),"ERROR"))</f>
        <v>77.083270336302945</v>
      </c>
      <c r="AA310" s="93">
        <f>IF('Net zero activities &amp; levers'!$C$7="Off",(('Activity data'!AT5*EF!$H4)*kgtoGg),IF('Net zero activities &amp; levers'!$C$7="On",((('Net zero supporting data'!R76*EF!$H4)+('Net zero supporting data'!R71*'Net zero supporting data'!R56))*kgtoGg),"ERROR"))</f>
        <v>77.607288716602127</v>
      </c>
      <c r="AB310" s="93">
        <f>IF('Net zero activities &amp; levers'!$C$7="Off",(('Activity data'!AU5*EF!$H4)*kgtoGg),IF('Net zero activities &amp; levers'!$C$7="On",((('Net zero supporting data'!S76*EF!$H4)+('Net zero supporting data'!S71*'Net zero supporting data'!S56))*kgtoGg),"ERROR"))</f>
        <v>78.334361803621377</v>
      </c>
      <c r="AC310" s="93">
        <f>IF('Net zero activities &amp; levers'!$C$7="Off",(('Activity data'!AV5*EF!$H4)*kgtoGg),IF('Net zero activities &amp; levers'!$C$7="On",((('Net zero supporting data'!T76*EF!$H4)+('Net zero supporting data'!T71*'Net zero supporting data'!T56))*kgtoGg),"ERROR"))</f>
        <v>78.961839134259677</v>
      </c>
      <c r="AD310" s="93">
        <f>IF('Net zero activities &amp; levers'!$C$7="Off",(('Activity data'!AW5*EF!$H4)*kgtoGg),IF('Net zero activities &amp; levers'!$C$7="On",((('Net zero supporting data'!U76*EF!$H4)+('Net zero supporting data'!U71*'Net zero supporting data'!U56))*kgtoGg),"ERROR"))</f>
        <v>79.731537222446462</v>
      </c>
      <c r="AE310" s="93">
        <f>IF('Net zero activities &amp; levers'!$C$7="Off",(('Activity data'!AX5*EF!$H4)*kgtoGg),IF('Net zero activities &amp; levers'!$C$7="On",((('Net zero supporting data'!V76*EF!$H4)+('Net zero supporting data'!V71*'Net zero supporting data'!V56))*kgtoGg),"ERROR"))</f>
        <v>80.536174886187723</v>
      </c>
      <c r="AF310" s="93">
        <f>IF('Net zero activities &amp; levers'!$C$7="Off",(('Activity data'!AY5*EF!$H4)*kgtoGg),IF('Net zero activities &amp; levers'!$C$7="On",((('Net zero supporting data'!W76*EF!$H4)+('Net zero supporting data'!W71*'Net zero supporting data'!W56))*kgtoGg),"ERROR"))</f>
        <v>81.502550074143315</v>
      </c>
      <c r="AG310" s="93">
        <f>IF('Net zero activities &amp; levers'!$C$7="Off",(('Activity data'!AZ5*EF!$H4)*kgtoGg),IF('Net zero activities &amp; levers'!$C$7="On",((('Net zero supporting data'!X76*EF!$H4)+('Net zero supporting data'!X71*'Net zero supporting data'!X56))*kgtoGg),"ERROR"))</f>
        <v>82.55096294016731</v>
      </c>
      <c r="AH310" s="93">
        <f>IF('Net zero activities &amp; levers'!$C$7="Off",(('Activity data'!BA5*EF!$H4)*kgtoGg),IF('Net zero activities &amp; levers'!$C$7="On",((('Net zero supporting data'!Y76*EF!$H4)+('Net zero supporting data'!Y71*'Net zero supporting data'!Y56))*kgtoGg),"ERROR"))</f>
        <v>83.359132542905741</v>
      </c>
      <c r="AI310" s="93">
        <f>IF('Net zero activities &amp; levers'!$C$7="Off",(('Activity data'!BB5*EF!$H4)*kgtoGg),IF('Net zero activities &amp; levers'!$C$7="On",((('Net zero supporting data'!Z76*EF!$H4)+('Net zero supporting data'!Z71*'Net zero supporting data'!Z56))*kgtoGg),"ERROR"))</f>
        <v>84.167299415400834</v>
      </c>
      <c r="AJ310" s="93">
        <f>IF('Net zero activities &amp; levers'!$C$7="Off",(('Activity data'!BC5*EF!$H4)*kgtoGg),IF('Net zero activities &amp; levers'!$C$7="On",((('Net zero supporting data'!AA76*EF!$H4)+('Net zero supporting data'!AA71*'Net zero supporting data'!AA56))*kgtoGg),"ERROR"))</f>
        <v>85.062420921639173</v>
      </c>
      <c r="AK310" s="93">
        <f>IF('Net zero activities &amp; levers'!$C$7="Off",(('Activity data'!BD5*EF!$H4)*kgtoGg),IF('Net zero activities &amp; levers'!$C$7="On",((('Net zero supporting data'!AB76*EF!$H4)+('Net zero supporting data'!AB71*'Net zero supporting data'!AB56))*kgtoGg),"ERROR"))</f>
        <v>85.951001239902936</v>
      </c>
      <c r="AL310" s="93">
        <f>IF('Net zero activities &amp; levers'!$C$7="Off",(('Activity data'!BE5*EF!$H4)*kgtoGg),IF('Net zero activities &amp; levers'!$C$7="On",((('Net zero supporting data'!AC76*EF!$H4)+('Net zero supporting data'!AC71*'Net zero supporting data'!AC56))*kgtoGg),"ERROR"))</f>
        <v>86.934407869511148</v>
      </c>
      <c r="AM310" s="93">
        <f>IF('Net zero activities &amp; levers'!$C$7="Off",(('Activity data'!BF5*EF!$H4)*kgtoGg),IF('Net zero activities &amp; levers'!$C$7="On",((('Net zero supporting data'!AD76*EF!$H4)+('Net zero supporting data'!AD71*'Net zero supporting data'!AD56))*kgtoGg),"ERROR"))</f>
        <v>87.887949815555459</v>
      </c>
      <c r="AN310" s="93">
        <f>IF('Net zero activities &amp; levers'!$C$7="Off",(('Activity data'!BG5*EF!$H4)*kgtoGg),IF('Net zero activities &amp; levers'!$C$7="On",((('Net zero supporting data'!AE76*EF!$H4)+('Net zero supporting data'!AE71*'Net zero supporting data'!AE56))*kgtoGg),"ERROR"))</f>
        <v>88.995197442126482</v>
      </c>
      <c r="AO310" s="93">
        <f>IF('Net zero activities &amp; levers'!$C$7="Off",(('Activity data'!BH5*EF!$H4)*kgtoGg),IF('Net zero activities &amp; levers'!$C$7="On",((('Net zero supporting data'!AF76*EF!$H4)+('Net zero supporting data'!AF71*'Net zero supporting data'!AF56))*kgtoGg),"ERROR"))</f>
        <v>90.114163139485754</v>
      </c>
      <c r="AP310" s="93">
        <f>IF('Net zero activities &amp; levers'!$C$7="Off",(('Activity data'!BI5*EF!$H4)*kgtoGg),IF('Net zero activities &amp; levers'!$C$7="On",((('Net zero supporting data'!AG76*EF!$H4)+('Net zero supporting data'!AG71*'Net zero supporting data'!AG56))*kgtoGg),"ERROR"))</f>
        <v>91.263395205308072</v>
      </c>
      <c r="AQ310" s="93">
        <f>IF('Net zero activities &amp; levers'!$C$7="Off",(('Activity data'!BJ5*EF!$H4)*kgtoGg),IF('Net zero activities &amp; levers'!$C$7="On",((('Net zero supporting data'!AH76*EF!$H4)+('Net zero supporting data'!AH71*'Net zero supporting data'!AH56))*kgtoGg),"ERROR"))</f>
        <v>92.448895370855467</v>
      </c>
      <c r="AR310" s="93">
        <f>IF('Net zero activities &amp; levers'!$C$7="Off",(('Activity data'!BK5*EF!$H4)*kgtoGg),IF('Net zero activities &amp; levers'!$C$7="On",((('Net zero supporting data'!AI76*EF!$H4)+('Net zero supporting data'!AI71*'Net zero supporting data'!AI56))*kgtoGg),"ERROR"))</f>
        <v>93.682225562140673</v>
      </c>
      <c r="AS310" s="93">
        <f>IF('Net zero activities &amp; levers'!$C$7="Off",(('Activity data'!BL5*EF!$H4)*kgtoGg),IF('Net zero activities &amp; levers'!$C$7="On",((('Net zero supporting data'!AJ76*EF!$H4)+('Net zero supporting data'!AJ71*'Net zero supporting data'!AJ56))*kgtoGg),"ERROR"))</f>
        <v>95.02281139562416</v>
      </c>
      <c r="AT310" s="93">
        <f>IF('Net zero activities &amp; levers'!$C$7="Off",(('Activity data'!BM5*EF!$H4)*kgtoGg),IF('Net zero activities &amp; levers'!$C$7="On",((('Net zero supporting data'!AK76*EF!$H4)+('Net zero supporting data'!AK71*'Net zero supporting data'!AK56))*kgtoGg),"ERROR"))</f>
        <v>95.790905009989416</v>
      </c>
      <c r="AU310" s="93">
        <f>IF('Net zero activities &amp; levers'!$C$7="Off",(('Activity data'!BN5*EF!$H4)*kgtoGg),IF('Net zero activities &amp; levers'!$C$7="On",((('Net zero supporting data'!AL76*EF!$H4)+('Net zero supporting data'!AL71*'Net zero supporting data'!AL56))*kgtoGg),"ERROR"))</f>
        <v>96.469490271834715</v>
      </c>
      <c r="AV310" s="93">
        <f>IF('Net zero activities &amp; levers'!$C$7="Off",(('Activity data'!BO5*EF!$H4)*kgtoGg),IF('Net zero activities &amp; levers'!$C$7="On",((('Net zero supporting data'!AM76*EF!$H4)+('Net zero supporting data'!AM71*'Net zero supporting data'!AM56))*kgtoGg),"ERROR"))</f>
        <v>97.15929905248683</v>
      </c>
      <c r="AW310" s="93">
        <f>IF('Net zero activities &amp; levers'!$C$7="Off",(('Activity data'!BP5*EF!$H4)*kgtoGg),IF('Net zero activities &amp; levers'!$C$7="On",((('Net zero supporting data'!AN76*EF!$H4)+('Net zero supporting data'!AN71*'Net zero supporting data'!AN56))*kgtoGg),"ERROR"))</f>
        <v>97.824161761631444</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58.564977012483276</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59.600764035107616</v>
      </c>
      <c r="S311" s="93">
        <f>IF('Net zero activities &amp; levers'!$C$7="Off",(('Activity data'!AL6*EF!$H5)*kgtoGg),IF('Net zero activities &amp; levers'!$C$7="On",((('Net zero supporting data'!J77*EF!$H5)+('Net zero supporting data'!J72*'Net zero supporting data'!J52))*kgtoGg),"ERROR"))</f>
        <v>57.97256999506304</v>
      </c>
      <c r="T311" s="93">
        <f>IF('Net zero activities &amp; levers'!$C$7="Off",(('Activity data'!AM6*EF!$H5)*kgtoGg),IF('Net zero activities &amp; levers'!$C$7="On",((('Net zero supporting data'!K77*EF!$H5)+('Net zero supporting data'!K72*'Net zero supporting data'!K52))*kgtoGg),"ERROR"))</f>
        <v>58.712320791664652</v>
      </c>
      <c r="U311" s="93">
        <f>IF('Net zero activities &amp; levers'!$C$7="Off",(('Activity data'!AN6*EF!$H5)*kgtoGg),IF('Net zero activities &amp; levers'!$C$7="On",((('Net zero supporting data'!L77*EF!$H5)+('Net zero supporting data'!L72*'Net zero supporting data'!L52))*kgtoGg),"ERROR"))</f>
        <v>59.284161078822002</v>
      </c>
      <c r="V311" s="93">
        <f>IF('Net zero activities &amp; levers'!$C$7="Off",(('Activity data'!AO6*EF!$H5)*kgtoGg),IF('Net zero activities &amp; levers'!$C$7="On",((('Net zero supporting data'!M77*EF!$H5)+('Net zero supporting data'!M72*'Net zero supporting data'!M52))*kgtoGg),"ERROR"))</f>
        <v>59.794637474984157</v>
      </c>
      <c r="W311" s="93">
        <f>IF('Net zero activities &amp; levers'!$C$7="Off",(('Activity data'!AP6*EF!$H5)*kgtoGg),IF('Net zero activities &amp; levers'!$C$7="On",((('Net zero supporting data'!N77*EF!$H5)+('Net zero supporting data'!N72*'Net zero supporting data'!N52))*kgtoGg),"ERROR"))</f>
        <v>60.334265879963127</v>
      </c>
      <c r="X311" s="93">
        <f>IF('Net zero activities &amp; levers'!$C$7="Off",(('Activity data'!AQ6*EF!$H5)*kgtoGg),IF('Net zero activities &amp; levers'!$C$7="On",((('Net zero supporting data'!O77*EF!$H5)+('Net zero supporting data'!O72*'Net zero supporting data'!O52))*kgtoGg),"ERROR"))</f>
        <v>60.826958934001368</v>
      </c>
      <c r="Y311" s="93">
        <f>IF('Net zero activities &amp; levers'!$C$7="Off",(('Activity data'!AR6*EF!$H5)*kgtoGg),IF('Net zero activities &amp; levers'!$C$7="On",((('Net zero supporting data'!P77*EF!$H5)+('Net zero supporting data'!P72*'Net zero supporting data'!P52))*kgtoGg),"ERROR"))</f>
        <v>61.24230098094597</v>
      </c>
      <c r="Z311" s="93">
        <f>IF('Net zero activities &amp; levers'!$C$7="Off",(('Activity data'!AS6*EF!$H5)*kgtoGg),IF('Net zero activities &amp; levers'!$C$7="On",((('Net zero supporting data'!Q77*EF!$H5)+('Net zero supporting data'!Q72*'Net zero supporting data'!Q52))*kgtoGg),"ERROR"))</f>
        <v>61.652475702284775</v>
      </c>
      <c r="AA311" s="93">
        <f>IF('Net zero activities &amp; levers'!$C$7="Off",(('Activity data'!AT6*EF!$H5)*kgtoGg),IF('Net zero activities &amp; levers'!$C$7="On",((('Net zero supporting data'!R77*EF!$H5)+('Net zero supporting data'!R72*'Net zero supporting data'!R52))*kgtoGg),"ERROR"))</f>
        <v>62.071594277794041</v>
      </c>
      <c r="AB311" s="93">
        <f>IF('Net zero activities &amp; levers'!$C$7="Off",(('Activity data'!AU6*EF!$H5)*kgtoGg),IF('Net zero activities &amp; levers'!$C$7="On",((('Net zero supporting data'!S77*EF!$H5)+('Net zero supporting data'!S72*'Net zero supporting data'!S52))*kgtoGg),"ERROR"))</f>
        <v>62.653119369239576</v>
      </c>
      <c r="AC311" s="93">
        <f>IF('Net zero activities &amp; levers'!$C$7="Off",(('Activity data'!AV6*EF!$H5)*kgtoGg),IF('Net zero activities &amp; levers'!$C$7="On",((('Net zero supporting data'!T77*EF!$H5)+('Net zero supporting data'!T72*'Net zero supporting data'!T52))*kgtoGg),"ERROR"))</f>
        <v>63.15498612595777</v>
      </c>
      <c r="AD311" s="93">
        <f>IF('Net zero activities &amp; levers'!$C$7="Off",(('Activity data'!AW6*EF!$H5)*kgtoGg),IF('Net zero activities &amp; levers'!$C$7="On",((('Net zero supporting data'!U77*EF!$H5)+('Net zero supporting data'!U72*'Net zero supporting data'!U52))*kgtoGg),"ERROR"))</f>
        <v>63.770603398979482</v>
      </c>
      <c r="AE311" s="93">
        <f>IF('Net zero activities &amp; levers'!$C$7="Off",(('Activity data'!AX6*EF!$H5)*kgtoGg),IF('Net zero activities &amp; levers'!$C$7="On",((('Net zero supporting data'!V77*EF!$H5)+('Net zero supporting data'!V72*'Net zero supporting data'!V52))*kgtoGg),"ERROR"))</f>
        <v>64.414165922942445</v>
      </c>
      <c r="AF311" s="93">
        <f>IF('Net zero activities &amp; levers'!$C$7="Off",(('Activity data'!AY6*EF!$H5)*kgtoGg),IF('Net zero activities &amp; levers'!$C$7="On",((('Net zero supporting data'!W77*EF!$H5)+('Net zero supporting data'!W72*'Net zero supporting data'!W52))*kgtoGg),"ERROR"))</f>
        <v>65.187088796281728</v>
      </c>
      <c r="AG311" s="93">
        <f>IF('Net zero activities &amp; levers'!$C$7="Off",(('Activity data'!AZ6*EF!$H5)*kgtoGg),IF('Net zero activities &amp; levers'!$C$7="On",((('Net zero supporting data'!X77*EF!$H5)+('Net zero supporting data'!X72*'Net zero supporting data'!X52))*kgtoGg),"ERROR"))</f>
        <v>66.025626762645942</v>
      </c>
      <c r="AH311" s="93">
        <f>IF('Net zero activities &amp; levers'!$C$7="Off",(('Activity data'!BA6*EF!$H5)*kgtoGg),IF('Net zero activities &amp; levers'!$C$7="On",((('Net zero supporting data'!Y77*EF!$H5)+('Net zero supporting data'!Y72*'Net zero supporting data'!Y52))*kgtoGg),"ERROR"))</f>
        <v>66.672014189888912</v>
      </c>
      <c r="AI311" s="93">
        <f>IF('Net zero activities &amp; levers'!$C$7="Off",(('Activity data'!BB6*EF!$H5)*kgtoGg),IF('Net zero activities &amp; levers'!$C$7="On",((('Net zero supporting data'!Z77*EF!$H5)+('Net zero supporting data'!Z72*'Net zero supporting data'!Z52))*kgtoGg),"ERROR"))</f>
        <v>67.318399433438032</v>
      </c>
      <c r="AJ311" s="93">
        <f>IF('Net zero activities &amp; levers'!$C$7="Off",(('Activity data'!BC6*EF!$H5)*kgtoGg),IF('Net zero activities &amp; levers'!$C$7="On",((('Net zero supporting data'!AA77*EF!$H5)+('Net zero supporting data'!AA72*'Net zero supporting data'!AA52))*kgtoGg),"ERROR"))</f>
        <v>68.034332432559395</v>
      </c>
      <c r="AK311" s="93">
        <f>IF('Net zero activities &amp; levers'!$C$7="Off",(('Activity data'!BD6*EF!$H5)*kgtoGg),IF('Net zero activities &amp; levers'!$C$7="On",((('Net zero supporting data'!AB77*EF!$H5)+('Net zero supporting data'!AB72*'Net zero supporting data'!AB52))*kgtoGg),"ERROR"))</f>
        <v>68.745033681251542</v>
      </c>
      <c r="AL311" s="93">
        <f>IF('Net zero activities &amp; levers'!$C$7="Off",(('Activity data'!BE6*EF!$H5)*kgtoGg),IF('Net zero activities &amp; levers'!$C$7="On",((('Net zero supporting data'!AC77*EF!$H5)+('Net zero supporting data'!AC72*'Net zero supporting data'!AC52))*kgtoGg),"ERROR"))</f>
        <v>69.531578583574301</v>
      </c>
      <c r="AM311" s="93">
        <f>IF('Net zero activities &amp; levers'!$C$7="Off",(('Activity data'!BF6*EF!$H5)*kgtoGg),IF('Net zero activities &amp; levers'!$C$7="On",((('Net zero supporting data'!AD77*EF!$H5)+('Net zero supporting data'!AD72*'Net zero supporting data'!AD52))*kgtoGg),"ERROR"))</f>
        <v>70.294237217582989</v>
      </c>
      <c r="AN311" s="93">
        <f>IF('Net zero activities &amp; levers'!$C$7="Off",(('Activity data'!BG6*EF!$H5)*kgtoGg),IF('Net zero activities &amp; levers'!$C$7="On",((('Net zero supporting data'!AE77*EF!$H5)+('Net zero supporting data'!AE72*'Net zero supporting data'!AE52))*kgtoGg),"ERROR"))</f>
        <v>71.179832199422165</v>
      </c>
      <c r="AO311" s="93">
        <f>IF('Net zero activities &amp; levers'!$C$7="Off",(('Activity data'!BH6*EF!$H5)*kgtoGg),IF('Net zero activities &amp; levers'!$C$7="On",((('Net zero supporting data'!AF77*EF!$H5)+('Net zero supporting data'!AF72*'Net zero supporting data'!AF52))*kgtoGg),"ERROR"))</f>
        <v>72.07479948826645</v>
      </c>
      <c r="AP311" s="93">
        <f>IF('Net zero activities &amp; levers'!$C$7="Off",(('Activity data'!BI6*EF!$H5)*kgtoGg),IF('Net zero activities &amp; levers'!$C$7="On",((('Net zero supporting data'!AG77*EF!$H5)+('Net zero supporting data'!AG72*'Net zero supporting data'!AG52))*kgtoGg),"ERROR"))</f>
        <v>72.993974319656914</v>
      </c>
      <c r="AQ311" s="93">
        <f>IF('Net zero activities &amp; levers'!$C$7="Off",(('Activity data'!BJ6*EF!$H5)*kgtoGg),IF('Net zero activities &amp; levers'!$C$7="On",((('Net zero supporting data'!AH77*EF!$H5)+('Net zero supporting data'!AH72*'Net zero supporting data'!AH52))*kgtoGg),"ERROR"))</f>
        <v>73.94215697761355</v>
      </c>
      <c r="AR311" s="93">
        <f>IF('Net zero activities &amp; levers'!$C$7="Off",(('Activity data'!BK6*EF!$H5)*kgtoGg),IF('Net zero activities &amp; levers'!$C$7="On",((('Net zero supporting data'!AI77*EF!$H5)+('Net zero supporting data'!AI72*'Net zero supporting data'!AI52))*kgtoGg),"ERROR"))</f>
        <v>74.928594881965068</v>
      </c>
      <c r="AS311" s="93">
        <f>IF('Net zero activities &amp; levers'!$C$7="Off",(('Activity data'!BL6*EF!$H5)*kgtoGg),IF('Net zero activities &amp; levers'!$C$7="On",((('Net zero supporting data'!AJ77*EF!$H5)+('Net zero supporting data'!AJ72*'Net zero supporting data'!AJ52))*kgtoGg),"ERROR"))</f>
        <v>76.000817624527457</v>
      </c>
      <c r="AT311" s="93">
        <f>IF('Net zero activities &amp; levers'!$C$7="Off",(('Activity data'!BM6*EF!$H5)*kgtoGg),IF('Net zero activities &amp; levers'!$C$7="On",((('Net zero supporting data'!AK77*EF!$H5)+('Net zero supporting data'!AK72*'Net zero supporting data'!AK52))*kgtoGg),"ERROR"))</f>
        <v>76.615151612825215</v>
      </c>
      <c r="AU311" s="93">
        <f>IF('Net zero activities &amp; levers'!$C$7="Off",(('Activity data'!BN6*EF!$H5)*kgtoGg),IF('Net zero activities &amp; levers'!$C$7="On",((('Net zero supporting data'!AL77*EF!$H5)+('Net zero supporting data'!AL72*'Net zero supporting data'!AL52))*kgtoGg),"ERROR"))</f>
        <v>77.15789533899715</v>
      </c>
      <c r="AV311" s="93">
        <f>IF('Net zero activities &amp; levers'!$C$7="Off",(('Activity data'!BO6*EF!$H5)*kgtoGg),IF('Net zero activities &amp; levers'!$C$7="On",((('Net zero supporting data'!AM77*EF!$H5)+('Net zero supporting data'!AM72*'Net zero supporting data'!AM52))*kgtoGg),"ERROR"))</f>
        <v>77.709615821312354</v>
      </c>
      <c r="AW311" s="93">
        <f>IF('Net zero activities &amp; levers'!$C$7="Off",(('Activity data'!BP6*EF!$H5)*kgtoGg),IF('Net zero activities &amp; levers'!$C$7="On",((('Net zero supporting data'!AN77*EF!$H5)+('Net zero supporting data'!AN72*'Net zero supporting data'!AN52))*kgtoGg),"ERROR"))</f>
        <v>78.241384022662118</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26.479482964607659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26.947802192577253</v>
      </c>
      <c r="S312" s="93">
        <f>IF('Net zero activities &amp; levers'!$C$7="Off",(('Activity data'!AL7*EF!$H6)*kgtoGg),IF('Net zero activities &amp; levers'!$C$7="On",((('Net zero supporting data'!J78*EF!$H6)+('Net zero supporting data'!J73*'Net zero supporting data'!J58))*kgtoGg),"ERROR"))</f>
        <v>26.211632923062361</v>
      </c>
      <c r="T312" s="93">
        <f>IF('Net zero activities &amp; levers'!$C$7="Off",(('Activity data'!AM7*EF!$H6)*kgtoGg),IF('Net zero activities &amp; levers'!$C$7="On",((('Net zero supporting data'!K78*EF!$H6)+('Net zero supporting data'!K73*'Net zero supporting data'!K58))*kgtoGg),"ERROR"))</f>
        <v>26.546102765208673</v>
      </c>
      <c r="U312" s="93">
        <f>IF('Net zero activities &amp; levers'!$C$7="Off",(('Activity data'!AN7*EF!$H6)*kgtoGg),IF('Net zero activities &amp; levers'!$C$7="On",((('Net zero supporting data'!L78*EF!$H6)+('Net zero supporting data'!L73*'Net zero supporting data'!L58))*kgtoGg),"ERROR"))</f>
        <v>26.804653795443542</v>
      </c>
      <c r="V312" s="93">
        <f>IF('Net zero activities &amp; levers'!$C$7="Off",(('Activity data'!AO7*EF!$H6)*kgtoGg),IF('Net zero activities &amp; levers'!$C$7="On",((('Net zero supporting data'!M78*EF!$H6)+('Net zero supporting data'!M73*'Net zero supporting data'!M58))*kgtoGg),"ERROR"))</f>
        <v>27.035459845843405</v>
      </c>
      <c r="W312" s="93">
        <f>IF('Net zero activities &amp; levers'!$C$7="Off",(('Activity data'!AP7*EF!$H6)*kgtoGg),IF('Net zero activities &amp; levers'!$C$7="On",((('Net zero supporting data'!N78*EF!$H6)+('Net zero supporting data'!N73*'Net zero supporting data'!N58))*kgtoGg),"ERROR"))</f>
        <v>27.279446642829821</v>
      </c>
      <c r="X312" s="93">
        <f>IF('Net zero activities &amp; levers'!$C$7="Off",(('Activity data'!AQ7*EF!$H6)*kgtoGg),IF('Net zero activities &amp; levers'!$C$7="On",((('Net zero supporting data'!O78*EF!$H6)+('Net zero supporting data'!O73*'Net zero supporting data'!O58))*kgtoGg),"ERROR"))</f>
        <v>27.502212158957413</v>
      </c>
      <c r="Y312" s="93">
        <f>IF('Net zero activities &amp; levers'!$C$7="Off",(('Activity data'!AR7*EF!$H6)*kgtoGg),IF('Net zero activities &amp; levers'!$C$7="On",((('Net zero supporting data'!P78*EF!$H6)+('Net zero supporting data'!P73*'Net zero supporting data'!P58))*kgtoGg),"ERROR"))</f>
        <v>27.690004303983113</v>
      </c>
      <c r="Z312" s="93">
        <f>IF('Net zero activities &amp; levers'!$C$7="Off",(('Activity data'!AS7*EF!$H6)*kgtoGg),IF('Net zero activities &amp; levers'!$C$7="On",((('Net zero supporting data'!Q78*EF!$H6)+('Net zero supporting data'!Q73*'Net zero supporting data'!Q58))*kgtoGg),"ERROR"))</f>
        <v>27.8754601019746</v>
      </c>
      <c r="AA312" s="93">
        <f>IF('Net zero activities &amp; levers'!$C$7="Off",(('Activity data'!AT7*EF!$H6)*kgtoGg),IF('Net zero activities &amp; levers'!$C$7="On",((('Net zero supporting data'!R78*EF!$H6)+('Net zero supporting data'!R73*'Net zero supporting data'!R58))*kgtoGg),"ERROR"))</f>
        <v>28.064959761096517</v>
      </c>
      <c r="AB312" s="93">
        <f>IF('Net zero activities &amp; levers'!$C$7="Off",(('Activity data'!AU7*EF!$H6)*kgtoGg),IF('Net zero activities &amp; levers'!$C$7="On",((('Net zero supporting data'!S78*EF!$H6)+('Net zero supporting data'!S73*'Net zero supporting data'!S58))*kgtoGg),"ERROR"))</f>
        <v>28.327889664563251</v>
      </c>
      <c r="AC312" s="93">
        <f>IF('Net zero activities &amp; levers'!$C$7="Off",(('Activity data'!AV7*EF!$H6)*kgtoGg),IF('Net zero activities &amp; levers'!$C$7="On",((('Net zero supporting data'!T78*EF!$H6)+('Net zero supporting data'!T73*'Net zero supporting data'!T58))*kgtoGg),"ERROR"))</f>
        <v>28.554802965189833</v>
      </c>
      <c r="AD312" s="93">
        <f>IF('Net zero activities &amp; levers'!$C$7="Off",(('Activity data'!AW7*EF!$H6)*kgtoGg),IF('Net zero activities &amp; levers'!$C$7="On",((('Net zero supporting data'!U78*EF!$H6)+('Net zero supporting data'!U73*'Net zero supporting data'!U58))*kgtoGg),"ERROR"))</f>
        <v>28.833147257721908</v>
      </c>
      <c r="AE312" s="93">
        <f>IF('Net zero activities &amp; levers'!$C$7="Off",(('Activity data'!AX7*EF!$H6)*kgtoGg),IF('Net zero activities &amp; levers'!$C$7="On",((('Net zero supporting data'!V78*EF!$H6)+('Net zero supporting data'!V73*'Net zero supporting data'!V58))*kgtoGg),"ERROR"))</f>
        <v>29.124126675101426</v>
      </c>
      <c r="AF312" s="93">
        <f>IF('Net zero activities &amp; levers'!$C$7="Off",(('Activity data'!AY7*EF!$H6)*kgtoGg),IF('Net zero activities &amp; levers'!$C$7="On",((('Net zero supporting data'!W78*EF!$H6)+('Net zero supporting data'!W73*'Net zero supporting data'!W58))*kgtoGg),"ERROR"))</f>
        <v>29.473594891458458</v>
      </c>
      <c r="AG312" s="93">
        <f>IF('Net zero activities &amp; levers'!$C$7="Off",(('Activity data'!AZ7*EF!$H6)*kgtoGg),IF('Net zero activities &amp; levers'!$C$7="On",((('Net zero supporting data'!X78*EF!$H6)+('Net zero supporting data'!X73*'Net zero supporting data'!X58))*kgtoGg),"ERROR"))</f>
        <v>29.852730219912267</v>
      </c>
      <c r="AH312" s="93">
        <f>IF('Net zero activities &amp; levers'!$C$7="Off",(('Activity data'!BA7*EF!$H6)*kgtoGg),IF('Net zero activities &amp; levers'!$C$7="On",((('Net zero supporting data'!Y78*EF!$H6)+('Net zero supporting data'!Y73*'Net zero supporting data'!Y58))*kgtoGg),"ERROR"))</f>
        <v>30.144986884925018</v>
      </c>
      <c r="AI312" s="93">
        <f>IF('Net zero activities &amp; levers'!$C$7="Off",(('Activity data'!BB7*EF!$H6)*kgtoGg),IF('Net zero activities &amp; levers'!$C$7="On",((('Net zero supporting data'!Z78*EF!$H6)+('Net zero supporting data'!Z73*'Net zero supporting data'!Z58))*kgtoGg),"ERROR"))</f>
        <v>30.437242562605629</v>
      </c>
      <c r="AJ312" s="93">
        <f>IF('Net zero activities &amp; levers'!$C$7="Off",(('Activity data'!BC7*EF!$H6)*kgtoGg),IF('Net zero activities &amp; levers'!$C$7="On",((('Net zero supporting data'!AA78*EF!$H6)+('Net zero supporting data'!AA73*'Net zero supporting data'!AA58))*kgtoGg),"ERROR"))</f>
        <v>30.760943460669569</v>
      </c>
      <c r="AK312" s="93">
        <f>IF('Net zero activities &amp; levers'!$C$7="Off",(('Activity data'!BD7*EF!$H6)*kgtoGg),IF('Net zero activities &amp; levers'!$C$7="On",((('Net zero supporting data'!AB78*EF!$H6)+('Net zero supporting data'!AB73*'Net zero supporting data'!AB58))*kgtoGg),"ERROR"))</f>
        <v>31.082278882753968</v>
      </c>
      <c r="AL312" s="93">
        <f>IF('Net zero activities &amp; levers'!$C$7="Off",(('Activity data'!BE7*EF!$H6)*kgtoGg),IF('Net zero activities &amp; levers'!$C$7="On",((('Net zero supporting data'!AC78*EF!$H6)+('Net zero supporting data'!AC73*'Net zero supporting data'!AC58))*kgtoGg),"ERROR"))</f>
        <v>31.437906143352311</v>
      </c>
      <c r="AM312" s="93">
        <f>IF('Net zero activities &amp; levers'!$C$7="Off",(('Activity data'!BF7*EF!$H6)*kgtoGg),IF('Net zero activities &amp; levers'!$C$7="On",((('Net zero supporting data'!AD78*EF!$H6)+('Net zero supporting data'!AD73*'Net zero supporting data'!AD58))*kgtoGg),"ERROR"))</f>
        <v>31.782733501565719</v>
      </c>
      <c r="AN312" s="93">
        <f>IF('Net zero activities &amp; levers'!$C$7="Off",(('Activity data'!BG7*EF!$H6)*kgtoGg),IF('Net zero activities &amp; levers'!$C$7="On",((('Net zero supporting data'!AE78*EF!$H6)+('Net zero supporting data'!AE73*'Net zero supporting data'!AE58))*kgtoGg),"ERROR"))</f>
        <v>32.183145120102751</v>
      </c>
      <c r="AO312" s="93">
        <f>IF('Net zero activities &amp; levers'!$C$7="Off",(('Activity data'!BH7*EF!$H6)*kgtoGg),IF('Net zero activities &amp; levers'!$C$7="On",((('Net zero supporting data'!AF78*EF!$H6)+('Net zero supporting data'!AF73*'Net zero supporting data'!AF58))*kgtoGg),"ERROR"))</f>
        <v>32.587794319807585</v>
      </c>
      <c r="AP312" s="93">
        <f>IF('Net zero activities &amp; levers'!$C$7="Off",(('Activity data'!BI7*EF!$H6)*kgtoGg),IF('Net zero activities &amp; levers'!$C$7="On",((('Net zero supporting data'!AG78*EF!$H6)+('Net zero supporting data'!AG73*'Net zero supporting data'!AG58))*kgtoGg),"ERROR"))</f>
        <v>33.003388682358299</v>
      </c>
      <c r="AQ312" s="93">
        <f>IF('Net zero activities &amp; levers'!$C$7="Off",(('Activity data'!BJ7*EF!$H6)*kgtoGg),IF('Net zero activities &amp; levers'!$C$7="On",((('Net zero supporting data'!AH78*EF!$H6)+('Net zero supporting data'!AH73*'Net zero supporting data'!AH58))*kgtoGg),"ERROR"))</f>
        <v>33.432098601143842</v>
      </c>
      <c r="AR312" s="93">
        <f>IF('Net zero activities &amp; levers'!$C$7="Off",(('Activity data'!BK7*EF!$H6)*kgtoGg),IF('Net zero activities &amp; levers'!$C$7="On",((('Net zero supporting data'!AI78*EF!$H6)+('Net zero supporting data'!AI73*'Net zero supporting data'!AI58))*kgtoGg),"ERROR"))</f>
        <v>33.87810519102694</v>
      </c>
      <c r="AS312" s="93">
        <f>IF('Net zero activities &amp; levers'!$C$7="Off",(('Activity data'!BL7*EF!$H6)*kgtoGg),IF('Net zero activities &amp; levers'!$C$7="On",((('Net zero supporting data'!AJ78*EF!$H6)+('Net zero supporting data'!AJ73*'Net zero supporting data'!AJ58))*kgtoGg),"ERROR"))</f>
        <v>34.362898412065746</v>
      </c>
      <c r="AT312" s="93">
        <f>IF('Net zero activities &amp; levers'!$C$7="Off",(('Activity data'!BM7*EF!$H6)*kgtoGg),IF('Net zero activities &amp; levers'!$C$7="On",((('Net zero supporting data'!AK78*EF!$H6)+('Net zero supporting data'!AK73*'Net zero supporting data'!AK58))*kgtoGg),"ERROR"))</f>
        <v>34.640662482121513</v>
      </c>
      <c r="AU312" s="93">
        <f>IF('Net zero activities &amp; levers'!$C$7="Off",(('Activity data'!BN7*EF!$H6)*kgtoGg),IF('Net zero activities &amp; levers'!$C$7="On",((('Net zero supporting data'!AL78*EF!$H6)+('Net zero supporting data'!AL73*'Net zero supporting data'!AL58))*kgtoGg),"ERROR"))</f>
        <v>34.886057835871149</v>
      </c>
      <c r="AV312" s="93">
        <f>IF('Net zero activities &amp; levers'!$C$7="Off",(('Activity data'!BO7*EF!$H6)*kgtoGg),IF('Net zero activities &amp; levers'!$C$7="On",((('Net zero supporting data'!AM78*EF!$H6)+('Net zero supporting data'!AM73*'Net zero supporting data'!AM58))*kgtoGg),"ERROR"))</f>
        <v>35.135511927001019</v>
      </c>
      <c r="AW312" s="93">
        <f>IF('Net zero activities &amp; levers'!$C$7="Off",(('Activity data'!BP7*EF!$H6)*kgtoGg),IF('Net zero activities &amp; levers'!$C$7="On",((('Net zero supporting data'!AN78*EF!$H6)+('Net zero supporting data'!AN73*'Net zero supporting data'!AN58))*kgtoGg),"ERROR"))</f>
        <v>35.375944823026224</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463.23498593143171</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457.68816035731231</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367.22346743218287</v>
      </c>
      <c r="T313" s="93">
        <f>IF('Net zero activities &amp; levers'!$C$7="Off",(('Activity data'!AM8*EF!$H7)*kgtoGg),IF('Net zero activities &amp; levers'!$C$7="On",((('Net zero supporting data'!K79*EF!$H7)+('Net zero supporting data'!K74*'Net zero supporting data'!K59))*kgtoGg),"ERROR"))</f>
        <v>374.40227174276771</v>
      </c>
      <c r="U313" s="93">
        <f>IF('Net zero activities &amp; levers'!$C$7="Off",(('Activity data'!AN8*EF!$H7)*kgtoGg),IF('Net zero activities &amp; levers'!$C$7="On",((('Net zero supporting data'!L79*EF!$H7)+('Net zero supporting data'!L74*'Net zero supporting data'!L59))*kgtoGg),"ERROR"))</f>
        <v>378.25490253722182</v>
      </c>
      <c r="V313" s="93">
        <f>IF('Net zero activities &amp; levers'!$C$7="Off",(('Activity data'!AO8*EF!$H7)*kgtoGg),IF('Net zero activities &amp; levers'!$C$7="On",((('Net zero supporting data'!M79*EF!$H7)+('Net zero supporting data'!M74*'Net zero supporting data'!M59))*kgtoGg),"ERROR"))</f>
        <v>381.00095421186057</v>
      </c>
      <c r="W313" s="93">
        <f>IF('Net zero activities &amp; levers'!$C$7="Off",(('Activity data'!AP8*EF!$H7)*kgtoGg),IF('Net zero activities &amp; levers'!$C$7="On",((('Net zero supporting data'!N79*EF!$H7)+('Net zero supporting data'!N74*'Net zero supporting data'!N59))*kgtoGg),"ERROR"))</f>
        <v>384.42445584718945</v>
      </c>
      <c r="X313" s="93">
        <f>IF('Net zero activities &amp; levers'!$C$7="Off",(('Activity data'!AQ8*EF!$H7)*kgtoGg),IF('Net zero activities &amp; levers'!$C$7="On",((('Net zero supporting data'!O79*EF!$H7)+('Net zero supporting data'!O74*'Net zero supporting data'!O59))*kgtoGg),"ERROR"))</f>
        <v>387.08102920322</v>
      </c>
      <c r="Y313" s="93">
        <f>IF('Net zero activities &amp; levers'!$C$7="Off",(('Activity data'!AR8*EF!$H7)*kgtoGg),IF('Net zero activities &amp; levers'!$C$7="On",((('Net zero supporting data'!P79*EF!$H7)+('Net zero supporting data'!P74*'Net zero supporting data'!P59))*kgtoGg),"ERROR"))</f>
        <v>388.1848630592288</v>
      </c>
      <c r="Z313" s="93">
        <f>IF('Net zero activities &amp; levers'!$C$7="Off",(('Activity data'!AS8*EF!$H7)*kgtoGg),IF('Net zero activities &amp; levers'!$C$7="On",((('Net zero supporting data'!Q79*EF!$H7)+('Net zero supporting data'!Q74*'Net zero supporting data'!Q59))*kgtoGg),"ERROR"))</f>
        <v>389.12200924326339</v>
      </c>
      <c r="AA313" s="93">
        <f>IF('Net zero activities &amp; levers'!$C$7="Off",(('Activity data'!AT8*EF!$H7)*kgtoGg),IF('Net zero activities &amp; levers'!$C$7="On",((('Net zero supporting data'!R79*EF!$H7)+('Net zero supporting data'!R74*'Net zero supporting data'!R59))*kgtoGg),"ERROR"))</f>
        <v>390.15719082394747</v>
      </c>
      <c r="AB313" s="93">
        <f>IF('Net zero activities &amp; levers'!$C$7="Off",(('Activity data'!AU8*EF!$H7)*kgtoGg),IF('Net zero activities &amp; levers'!$C$7="On",((('Net zero supporting data'!S79*EF!$H7)+('Net zero supporting data'!S74*'Net zero supporting data'!S59))*kgtoGg),"ERROR"))</f>
        <v>394.00195058318292</v>
      </c>
      <c r="AC313" s="93">
        <f>IF('Net zero activities &amp; levers'!$C$7="Off",(('Activity data'!AV8*EF!$H7)*kgtoGg),IF('Net zero activities &amp; levers'!$C$7="On",((('Net zero supporting data'!T79*EF!$H7)+('Net zero supporting data'!T74*'Net zero supporting data'!T59))*kgtoGg),"ERROR"))</f>
        <v>396.32147195202975</v>
      </c>
      <c r="AD313" s="93">
        <f>IF('Net zero activities &amp; levers'!$C$7="Off",(('Activity data'!AW8*EF!$H7)*kgtoGg),IF('Net zero activities &amp; levers'!$C$7="On",((('Net zero supporting data'!U79*EF!$H7)+('Net zero supporting data'!U74*'Net zero supporting data'!U59))*kgtoGg),"ERROR"))</f>
        <v>397.1070650343259</v>
      </c>
      <c r="AE313" s="93">
        <f>IF('Net zero activities &amp; levers'!$C$7="Off",(('Activity data'!AX8*EF!$H7)*kgtoGg),IF('Net zero activities &amp; levers'!$C$7="On",((('Net zero supporting data'!V79*EF!$H7)+('Net zero supporting data'!V74*'Net zero supporting data'!V59))*kgtoGg),"ERROR"))</f>
        <v>398.06164261100849</v>
      </c>
      <c r="AF313" s="93">
        <f>IF('Net zero activities &amp; levers'!$C$7="Off",(('Activity data'!AY8*EF!$H7)*kgtoGg),IF('Net zero activities &amp; levers'!$C$7="On",((('Net zero supporting data'!W79*EF!$H7)+('Net zero supporting data'!W74*'Net zero supporting data'!W59))*kgtoGg),"ERROR"))</f>
        <v>400.8082169092383</v>
      </c>
      <c r="AG313" s="93">
        <f>IF('Net zero activities &amp; levers'!$C$7="Off",(('Activity data'!AZ8*EF!$H7)*kgtoGg),IF('Net zero activities &amp; levers'!$C$7="On",((('Net zero supporting data'!X79*EF!$H7)+('Net zero supporting data'!X74*'Net zero supporting data'!X59))*kgtoGg),"ERROR"))</f>
        <v>404.19564704726412</v>
      </c>
      <c r="AH313" s="93">
        <f>IF('Net zero activities &amp; levers'!$C$7="Off",(('Activity data'!BA8*EF!$H7)*kgtoGg),IF('Net zero activities &amp; levers'!$C$7="On",((('Net zero supporting data'!Y79*EF!$H7)+('Net zero supporting data'!Y74*'Net zero supporting data'!Y59))*kgtoGg),"ERROR"))</f>
        <v>404.16612998962057</v>
      </c>
      <c r="AI313" s="93">
        <f>IF('Net zero activities &amp; levers'!$C$7="Off",(('Activity data'!BB8*EF!$H7)*kgtoGg),IF('Net zero activities &amp; levers'!$C$7="On",((('Net zero supporting data'!Z79*EF!$H7)+('Net zero supporting data'!Z74*'Net zero supporting data'!Z59))*kgtoGg),"ERROR"))</f>
        <v>403.83936266424769</v>
      </c>
      <c r="AJ313" s="93">
        <f>IF('Net zero activities &amp; levers'!$C$7="Off",(('Activity data'!BC8*EF!$H7)*kgtoGg),IF('Net zero activities &amp; levers'!$C$7="On",((('Net zero supporting data'!AA79*EF!$H7)+('Net zero supporting data'!AA74*'Net zero supporting data'!AA59))*kgtoGg),"ERROR"))</f>
        <v>404.2474230190781</v>
      </c>
      <c r="AK313" s="93">
        <f>IF('Net zero activities &amp; levers'!$C$7="Off",(('Activity data'!BD8*EF!$H7)*kgtoGg),IF('Net zero activities &amp; levers'!$C$7="On",((('Net zero supporting data'!AB79*EF!$H7)+('Net zero supporting data'!AB74*'Net zero supporting data'!AB59))*kgtoGg),"ERROR"))</f>
        <v>404.2439288246685</v>
      </c>
      <c r="AL313" s="93">
        <f>IF('Net zero activities &amp; levers'!$C$7="Off",(('Activity data'!BE8*EF!$H7)*kgtoGg),IF('Net zero activities &amp; levers'!$C$7="On",((('Net zero supporting data'!AC79*EF!$H7)+('Net zero supporting data'!AC74*'Net zero supporting data'!AC59))*kgtoGg),"ERROR"))</f>
        <v>404.9783984456372</v>
      </c>
      <c r="AM313" s="93">
        <f>IF('Net zero activities &amp; levers'!$C$7="Off",(('Activity data'!BF8*EF!$H7)*kgtoGg),IF('Net zero activities &amp; levers'!$C$7="On",((('Net zero supporting data'!AD79*EF!$H7)+('Net zero supporting data'!AD74*'Net zero supporting data'!AD59))*kgtoGg),"ERROR"))</f>
        <v>405.01081214377359</v>
      </c>
      <c r="AN313" s="93">
        <f>IF('Net zero activities &amp; levers'!$C$7="Off",(('Activity data'!BG8*EF!$H7)*kgtoGg),IF('Net zero activities &amp; levers'!$C$7="On",((('Net zero supporting data'!AE79*EF!$H7)+('Net zero supporting data'!AE74*'Net zero supporting data'!AE59))*kgtoGg),"ERROR"))</f>
        <v>408.39643382105203</v>
      </c>
      <c r="AO313" s="93">
        <f>IF('Net zero activities &amp; levers'!$C$7="Off",(('Activity data'!BH8*EF!$H7)*kgtoGg),IF('Net zero activities &amp; levers'!$C$7="On",((('Net zero supporting data'!AF79*EF!$H7)+('Net zero supporting data'!AF74*'Net zero supporting data'!AF59))*kgtoGg),"ERROR"))</f>
        <v>411.56156330790856</v>
      </c>
      <c r="AP313" s="93">
        <f>IF('Net zero activities &amp; levers'!$C$7="Off",(('Activity data'!BI8*EF!$H7)*kgtoGg),IF('Net zero activities &amp; levers'!$C$7="On",((('Net zero supporting data'!AG79*EF!$H7)+('Net zero supporting data'!AG74*'Net zero supporting data'!AG59))*kgtoGg),"ERROR"))</f>
        <v>414.69486728887398</v>
      </c>
      <c r="AQ313" s="93">
        <f>IF('Net zero activities &amp; levers'!$C$7="Off",(('Activity data'!BJ8*EF!$H7)*kgtoGg),IF('Net zero activities &amp; levers'!$C$7="On",((('Net zero supporting data'!AH79*EF!$H7)+('Net zero supporting data'!AH74*'Net zero supporting data'!AH59))*kgtoGg),"ERROR"))</f>
        <v>417.84247187027233</v>
      </c>
      <c r="AR313" s="93">
        <f>IF('Net zero activities &amp; levers'!$C$7="Off",(('Activity data'!BK8*EF!$H7)*kgtoGg),IF('Net zero activities &amp; levers'!$C$7="On",((('Net zero supporting data'!AI79*EF!$H7)+('Net zero supporting data'!AI74*'Net zero supporting data'!AI59))*kgtoGg),"ERROR"))</f>
        <v>421.10030547156072</v>
      </c>
      <c r="AS313" s="93">
        <f>IF('Net zero activities &amp; levers'!$C$7="Off",(('Activity data'!BL8*EF!$H7)*kgtoGg),IF('Net zero activities &amp; levers'!$C$7="On",((('Net zero supporting data'!AJ79*EF!$H7)+('Net zero supporting data'!AJ74*'Net zero supporting data'!AJ59))*kgtoGg),"ERROR"))</f>
        <v>425.01631417856606</v>
      </c>
      <c r="AT313" s="93">
        <f>IF('Net zero activities &amp; levers'!$C$7="Off",(('Activity data'!BM8*EF!$H7)*kgtoGg),IF('Net zero activities &amp; levers'!$C$7="On",((('Net zero supporting data'!AK79*EF!$H7)+('Net zero supporting data'!AK74*'Net zero supporting data'!AK59))*kgtoGg),"ERROR"))</f>
        <v>423.11135636577694</v>
      </c>
      <c r="AU313" s="93">
        <f>IF('Net zero activities &amp; levers'!$C$7="Off",(('Activity data'!BN8*EF!$H7)*kgtoGg),IF('Net zero activities &amp; levers'!$C$7="On",((('Net zero supporting data'!AL79*EF!$H7)+('Net zero supporting data'!AL74*'Net zero supporting data'!AL59))*kgtoGg),"ERROR"))</f>
        <v>420.20449214859372</v>
      </c>
      <c r="AV313" s="93">
        <f>IF('Net zero activities &amp; levers'!$C$7="Off",(('Activity data'!BO8*EF!$H7)*kgtoGg),IF('Net zero activities &amp; levers'!$C$7="On",((('Net zero supporting data'!AM79*EF!$H7)+('Net zero supporting data'!AM74*'Net zero supporting data'!AM59))*kgtoGg),"ERROR"))</f>
        <v>417.26141455321226</v>
      </c>
      <c r="AW313" s="93">
        <f>IF('Net zero activities &amp; levers'!$C$7="Off",(('Activity data'!BP8*EF!$H7)*kgtoGg),IF('Net zero activities &amp; levers'!$C$7="On",((('Net zero supporting data'!AN79*EF!$H7)+('Net zero supporting data'!AN74*'Net zero supporting data'!AN59))*kgtoGg),"ERROR"))</f>
        <v>413.95650339352761</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326.20040935577725</v>
      </c>
      <c r="L314" s="27">
        <f t="shared" si="72"/>
        <v>323.37137738012308</v>
      </c>
      <c r="M314" s="27">
        <f t="shared" si="72"/>
        <v>322.29445054900742</v>
      </c>
      <c r="N314" s="27">
        <f t="shared" si="72"/>
        <v>317.99063003627219</v>
      </c>
      <c r="O314" s="27">
        <f t="shared" si="72"/>
        <v>311.74352945546792</v>
      </c>
      <c r="P314" s="27">
        <f t="shared" si="72"/>
        <v>303.68232906672063</v>
      </c>
      <c r="Q314" s="27">
        <f t="shared" si="72"/>
        <v>297.32422455466599</v>
      </c>
      <c r="R314" s="27">
        <f t="shared" si="72"/>
        <v>291.30873487096773</v>
      </c>
      <c r="S314" s="27">
        <f t="shared" si="72"/>
        <v>258.5911017937604</v>
      </c>
      <c r="T314" s="27">
        <f t="shared" si="72"/>
        <v>263.6462659672722</v>
      </c>
      <c r="U314" s="27">
        <f t="shared" si="72"/>
        <v>266.35920816813098</v>
      </c>
      <c r="V314" s="27">
        <f t="shared" si="72"/>
        <v>268.29292044717675</v>
      </c>
      <c r="W314" s="27">
        <f t="shared" si="72"/>
        <v>270.70367885012649</v>
      </c>
      <c r="X314" s="27">
        <f t="shared" si="72"/>
        <v>272.57438236462548</v>
      </c>
      <c r="Y314" s="27">
        <f t="shared" si="72"/>
        <v>273.35167912895946</v>
      </c>
      <c r="Z314" s="27">
        <f t="shared" si="72"/>
        <v>274.0115979134693</v>
      </c>
      <c r="AA314" s="27">
        <f t="shared" ref="AA314:AW314" si="73">AA1383</f>
        <v>274.74055117829613</v>
      </c>
      <c r="AB314" s="27">
        <f t="shared" si="73"/>
        <v>277.44795076042283</v>
      </c>
      <c r="AC314" s="27">
        <f t="shared" si="73"/>
        <v>279.08130929983872</v>
      </c>
      <c r="AD314" s="27">
        <f t="shared" si="73"/>
        <v>279.63450755302506</v>
      </c>
      <c r="AE314" s="27">
        <f t="shared" si="73"/>
        <v>280.30670116044354</v>
      </c>
      <c r="AF314" s="27">
        <f t="shared" si="73"/>
        <v>282.2407814601151</v>
      </c>
      <c r="AG314" s="27">
        <f t="shared" si="73"/>
        <v>284.62613906747788</v>
      </c>
      <c r="AH314" s="27">
        <f t="shared" si="73"/>
        <v>284.60535377150768</v>
      </c>
      <c r="AI314" s="27">
        <f t="shared" si="73"/>
        <v>284.37525104063053</v>
      </c>
      <c r="AJ314" s="27">
        <f t="shared" si="73"/>
        <v>284.6625986262622</v>
      </c>
      <c r="AK314" s="27">
        <f t="shared" si="73"/>
        <v>284.66013808748289</v>
      </c>
      <c r="AL314" s="27">
        <f t="shared" si="73"/>
        <v>285.17733626615177</v>
      </c>
      <c r="AM314" s="27">
        <f t="shared" si="73"/>
        <v>285.20016131590381</v>
      </c>
      <c r="AN314" s="27">
        <f t="shared" si="73"/>
        <v>287.58424544295093</v>
      </c>
      <c r="AO314" s="27">
        <f t="shared" si="73"/>
        <v>289.81306357118586</v>
      </c>
      <c r="AP314" s="27">
        <f t="shared" si="73"/>
        <v>292.01947084237224</v>
      </c>
      <c r="AQ314" s="27">
        <f t="shared" si="73"/>
        <v>294.23594829792916</v>
      </c>
      <c r="AR314" s="27">
        <f t="shared" si="73"/>
        <v>296.53004672880763</v>
      </c>
      <c r="AS314" s="27">
        <f t="shared" si="73"/>
        <v>299.28761833298472</v>
      </c>
      <c r="AT314" s="27">
        <f t="shared" si="73"/>
        <v>297.94618679778273</v>
      </c>
      <c r="AU314" s="27">
        <f t="shared" si="73"/>
        <v>295.8992336824428</v>
      </c>
      <c r="AV314" s="27">
        <f t="shared" si="73"/>
        <v>293.82677986195057</v>
      </c>
      <c r="AW314" s="27">
        <f t="shared" si="73"/>
        <v>291.49953039696044</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31.891995988947254</v>
      </c>
      <c r="L315" s="93">
        <f>IF('Net zero activities &amp; levers'!$C$7="Off",(('Activity data'!AE10*EF!$H9)*kgtoGg),IF('Net zero activities &amp; levers'!$C$7="On",((('Net zero supporting data'!C80*EF!$H9)+('Net zero supporting data'!C75*'Net zero supporting data'!C60))*kgtoGg),"ERROR"))</f>
        <v>32.967337371253521</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34.956750125130895</v>
      </c>
      <c r="T315" s="93">
        <f>IF('Net zero activities &amp; levers'!$C$7="Off",(('Activity data'!AM10*EF!$H9)*kgtoGg),IF('Net zero activities &amp; levers'!$C$7="On",((('Net zero supporting data'!K80*EF!$H9)+('Net zero supporting data'!K75*'Net zero supporting data'!K60))*kgtoGg),"ERROR"))</f>
        <v>36.49878151307351</v>
      </c>
      <c r="U315" s="93">
        <f>IF('Net zero activities &amp; levers'!$C$7="Off",(('Activity data'!AN10*EF!$H9)*kgtoGg),IF('Net zero activities &amp; levers'!$C$7="On",((('Net zero supporting data'!L80*EF!$H9)+('Net zero supporting data'!L75*'Net zero supporting data'!L60))*kgtoGg),"ERROR"))</f>
        <v>37.750560148575438</v>
      </c>
      <c r="V315" s="93">
        <f>IF('Net zero activities &amp; levers'!$C$7="Off",(('Activity data'!AO10*EF!$H9)*kgtoGg),IF('Net zero activities &amp; levers'!$C$7="On",((('Net zero supporting data'!M80*EF!$H9)+('Net zero supporting data'!M75*'Net zero supporting data'!M60))*kgtoGg),"ERROR"))</f>
        <v>38.916673208772778</v>
      </c>
      <c r="W315" s="93">
        <f>IF('Net zero activities &amp; levers'!$C$7="Off",(('Activity data'!AP10*EF!$H9)*kgtoGg),IF('Net zero activities &amp; levers'!$C$7="On",((('Net zero supporting data'!N80*EF!$H9)+('Net zero supporting data'!N75*'Net zero supporting data'!N60))*kgtoGg),"ERROR"))</f>
        <v>40.176700738521113</v>
      </c>
      <c r="X315" s="93">
        <f>IF('Net zero activities &amp; levers'!$C$7="Off",(('Activity data'!AQ10*EF!$H9)*kgtoGg),IF('Net zero activities &amp; levers'!$C$7="On",((('Net zero supporting data'!O80*EF!$H9)+('Net zero supporting data'!O75*'Net zero supporting data'!O60))*kgtoGg),"ERROR"))</f>
        <v>41.381997026702102</v>
      </c>
      <c r="Y315" s="93">
        <f>IF('Net zero activities &amp; levers'!$C$7="Off",(('Activity data'!AR10*EF!$H9)*kgtoGg),IF('Net zero activities &amp; levers'!$C$7="On",((('Net zero supporting data'!P80*EF!$H9)+('Net zero supporting data'!P75*'Net zero supporting data'!P60))*kgtoGg),"ERROR"))</f>
        <v>42.442022777267034</v>
      </c>
      <c r="Z315" s="93">
        <f>IF('Net zero activities &amp; levers'!$C$7="Off",(('Activity data'!AS10*EF!$H9)*kgtoGg),IF('Net zero activities &amp; levers'!$C$7="On",((('Net zero supporting data'!Q80*EF!$H9)+('Net zero supporting data'!Q75*'Net zero supporting data'!Q60))*kgtoGg),"ERROR"))</f>
        <v>43.501172022821031</v>
      </c>
      <c r="AA315" s="93">
        <f>IF('Net zero activities &amp; levers'!$C$7="Off",(('Activity data'!AT10*EF!$H9)*kgtoGg),IF('Net zero activities &amp; levers'!$C$7="On",((('Net zero supporting data'!R80*EF!$H9)+('Net zero supporting data'!R75*'Net zero supporting data'!R60))*kgtoGg),"ERROR"))</f>
        <v>44.58919877230587</v>
      </c>
      <c r="AB315" s="93">
        <f>IF('Net zero activities &amp; levers'!$C$7="Off",(('Activity data'!AU10*EF!$H9)*kgtoGg),IF('Net zero activities &amp; levers'!$C$7="On",((('Net zero supporting data'!S80*EF!$H9)+('Net zero supporting data'!S75*'Net zero supporting data'!S60))*kgtoGg),"ERROR"))</f>
        <v>46.024316667152448</v>
      </c>
      <c r="AC315" s="93">
        <f>IF('Net zero activities &amp; levers'!$C$7="Off",(('Activity data'!AV10*EF!$H9)*kgtoGg),IF('Net zero activities &amp; levers'!$C$7="On",((('Net zero supporting data'!T80*EF!$H9)+('Net zero supporting data'!T75*'Net zero supporting data'!T60))*kgtoGg),"ERROR"))</f>
        <v>47.311402878203317</v>
      </c>
      <c r="AD315" s="93">
        <f>IF('Net zero activities &amp; levers'!$C$7="Off",(('Activity data'!AW10*EF!$H9)*kgtoGg),IF('Net zero activities &amp; levers'!$C$7="On",((('Net zero supporting data'!U80*EF!$H9)+('Net zero supporting data'!U75*'Net zero supporting data'!U60))*kgtoGg),"ERROR"))</f>
        <v>48.977268436239811</v>
      </c>
      <c r="AE315" s="93">
        <f>IF('Net zero activities &amp; levers'!$C$7="Off",(('Activity data'!AX10*EF!$H9)*kgtoGg),IF('Net zero activities &amp; levers'!$C$7="On",((('Net zero supporting data'!V80*EF!$H9)+('Net zero supporting data'!V75*'Net zero supporting data'!V60))*kgtoGg),"ERROR"))</f>
        <v>50.726245888262838</v>
      </c>
      <c r="AF315" s="93">
        <f>IF('Net zero activities &amp; levers'!$C$7="Off",(('Activity data'!AY10*EF!$H9)*kgtoGg),IF('Net zero activities &amp; levers'!$C$7="On",((('Net zero supporting data'!W80*EF!$H9)+('Net zero supporting data'!W75*'Net zero supporting data'!W60))*kgtoGg),"ERROR"))</f>
        <v>52.777658772145514</v>
      </c>
      <c r="AG315" s="93">
        <f>IF('Net zero activities &amp; levers'!$C$7="Off",(('Activity data'!AZ10*EF!$H9)*kgtoGg),IF('Net zero activities &amp; levers'!$C$7="On",((('Net zero supporting data'!X80*EF!$H9)+('Net zero supporting data'!X75*'Net zero supporting data'!X60))*kgtoGg),"ERROR"))</f>
        <v>55.002286426591169</v>
      </c>
      <c r="AH315" s="93">
        <f>IF('Net zero activities &amp; levers'!$C$7="Off",(('Activity data'!BA10*EF!$H9)*kgtoGg),IF('Net zero activities &amp; levers'!$C$7="On",((('Net zero supporting data'!Y80*EF!$H9)+('Net zero supporting data'!Y75*'Net zero supporting data'!Y60))*kgtoGg),"ERROR"))</f>
        <v>56.843117563246985</v>
      </c>
      <c r="AI315" s="93">
        <f>IF('Net zero activities &amp; levers'!$C$7="Off",(('Activity data'!BB10*EF!$H9)*kgtoGg),IF('Net zero activities &amp; levers'!$C$7="On",((('Net zero supporting data'!Z80*EF!$H9)+('Net zero supporting data'!Z75*'Net zero supporting data'!Z60))*kgtoGg),"ERROR"))</f>
        <v>58.710730256288286</v>
      </c>
      <c r="AJ315" s="93">
        <f>IF('Net zero activities &amp; levers'!$C$7="Off",(('Activity data'!BC10*EF!$H9)*kgtoGg),IF('Net zero activities &amp; levers'!$C$7="On",((('Net zero supporting data'!AA80*EF!$H9)+('Net zero supporting data'!AA75*'Net zero supporting data'!AA60))*kgtoGg),"ERROR"))</f>
        <v>60.759995244280262</v>
      </c>
      <c r="AK315" s="93">
        <f>IF('Net zero activities &amp; levers'!$C$7="Off",(('Activity data'!BD10*EF!$H9)*kgtoGg),IF('Net zero activities &amp; levers'!$C$7="On",((('Net zero supporting data'!AB80*EF!$H9)+('Net zero supporting data'!AB75*'Net zero supporting data'!AB60))*kgtoGg),"ERROR"))</f>
        <v>62.828290180703796</v>
      </c>
      <c r="AL315" s="93">
        <f>IF('Net zero activities &amp; levers'!$C$7="Off",(('Activity data'!BE10*EF!$H9)*kgtoGg),IF('Net zero activities &amp; levers'!$C$7="On",((('Net zero supporting data'!AC80*EF!$H9)+('Net zero supporting data'!AC75*'Net zero supporting data'!AC60))*kgtoGg),"ERROR"))</f>
        <v>65.098871030220323</v>
      </c>
      <c r="AM315" s="93">
        <f>IF('Net zero activities &amp; levers'!$C$7="Off",(('Activity data'!BF10*EF!$H9)*kgtoGg),IF('Net zero activities &amp; levers'!$C$7="On",((('Net zero supporting data'!AD80*EF!$H9)+('Net zero supporting data'!AD75*'Net zero supporting data'!AD60))*kgtoGg),"ERROR"))</f>
        <v>67.349723703314552</v>
      </c>
      <c r="AN315" s="93">
        <f>IF('Net zero activities &amp; levers'!$C$7="Off",(('Activity data'!BG10*EF!$H9)*kgtoGg),IF('Net zero activities &amp; levers'!$C$7="On",((('Net zero supporting data'!AE80*EF!$H9)+('Net zero supporting data'!AE75*'Net zero supporting data'!AE60))*kgtoGg),"ERROR"))</f>
        <v>69.82889615877184</v>
      </c>
      <c r="AO315" s="93">
        <f>IF('Net zero activities &amp; levers'!$C$7="Off",(('Activity data'!BH10*EF!$H9)*kgtoGg),IF('Net zero activities &amp; levers'!$C$7="On",((('Net zero supporting data'!AF80*EF!$H9)+('Net zero supporting data'!AF75*'Net zero supporting data'!AF60))*kgtoGg),"ERROR"))</f>
        <v>72.362451981939984</v>
      </c>
      <c r="AP315" s="93">
        <f>IF('Net zero activities &amp; levers'!$C$7="Off",(('Activity data'!BI10*EF!$H9)*kgtoGg),IF('Net zero activities &amp; levers'!$C$7="On",((('Net zero supporting data'!AG80*EF!$H9)+('Net zero supporting data'!AG75*'Net zero supporting data'!AG60))*kgtoGg),"ERROR"))</f>
        <v>74.98578267484308</v>
      </c>
      <c r="AQ315" s="93">
        <f>IF('Net zero activities &amp; levers'!$C$7="Off",(('Activity data'!BJ10*EF!$H9)*kgtoGg),IF('Net zero activities &amp; levers'!$C$7="On",((('Net zero supporting data'!AH80*EF!$H9)+('Net zero supporting data'!AH75*'Net zero supporting data'!AH60))*kgtoGg),"ERROR"))</f>
        <v>77.711737312545694</v>
      </c>
      <c r="AR315" s="93">
        <f>IF('Net zero activities &amp; levers'!$C$7="Off",(('Activity data'!BK10*EF!$H9)*kgtoGg),IF('Net zero activities &amp; levers'!$C$7="On",((('Net zero supporting data'!AI80*EF!$H9)+('Net zero supporting data'!AI75*'Net zero supporting data'!AI60))*kgtoGg),"ERROR"))</f>
        <v>80.563950463979495</v>
      </c>
      <c r="AS315" s="93">
        <f>IF('Net zero activities &amp; levers'!$C$7="Off",(('Activity data'!BL10*EF!$H9)*kgtoGg),IF('Net zero activities &amp; levers'!$C$7="On",((('Net zero supporting data'!AJ80*EF!$H9)+('Net zero supporting data'!AJ75*'Net zero supporting data'!AJ60))*kgtoGg),"ERROR"))</f>
        <v>83.657491666418352</v>
      </c>
      <c r="AT315" s="93">
        <f>IF('Net zero activities &amp; levers'!$C$7="Off",(('Activity data'!BM10*EF!$H9)*kgtoGg),IF('Net zero activities &amp; levers'!$C$7="On",((('Net zero supporting data'!AK80*EF!$H9)+('Net zero supporting data'!AK75*'Net zero supporting data'!AK60))*kgtoGg),"ERROR"))</f>
        <v>85.69715469209028</v>
      </c>
      <c r="AU315" s="93">
        <f>IF('Net zero activities &amp; levers'!$C$7="Off",(('Activity data'!BN10*EF!$H9)*kgtoGg),IF('Net zero activities &amp; levers'!$C$7="On",((('Net zero supporting data'!AL80*EF!$H9)+('Net zero supporting data'!AL75*'Net zero supporting data'!AL60))*kgtoGg),"ERROR"))</f>
        <v>87.590901188369244</v>
      </c>
      <c r="AV315" s="93">
        <f>IF('Net zero activities &amp; levers'!$C$7="Off",(('Activity data'!BO10*EF!$H9)*kgtoGg),IF('Net zero activities &amp; levers'!$C$7="On",((('Net zero supporting data'!AM80*EF!$H9)+('Net zero supporting data'!AM75*'Net zero supporting data'!AM60))*kgtoGg),"ERROR"))</f>
        <v>89.530907937881153</v>
      </c>
      <c r="AW315" s="93">
        <f>IF('Net zero activities &amp; levers'!$C$7="Off",(('Activity data'!BP10*EF!$H9)*kgtoGg),IF('Net zero activities &amp; levers'!$C$7="On",((('Net zero supporting data'!AN80*EF!$H9)+('Net zero supporting data'!AN75*'Net zero supporting data'!AN60))*kgtoGg),"ERROR"))</f>
        <v>91.447475442694497</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132.5903429327976</v>
      </c>
      <c r="L316" s="27">
        <f t="shared" ref="L316:AW316" si="74">L1385</f>
        <v>132.66203410931632</v>
      </c>
      <c r="M316" s="27">
        <f t="shared" si="74"/>
        <v>132.83344502276299</v>
      </c>
      <c r="N316" s="27">
        <f t="shared" si="74"/>
        <v>133.08619178866664</v>
      </c>
      <c r="O316" s="27">
        <f t="shared" si="74"/>
        <v>133.41866827856941</v>
      </c>
      <c r="P316" s="27">
        <f t="shared" si="74"/>
        <v>133.8273636783253</v>
      </c>
      <c r="Q316" s="27">
        <f t="shared" si="74"/>
        <v>134.2863843975903</v>
      </c>
      <c r="R316" s="27">
        <f t="shared" si="74"/>
        <v>134.79283247693314</v>
      </c>
      <c r="S316" s="27">
        <f t="shared" si="74"/>
        <v>135.2629300967325</v>
      </c>
      <c r="T316" s="27">
        <f t="shared" si="74"/>
        <v>135.71512628170822</v>
      </c>
      <c r="U316" s="27">
        <f t="shared" si="74"/>
        <v>136.11521900097762</v>
      </c>
      <c r="V316" s="27">
        <f t="shared" si="74"/>
        <v>136.46403421494676</v>
      </c>
      <c r="W316" s="27">
        <f t="shared" si="74"/>
        <v>136.76204460682843</v>
      </c>
      <c r="X316" s="27">
        <f t="shared" si="74"/>
        <v>137.00292903831007</v>
      </c>
      <c r="Y316" s="27">
        <f t="shared" si="74"/>
        <v>137.23614327030268</v>
      </c>
      <c r="Z316" s="27">
        <f t="shared" si="74"/>
        <v>137.46303036811852</v>
      </c>
      <c r="AA316" s="27">
        <f t="shared" si="74"/>
        <v>137.68258871217765</v>
      </c>
      <c r="AB316" s="27">
        <f t="shared" si="74"/>
        <v>137.8998743733122</v>
      </c>
      <c r="AC316" s="27">
        <f t="shared" si="74"/>
        <v>138.10319144092927</v>
      </c>
      <c r="AD316" s="27">
        <f t="shared" si="74"/>
        <v>138.30601845980948</v>
      </c>
      <c r="AE316" s="27">
        <f t="shared" si="74"/>
        <v>138.50358481045774</v>
      </c>
      <c r="AF316" s="27">
        <f t="shared" si="74"/>
        <v>138.69916942024864</v>
      </c>
      <c r="AG316" s="27">
        <f t="shared" si="74"/>
        <v>138.88908355310681</v>
      </c>
      <c r="AH316" s="27">
        <f t="shared" si="74"/>
        <v>139.06144377361875</v>
      </c>
      <c r="AI316" s="27">
        <f t="shared" si="74"/>
        <v>139.22543015864176</v>
      </c>
      <c r="AJ316" s="27">
        <f t="shared" si="74"/>
        <v>139.38321941065868</v>
      </c>
      <c r="AK316" s="27">
        <f t="shared" si="74"/>
        <v>139.53089304351511</v>
      </c>
      <c r="AL316" s="27">
        <f t="shared" si="74"/>
        <v>139.67120767549983</v>
      </c>
      <c r="AM316" s="27">
        <f t="shared" si="74"/>
        <v>139.79926939229694</v>
      </c>
      <c r="AN316" s="27">
        <f t="shared" si="74"/>
        <v>139.92266072011375</v>
      </c>
      <c r="AO316" s="27">
        <f t="shared" si="74"/>
        <v>140.03598914695661</v>
      </c>
      <c r="AP316" s="27">
        <f t="shared" si="74"/>
        <v>140.1393552838712</v>
      </c>
      <c r="AQ316" s="27">
        <f t="shared" si="74"/>
        <v>140.23246344191364</v>
      </c>
      <c r="AR316" s="27">
        <f t="shared" si="74"/>
        <v>140.31523576905886</v>
      </c>
      <c r="AS316" s="27">
        <f t="shared" si="74"/>
        <v>140.38932746488422</v>
      </c>
      <c r="AT316" s="27">
        <f t="shared" si="74"/>
        <v>140.43122884270295</v>
      </c>
      <c r="AU316" s="27">
        <f t="shared" si="74"/>
        <v>140.45696406084858</v>
      </c>
      <c r="AV316" s="27">
        <f t="shared" si="74"/>
        <v>140.4695892094457</v>
      </c>
      <c r="AW316" s="27">
        <f t="shared" si="74"/>
        <v>140.46753302121982</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14.369321450610601</v>
      </c>
      <c r="L317" s="27">
        <f t="shared" ref="L317:AW317" si="75">L1386</f>
        <v>14.377090896995487</v>
      </c>
      <c r="M317" s="27">
        <f t="shared" si="75"/>
        <v>14.39566735181849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14.658959920607021</v>
      </c>
      <c r="T317" s="27">
        <f t="shared" si="75"/>
        <v>14.707966146829314</v>
      </c>
      <c r="U317" s="27">
        <f t="shared" si="75"/>
        <v>14.751325721637452</v>
      </c>
      <c r="V317" s="27">
        <f t="shared" si="75"/>
        <v>14.789128157512636</v>
      </c>
      <c r="W317" s="27">
        <f t="shared" si="75"/>
        <v>14.821424680938481</v>
      </c>
      <c r="X317" s="27">
        <f t="shared" si="75"/>
        <v>14.84753024603353</v>
      </c>
      <c r="Y317" s="27">
        <f t="shared" si="75"/>
        <v>14.872804562339189</v>
      </c>
      <c r="Z317" s="27">
        <f t="shared" si="75"/>
        <v>14.897393182968701</v>
      </c>
      <c r="AA317" s="27">
        <f t="shared" si="75"/>
        <v>14.921187558585853</v>
      </c>
      <c r="AB317" s="27">
        <f t="shared" si="75"/>
        <v>14.944735634881525</v>
      </c>
      <c r="AC317" s="27">
        <f t="shared" si="75"/>
        <v>14.966769881391212</v>
      </c>
      <c r="AD317" s="27">
        <f t="shared" si="75"/>
        <v>14.988751019449175</v>
      </c>
      <c r="AE317" s="27">
        <f t="shared" si="75"/>
        <v>15.010162038815256</v>
      </c>
      <c r="AF317" s="27">
        <f t="shared" si="75"/>
        <v>15.031358289361965</v>
      </c>
      <c r="AG317" s="27">
        <f t="shared" si="75"/>
        <v>15.051940008683985</v>
      </c>
      <c r="AH317" s="27">
        <f t="shared" si="75"/>
        <v>15.070619343536368</v>
      </c>
      <c r="AI317" s="27">
        <f t="shared" si="75"/>
        <v>15.088391173880854</v>
      </c>
      <c r="AJ317" s="27">
        <f t="shared" si="75"/>
        <v>15.105491397272173</v>
      </c>
      <c r="AK317" s="27">
        <f t="shared" si="75"/>
        <v>15.121495352412174</v>
      </c>
      <c r="AL317" s="27">
        <f t="shared" si="75"/>
        <v>15.136701784544519</v>
      </c>
      <c r="AM317" s="27">
        <f t="shared" si="75"/>
        <v>15.150580321498811</v>
      </c>
      <c r="AN317" s="27">
        <f t="shared" si="75"/>
        <v>15.163952710576318</v>
      </c>
      <c r="AO317" s="27">
        <f t="shared" si="75"/>
        <v>15.176234544673564</v>
      </c>
      <c r="AP317" s="27">
        <f t="shared" si="75"/>
        <v>15.187436727393507</v>
      </c>
      <c r="AQ317" s="27">
        <f t="shared" si="75"/>
        <v>15.197527213796912</v>
      </c>
      <c r="AR317" s="27">
        <f t="shared" si="75"/>
        <v>15.206497566762719</v>
      </c>
      <c r="AS317" s="27">
        <f t="shared" si="75"/>
        <v>15.214527166585652</v>
      </c>
      <c r="AT317" s="27">
        <f t="shared" si="75"/>
        <v>15.219068178802551</v>
      </c>
      <c r="AU317" s="27">
        <f t="shared" si="75"/>
        <v>15.221857202602902</v>
      </c>
      <c r="AV317" s="27">
        <f t="shared" si="75"/>
        <v>15.223225438136055</v>
      </c>
      <c r="AW317" s="27">
        <f t="shared" si="75"/>
        <v>15.223002601171256</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15.742057315470383</v>
      </c>
      <c r="T318" s="27">
        <f t="shared" si="76"/>
        <v>15.831220334833683</v>
      </c>
      <c r="U318" s="27">
        <f t="shared" si="76"/>
        <v>15.909701744759417</v>
      </c>
      <c r="V318" s="27">
        <f t="shared" si="76"/>
        <v>15.977834251898944</v>
      </c>
      <c r="W318" s="27">
        <f t="shared" si="76"/>
        <v>16.035869517275039</v>
      </c>
      <c r="X318" s="27">
        <f t="shared" si="76"/>
        <v>16.082856670417829</v>
      </c>
      <c r="Y318" s="27">
        <f t="shared" si="76"/>
        <v>16.127560772197896</v>
      </c>
      <c r="Z318" s="27">
        <f t="shared" si="76"/>
        <v>16.170293091094155</v>
      </c>
      <c r="AA318" s="27">
        <f t="shared" si="76"/>
        <v>16.210948482317562</v>
      </c>
      <c r="AB318" s="27">
        <f t="shared" si="76"/>
        <v>16.250465324844182</v>
      </c>
      <c r="AC318" s="27">
        <f t="shared" si="76"/>
        <v>16.286875192461874</v>
      </c>
      <c r="AD318" s="27">
        <f t="shared" si="76"/>
        <v>16.322561045796675</v>
      </c>
      <c r="AE318" s="27">
        <f t="shared" si="76"/>
        <v>16.356742858734652</v>
      </c>
      <c r="AF318" s="27">
        <f t="shared" si="76"/>
        <v>16.390025463224383</v>
      </c>
      <c r="AG318" s="27">
        <f t="shared" si="76"/>
        <v>16.421811970247379</v>
      </c>
      <c r="AH318" s="27">
        <f t="shared" si="76"/>
        <v>16.45010604818717</v>
      </c>
      <c r="AI318" s="27">
        <f t="shared" si="76"/>
        <v>16.476519364672328</v>
      </c>
      <c r="AJ318" s="27">
        <f t="shared" si="76"/>
        <v>16.501455840578249</v>
      </c>
      <c r="AK318" s="27">
        <f t="shared" si="76"/>
        <v>16.524277866430374</v>
      </c>
      <c r="AL318" s="27">
        <f t="shared" si="76"/>
        <v>16.545483750041161</v>
      </c>
      <c r="AM318" s="27">
        <f t="shared" si="76"/>
        <v>16.564270215157947</v>
      </c>
      <c r="AN318" s="27">
        <f t="shared" si="76"/>
        <v>16.58194847386401</v>
      </c>
      <c r="AO318" s="27">
        <f t="shared" si="76"/>
        <v>16.597628357231933</v>
      </c>
      <c r="AP318" s="27">
        <f t="shared" si="76"/>
        <v>16.611350563282858</v>
      </c>
      <c r="AQ318" s="27">
        <f t="shared" si="76"/>
        <v>16.623087668464983</v>
      </c>
      <c r="AR318" s="27">
        <f t="shared" si="76"/>
        <v>16.632847970156341</v>
      </c>
      <c r="AS318" s="27">
        <f t="shared" si="76"/>
        <v>16.640929391345949</v>
      </c>
      <c r="AT318" s="27">
        <f t="shared" si="76"/>
        <v>16.643413460445654</v>
      </c>
      <c r="AU318" s="27">
        <f t="shared" si="76"/>
        <v>16.643014995907471</v>
      </c>
      <c r="AV318" s="27">
        <f t="shared" si="76"/>
        <v>16.640265995326768</v>
      </c>
      <c r="AW318" s="27">
        <f t="shared" si="76"/>
        <v>16.634923229335765</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22.864295641209335</v>
      </c>
      <c r="Q319" s="27">
        <f t="shared" si="77"/>
        <v>23.006172492556328</v>
      </c>
      <c r="R319" s="27">
        <f t="shared" si="77"/>
        <v>23.157535130977113</v>
      </c>
      <c r="S319" s="27">
        <f t="shared" si="77"/>
        <v>23.29663004301517</v>
      </c>
      <c r="T319" s="27">
        <f t="shared" si="77"/>
        <v>23.428582165536262</v>
      </c>
      <c r="U319" s="27">
        <f t="shared" si="77"/>
        <v>23.544726601784578</v>
      </c>
      <c r="V319" s="27">
        <f t="shared" si="77"/>
        <v>23.645555723475859</v>
      </c>
      <c r="W319" s="27">
        <f t="shared" si="77"/>
        <v>23.731441963108999</v>
      </c>
      <c r="X319" s="27">
        <f t="shared" si="77"/>
        <v>23.80097812992668</v>
      </c>
      <c r="Y319" s="27">
        <f t="shared" si="77"/>
        <v>23.867135614917672</v>
      </c>
      <c r="Z319" s="27">
        <f t="shared" si="77"/>
        <v>23.930375063501561</v>
      </c>
      <c r="AA319" s="27">
        <f t="shared" si="77"/>
        <v>23.990540872176066</v>
      </c>
      <c r="AB319" s="27">
        <f t="shared" si="77"/>
        <v>24.049021745569021</v>
      </c>
      <c r="AC319" s="27">
        <f t="shared" si="77"/>
        <v>24.102904614803087</v>
      </c>
      <c r="AD319" s="27">
        <f t="shared" si="77"/>
        <v>24.155716017166178</v>
      </c>
      <c r="AE319" s="27">
        <f t="shared" si="77"/>
        <v>24.206301594022957</v>
      </c>
      <c r="AF319" s="27">
        <f t="shared" si="77"/>
        <v>24.255556434615062</v>
      </c>
      <c r="AG319" s="27">
        <f t="shared" si="77"/>
        <v>24.302597204422622</v>
      </c>
      <c r="AH319" s="27">
        <f t="shared" si="77"/>
        <v>24.344469537432349</v>
      </c>
      <c r="AI319" s="27">
        <f t="shared" si="77"/>
        <v>24.383558536413382</v>
      </c>
      <c r="AJ319" s="27">
        <f t="shared" si="77"/>
        <v>24.420461962828039</v>
      </c>
      <c r="AK319" s="27">
        <f t="shared" si="77"/>
        <v>24.45423622005848</v>
      </c>
      <c r="AL319" s="27">
        <f t="shared" si="77"/>
        <v>24.485618752551883</v>
      </c>
      <c r="AM319" s="27">
        <f t="shared" si="77"/>
        <v>24.513420793852525</v>
      </c>
      <c r="AN319" s="27">
        <f t="shared" si="77"/>
        <v>24.539582803342551</v>
      </c>
      <c r="AO319" s="27">
        <f t="shared" si="77"/>
        <v>24.562787422320852</v>
      </c>
      <c r="AP319" s="27">
        <f t="shared" si="77"/>
        <v>24.583094879684023</v>
      </c>
      <c r="AQ319" s="27">
        <f t="shared" si="77"/>
        <v>24.600464591388427</v>
      </c>
      <c r="AR319" s="27">
        <f t="shared" si="77"/>
        <v>24.61490883670243</v>
      </c>
      <c r="AS319" s="27">
        <f t="shared" si="77"/>
        <v>24.626868511089537</v>
      </c>
      <c r="AT319" s="27">
        <f t="shared" si="77"/>
        <v>24.630544678547025</v>
      </c>
      <c r="AU319" s="27">
        <f t="shared" si="77"/>
        <v>24.629954991904086</v>
      </c>
      <c r="AV319" s="27">
        <f t="shared" si="77"/>
        <v>24.62588675303078</v>
      </c>
      <c r="AW319" s="27">
        <f t="shared" si="77"/>
        <v>24.617980007412683</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5.5526214800767892</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5.5483103177944022</v>
      </c>
      <c r="S320" s="27">
        <f t="shared" si="78"/>
        <v>5.2550820044011797</v>
      </c>
      <c r="T320" s="27">
        <f t="shared" si="78"/>
        <v>5.3207883834981304</v>
      </c>
      <c r="U320" s="27">
        <f t="shared" si="78"/>
        <v>5.3649444095768528</v>
      </c>
      <c r="V320" s="27">
        <f t="shared" si="78"/>
        <v>5.4036434239586688</v>
      </c>
      <c r="W320" s="27">
        <f t="shared" si="78"/>
        <v>5.4501981324727682</v>
      </c>
      <c r="X320" s="27">
        <f t="shared" si="78"/>
        <v>5.4939852410150891</v>
      </c>
      <c r="Y320" s="27">
        <f t="shared" si="78"/>
        <v>5.5270400930163612</v>
      </c>
      <c r="Z320" s="27">
        <f t="shared" si="78"/>
        <v>5.5597780351335215</v>
      </c>
      <c r="AA320" s="27">
        <f t="shared" si="78"/>
        <v>5.5942900570774974</v>
      </c>
      <c r="AB320" s="27">
        <f t="shared" si="78"/>
        <v>5.6519871155600807</v>
      </c>
      <c r="AC320" s="27">
        <f t="shared" si="78"/>
        <v>5.6991792889287209</v>
      </c>
      <c r="AD320" s="27">
        <f t="shared" si="78"/>
        <v>5.7622664019921865</v>
      </c>
      <c r="AE320" s="27">
        <f t="shared" si="78"/>
        <v>5.8293690844327148</v>
      </c>
      <c r="AF320" s="27">
        <f t="shared" si="78"/>
        <v>5.9143899551195664</v>
      </c>
      <c r="AG320" s="27">
        <f t="shared" si="78"/>
        <v>6.0085386938238461</v>
      </c>
      <c r="AH320" s="27">
        <f t="shared" si="78"/>
        <v>6.076850693725504</v>
      </c>
      <c r="AI320" s="27">
        <f t="shared" si="78"/>
        <v>6.1455213125116535</v>
      </c>
      <c r="AJ320" s="27">
        <f t="shared" si="78"/>
        <v>6.2239971837700079</v>
      </c>
      <c r="AK320" s="27">
        <f t="shared" si="78"/>
        <v>6.3022222159413728</v>
      </c>
      <c r="AL320" s="27">
        <f t="shared" si="78"/>
        <v>6.3911360828353496</v>
      </c>
      <c r="AM320" s="27">
        <f t="shared" si="78"/>
        <v>6.4774137483375664</v>
      </c>
      <c r="AN320" s="27">
        <f t="shared" si="78"/>
        <v>6.5805521088998695</v>
      </c>
      <c r="AO320" s="27">
        <f t="shared" si="78"/>
        <v>6.6854159894362937</v>
      </c>
      <c r="AP320" s="27">
        <f t="shared" si="78"/>
        <v>6.7940415592295365</v>
      </c>
      <c r="AQ320" s="27">
        <f t="shared" si="78"/>
        <v>6.9071213948222621</v>
      </c>
      <c r="AR320" s="27">
        <f t="shared" si="78"/>
        <v>7.0259322726678732</v>
      </c>
      <c r="AS320" s="27">
        <f t="shared" si="78"/>
        <v>7.1567799298396482</v>
      </c>
      <c r="AT320" s="27">
        <f t="shared" si="78"/>
        <v>7.2282129468300438</v>
      </c>
      <c r="AU320" s="27">
        <f t="shared" si="78"/>
        <v>7.2913081994872639</v>
      </c>
      <c r="AV320" s="27">
        <f t="shared" si="78"/>
        <v>7.356723959653114</v>
      </c>
      <c r="AW320" s="27">
        <f t="shared" si="78"/>
        <v>7.4207215244062379</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1.8400999552016299</v>
      </c>
      <c r="L322" s="27">
        <f t="shared" ref="L322:AW322" si="80">L1391</f>
        <v>1.8300977880312244</v>
      </c>
      <c r="M322" s="27">
        <f t="shared" si="80"/>
        <v>1.8309187348828144</v>
      </c>
      <c r="N322" s="27">
        <f t="shared" si="80"/>
        <v>1.8141094978660446</v>
      </c>
      <c r="O322" s="27">
        <f t="shared" si="80"/>
        <v>1.7866561368117295</v>
      </c>
      <c r="P322" s="27">
        <f t="shared" si="80"/>
        <v>1.7489975228040078</v>
      </c>
      <c r="Q322" s="27">
        <f t="shared" si="80"/>
        <v>1.721653192801009</v>
      </c>
      <c r="R322" s="27">
        <f t="shared" si="80"/>
        <v>1.6967284692901876</v>
      </c>
      <c r="S322" s="27">
        <f t="shared" si="80"/>
        <v>1.5120639277881576</v>
      </c>
      <c r="T322" s="27">
        <f t="shared" si="80"/>
        <v>1.5353801568605683</v>
      </c>
      <c r="U322" s="27">
        <f t="shared" si="80"/>
        <v>1.5451992021357328</v>
      </c>
      <c r="V322" s="27">
        <f t="shared" si="80"/>
        <v>1.5508966318680948</v>
      </c>
      <c r="W322" s="27">
        <f t="shared" si="80"/>
        <v>1.5599541295410297</v>
      </c>
      <c r="X322" s="27">
        <f t="shared" si="80"/>
        <v>1.5662912397753255</v>
      </c>
      <c r="Y322" s="27">
        <f t="shared" si="80"/>
        <v>1.5664262918608289</v>
      </c>
      <c r="Z322" s="27">
        <f t="shared" si="80"/>
        <v>1.5661593914335121</v>
      </c>
      <c r="AA322" s="27">
        <f t="shared" si="80"/>
        <v>1.5665838286999487</v>
      </c>
      <c r="AB322" s="27">
        <f t="shared" si="80"/>
        <v>1.5789776160793096</v>
      </c>
      <c r="AC322" s="27">
        <f t="shared" si="80"/>
        <v>1.5852584906699076</v>
      </c>
      <c r="AD322" s="27">
        <f t="shared" si="80"/>
        <v>1.5993642934782686</v>
      </c>
      <c r="AE322" s="27">
        <f t="shared" si="80"/>
        <v>1.6149132379807265</v>
      </c>
      <c r="AF322" s="27">
        <f t="shared" si="80"/>
        <v>1.6388505730225036</v>
      </c>
      <c r="AG322" s="27">
        <f t="shared" si="80"/>
        <v>1.666448918476122</v>
      </c>
      <c r="AH322" s="27">
        <f t="shared" si="80"/>
        <v>1.6802513737676474</v>
      </c>
      <c r="AI322" s="27">
        <f t="shared" si="80"/>
        <v>1.6935219889004469</v>
      </c>
      <c r="AJ322" s="27">
        <f t="shared" si="80"/>
        <v>1.7108002831250815</v>
      </c>
      <c r="AK322" s="27">
        <f t="shared" si="80"/>
        <v>1.7271078712750363</v>
      </c>
      <c r="AL322" s="27">
        <f t="shared" si="80"/>
        <v>1.7475904225180046</v>
      </c>
      <c r="AM322" s="27">
        <f t="shared" si="80"/>
        <v>1.765851705559462</v>
      </c>
      <c r="AN322" s="27">
        <f t="shared" si="80"/>
        <v>1.7909205411073239</v>
      </c>
      <c r="AO322" s="27">
        <f t="shared" si="80"/>
        <v>1.8156294852907482</v>
      </c>
      <c r="AP322" s="27">
        <f t="shared" si="80"/>
        <v>1.8408529034601278</v>
      </c>
      <c r="AQ322" s="27">
        <f t="shared" si="80"/>
        <v>1.866824611329152</v>
      </c>
      <c r="AR322" s="27">
        <f t="shared" si="80"/>
        <v>1.8940179193841129</v>
      </c>
      <c r="AS322" s="27">
        <f t="shared" si="80"/>
        <v>1.9250442601929048</v>
      </c>
      <c r="AT322" s="27">
        <f t="shared" si="80"/>
        <v>1.9293345262815162</v>
      </c>
      <c r="AU322" s="27">
        <f t="shared" si="80"/>
        <v>1.92931708895134</v>
      </c>
      <c r="AV322" s="27">
        <f t="shared" si="80"/>
        <v>1.9295374226018187</v>
      </c>
      <c r="AW322" s="27">
        <f t="shared" si="80"/>
        <v>1.9284286894739027</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0.25496723934882598</v>
      </c>
      <c r="L323" s="27">
        <f t="shared" ref="L323:AW323" si="81">L1392</f>
        <v>0.2535813228154688</v>
      </c>
      <c r="M323" s="27">
        <f t="shared" si="81"/>
        <v>0.25369507454499329</v>
      </c>
      <c r="N323" s="27">
        <f t="shared" si="81"/>
        <v>0.25136595935447836</v>
      </c>
      <c r="O323" s="27">
        <f t="shared" si="81"/>
        <v>0.247561977044127</v>
      </c>
      <c r="P323" s="27">
        <f t="shared" si="81"/>
        <v>0.24234393830437836</v>
      </c>
      <c r="Q323" s="27">
        <f t="shared" si="81"/>
        <v>0.23855506351363695</v>
      </c>
      <c r="R323" s="27">
        <f t="shared" si="81"/>
        <v>0.23510145332951488</v>
      </c>
      <c r="S323" s="27">
        <f t="shared" si="81"/>
        <v>0.20951403443996328</v>
      </c>
      <c r="T323" s="27">
        <f t="shared" si="81"/>
        <v>0.21274476902142567</v>
      </c>
      <c r="U323" s="27">
        <f t="shared" si="81"/>
        <v>0.21410531188746557</v>
      </c>
      <c r="V323" s="27">
        <f t="shared" si="81"/>
        <v>0.21489475700762756</v>
      </c>
      <c r="W323" s="27">
        <f t="shared" si="81"/>
        <v>0.21614977860063861</v>
      </c>
      <c r="X323" s="27">
        <f t="shared" si="81"/>
        <v>0.21702785889041856</v>
      </c>
      <c r="Y323" s="27">
        <f t="shared" si="81"/>
        <v>0.21704657192680107</v>
      </c>
      <c r="Z323" s="27">
        <f t="shared" si="81"/>
        <v>0.21700958976996679</v>
      </c>
      <c r="AA323" s="27">
        <f t="shared" si="81"/>
        <v>0.21706840048717493</v>
      </c>
      <c r="AB323" s="27">
        <f t="shared" si="81"/>
        <v>0.21878570380227977</v>
      </c>
      <c r="AC323" s="27">
        <f t="shared" si="81"/>
        <v>0.2196559919899046</v>
      </c>
      <c r="AD323" s="27">
        <f t="shared" si="81"/>
        <v>0.22161051494431261</v>
      </c>
      <c r="AE323" s="27">
        <f t="shared" si="81"/>
        <v>0.22376500195648436</v>
      </c>
      <c r="AF323" s="27">
        <f t="shared" si="81"/>
        <v>0.22708179799015477</v>
      </c>
      <c r="AG323" s="27">
        <f t="shared" si="81"/>
        <v>0.23090586957442544</v>
      </c>
      <c r="AH323" s="27">
        <f t="shared" si="81"/>
        <v>0.23281836020406091</v>
      </c>
      <c r="AI323" s="27">
        <f t="shared" si="81"/>
        <v>0.23465715819723842</v>
      </c>
      <c r="AJ323" s="27">
        <f t="shared" si="81"/>
        <v>0.23705126671653842</v>
      </c>
      <c r="AK323" s="27">
        <f t="shared" si="81"/>
        <v>0.23931087262505329</v>
      </c>
      <c r="AL323" s="27">
        <f t="shared" si="81"/>
        <v>0.24214896820267545</v>
      </c>
      <c r="AM323" s="27">
        <f t="shared" si="81"/>
        <v>0.24467928124946739</v>
      </c>
      <c r="AN323" s="27">
        <f t="shared" si="81"/>
        <v>0.24815285983157639</v>
      </c>
      <c r="AO323" s="27">
        <f t="shared" si="81"/>
        <v>0.251576571281524</v>
      </c>
      <c r="AP323" s="27">
        <f t="shared" si="81"/>
        <v>0.25507156908281625</v>
      </c>
      <c r="AQ323" s="27">
        <f t="shared" si="81"/>
        <v>0.25867025112061548</v>
      </c>
      <c r="AR323" s="27">
        <f t="shared" si="81"/>
        <v>0.26243820006487595</v>
      </c>
      <c r="AS323" s="27">
        <f t="shared" si="81"/>
        <v>0.26673726025492234</v>
      </c>
      <c r="AT323" s="27">
        <f t="shared" si="81"/>
        <v>0.26733172649442899</v>
      </c>
      <c r="AU323" s="27">
        <f t="shared" si="81"/>
        <v>0.26732931034962987</v>
      </c>
      <c r="AV323" s="27">
        <f t="shared" si="81"/>
        <v>0.26735984013820979</v>
      </c>
      <c r="AW323" s="27">
        <f t="shared" si="81"/>
        <v>0.26720621227467972</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7.4507389435191698</v>
      </c>
      <c r="N324" s="27">
        <f t="shared" si="82"/>
        <v>7.4882097119910753</v>
      </c>
      <c r="O324" s="27">
        <f t="shared" si="82"/>
        <v>7.5131092090175429</v>
      </c>
      <c r="P324" s="27">
        <f t="shared" si="82"/>
        <v>7.5251923679492405</v>
      </c>
      <c r="Q324" s="27">
        <f t="shared" si="82"/>
        <v>7.5518885629203734</v>
      </c>
      <c r="R324" s="27">
        <f t="shared" si="82"/>
        <v>7.5825135825669054</v>
      </c>
      <c r="S324" s="27">
        <f t="shared" si="82"/>
        <v>7.3753718852487271</v>
      </c>
      <c r="T324" s="27">
        <f t="shared" si="82"/>
        <v>7.4694842771577035</v>
      </c>
      <c r="U324" s="27">
        <f t="shared" si="82"/>
        <v>7.542234799984481</v>
      </c>
      <c r="V324" s="27">
        <f t="shared" si="82"/>
        <v>7.6071785011289723</v>
      </c>
      <c r="W324" s="27">
        <f t="shared" si="82"/>
        <v>7.6758309718906155</v>
      </c>
      <c r="X324" s="27">
        <f t="shared" si="82"/>
        <v>7.7385122451051807</v>
      </c>
      <c r="Y324" s="27">
        <f t="shared" si="82"/>
        <v>7.791352787728318</v>
      </c>
      <c r="Z324" s="27">
        <f t="shared" si="82"/>
        <v>7.8435359341380684</v>
      </c>
      <c r="AA324" s="27">
        <f t="shared" si="82"/>
        <v>7.8968569333392367</v>
      </c>
      <c r="AB324" s="27">
        <f t="shared" si="82"/>
        <v>7.9708395739290774</v>
      </c>
      <c r="AC324" s="27">
        <f t="shared" si="82"/>
        <v>8.0346879416649859</v>
      </c>
      <c r="AD324" s="27">
        <f t="shared" si="82"/>
        <v>8.1130078493024147</v>
      </c>
      <c r="AE324" s="27">
        <f t="shared" si="82"/>
        <v>8.1948830007066125</v>
      </c>
      <c r="AF324" s="27">
        <f t="shared" si="82"/>
        <v>8.293215602314195</v>
      </c>
      <c r="AG324" s="27">
        <f t="shared" si="82"/>
        <v>8.3998958709716458</v>
      </c>
      <c r="AH324" s="27">
        <f t="shared" si="82"/>
        <v>8.4821304115185292</v>
      </c>
      <c r="AI324" s="27">
        <f t="shared" si="82"/>
        <v>8.5643646742520563</v>
      </c>
      <c r="AJ324" s="27">
        <f t="shared" si="82"/>
        <v>8.6554469242522067</v>
      </c>
      <c r="AK324" s="27">
        <f t="shared" si="82"/>
        <v>8.7458635818001067</v>
      </c>
      <c r="AL324" s="27">
        <f t="shared" si="82"/>
        <v>8.8459292017919573</v>
      </c>
      <c r="AM324" s="27">
        <f t="shared" si="82"/>
        <v>8.9429559688955855</v>
      </c>
      <c r="AN324" s="27">
        <f t="shared" si="82"/>
        <v>9.0556229134752435</v>
      </c>
      <c r="AO324" s="27">
        <f t="shared" si="82"/>
        <v>9.1694822193663157</v>
      </c>
      <c r="AP324" s="27">
        <f t="shared" si="82"/>
        <v>9.2864212512160815</v>
      </c>
      <c r="AQ324" s="27">
        <f t="shared" si="82"/>
        <v>9.4070507095645581</v>
      </c>
      <c r="AR324" s="27">
        <f t="shared" si="82"/>
        <v>9.5325470673578661</v>
      </c>
      <c r="AS324" s="27">
        <f t="shared" si="82"/>
        <v>9.6689571225079529</v>
      </c>
      <c r="AT324" s="27">
        <f t="shared" si="82"/>
        <v>9.747113768415316</v>
      </c>
      <c r="AU324" s="27">
        <f t="shared" si="82"/>
        <v>9.8161625757951647</v>
      </c>
      <c r="AV324" s="27">
        <f t="shared" si="82"/>
        <v>9.8863534218130269</v>
      </c>
      <c r="AW324" s="27">
        <f t="shared" si="82"/>
        <v>9.9540059037029689</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2.1227712545548463</v>
      </c>
      <c r="N325" s="27">
        <f t="shared" si="83"/>
        <v>2.1334469567638776</v>
      </c>
      <c r="O325" s="27">
        <f t="shared" si="83"/>
        <v>2.1405410097083357</v>
      </c>
      <c r="P325" s="27">
        <f t="shared" si="83"/>
        <v>2.143983592066792</v>
      </c>
      <c r="Q325" s="27">
        <f t="shared" si="83"/>
        <v>2.151589537694508</v>
      </c>
      <c r="R325" s="27">
        <f t="shared" si="83"/>
        <v>2.1603148348588097</v>
      </c>
      <c r="S325" s="27">
        <f t="shared" si="83"/>
        <v>2.1012986159280409</v>
      </c>
      <c r="T325" s="27">
        <f t="shared" si="83"/>
        <v>2.128111940318576</v>
      </c>
      <c r="U325" s="27">
        <f t="shared" si="83"/>
        <v>2.148839108426492</v>
      </c>
      <c r="V325" s="27">
        <f t="shared" si="83"/>
        <v>2.1673420546441746</v>
      </c>
      <c r="W325" s="27">
        <f t="shared" si="83"/>
        <v>2.1869016570663948</v>
      </c>
      <c r="X325" s="27">
        <f t="shared" si="83"/>
        <v>2.2047600206444815</v>
      </c>
      <c r="Y325" s="27">
        <f t="shared" si="83"/>
        <v>2.2198146864710222</v>
      </c>
      <c r="Z325" s="27">
        <f t="shared" si="83"/>
        <v>2.2346820551992206</v>
      </c>
      <c r="AA325" s="27">
        <f t="shared" si="82"/>
        <v>2.2498736066985305</v>
      </c>
      <c r="AB325" s="27">
        <f t="shared" si="82"/>
        <v>2.2709518143730563</v>
      </c>
      <c r="AC325" s="27">
        <f t="shared" si="82"/>
        <v>2.2891426919098299</v>
      </c>
      <c r="AD325" s="27">
        <f t="shared" si="82"/>
        <v>2.311456619407819</v>
      </c>
      <c r="AE325" s="27">
        <f t="shared" si="82"/>
        <v>2.3347834624472377</v>
      </c>
      <c r="AF325" s="27">
        <f t="shared" si="82"/>
        <v>2.3627991561469521</v>
      </c>
      <c r="AG325" s="27">
        <f t="shared" si="82"/>
        <v>2.3931931626275045</v>
      </c>
      <c r="AH325" s="27">
        <f t="shared" si="82"/>
        <v>2.41662239832181</v>
      </c>
      <c r="AI325" s="27">
        <f t="shared" si="82"/>
        <v>2.4400515548650121</v>
      </c>
      <c r="AJ325" s="27">
        <f t="shared" si="82"/>
        <v>2.4660015691610671</v>
      </c>
      <c r="AK325" s="27">
        <f t="shared" si="82"/>
        <v>2.4917619511890217</v>
      </c>
      <c r="AL325" s="27">
        <f t="shared" si="82"/>
        <v>2.5202713947889315</v>
      </c>
      <c r="AM325" s="27">
        <f t="shared" si="82"/>
        <v>2.5479150464711746</v>
      </c>
      <c r="AN325" s="27">
        <f t="shared" si="82"/>
        <v>2.5800147017007076</v>
      </c>
      <c r="AO325" s="27">
        <f t="shared" si="82"/>
        <v>2.6124540695864082</v>
      </c>
      <c r="AP325" s="27">
        <f t="shared" si="82"/>
        <v>2.6457708744332722</v>
      </c>
      <c r="AQ325" s="27">
        <f t="shared" si="82"/>
        <v>2.6801391093930285</v>
      </c>
      <c r="AR325" s="27">
        <f t="shared" si="82"/>
        <v>2.7158939604077297</v>
      </c>
      <c r="AS325" s="27">
        <f t="shared" si="82"/>
        <v>2.7547582054309321</v>
      </c>
      <c r="AT325" s="27">
        <f t="shared" si="82"/>
        <v>2.7770256184408706</v>
      </c>
      <c r="AU325" s="27">
        <f t="shared" si="82"/>
        <v>2.7966981401301085</v>
      </c>
      <c r="AV325" s="27">
        <f t="shared" si="82"/>
        <v>2.8166960371694638</v>
      </c>
      <c r="AW325" s="27">
        <f t="shared" si="82"/>
        <v>2.8359707352824839</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0.43843338143568994</v>
      </c>
      <c r="N326" s="27">
        <f t="shared" si="82"/>
        <v>0.44063832189202168</v>
      </c>
      <c r="O326" s="27">
        <f t="shared" si="82"/>
        <v>0.44210351490980387</v>
      </c>
      <c r="P326" s="27">
        <f t="shared" si="82"/>
        <v>0.44281453971808232</v>
      </c>
      <c r="Q326" s="27">
        <f t="shared" si="82"/>
        <v>0.44438545813589125</v>
      </c>
      <c r="R326" s="27">
        <f t="shared" si="82"/>
        <v>0.44618756541973903</v>
      </c>
      <c r="S326" s="27">
        <f t="shared" si="82"/>
        <v>0.43399846102620321</v>
      </c>
      <c r="T326" s="27">
        <f t="shared" si="82"/>
        <v>0.43953643712930424</v>
      </c>
      <c r="U326" s="27">
        <f t="shared" si="82"/>
        <v>0.4438173893900062</v>
      </c>
      <c r="V326" s="27">
        <f t="shared" si="82"/>
        <v>0.44763895483627575</v>
      </c>
      <c r="W326" s="27">
        <f t="shared" si="82"/>
        <v>0.45167876016674224</v>
      </c>
      <c r="X326" s="27">
        <f t="shared" si="82"/>
        <v>0.4553671946665257</v>
      </c>
      <c r="Y326" s="27">
        <f t="shared" si="82"/>
        <v>0.45847655844302865</v>
      </c>
      <c r="Z326" s="27">
        <f t="shared" si="82"/>
        <v>0.46154723821154758</v>
      </c>
      <c r="AA326" s="27">
        <f t="shared" si="82"/>
        <v>0.46468487411028397</v>
      </c>
      <c r="AB326" s="27">
        <f t="shared" si="82"/>
        <v>0.46903832945575119</v>
      </c>
      <c r="AC326" s="27">
        <f t="shared" si="82"/>
        <v>0.47279544079434555</v>
      </c>
      <c r="AD326" s="27">
        <f t="shared" si="82"/>
        <v>0.47740411950386857</v>
      </c>
      <c r="AE326" s="27">
        <f t="shared" si="82"/>
        <v>0.48222200397919629</v>
      </c>
      <c r="AF326" s="27">
        <f t="shared" si="82"/>
        <v>0.48800831529073146</v>
      </c>
      <c r="AG326" s="27">
        <f t="shared" si="82"/>
        <v>0.49428583907387752</v>
      </c>
      <c r="AH326" s="27">
        <f t="shared" si="82"/>
        <v>0.49912487154516566</v>
      </c>
      <c r="AI326" s="27">
        <f t="shared" si="82"/>
        <v>0.50396388766872646</v>
      </c>
      <c r="AJ326" s="27">
        <f t="shared" si="82"/>
        <v>0.50932355724768441</v>
      </c>
      <c r="AK326" s="27">
        <f t="shared" si="82"/>
        <v>0.51464406051686951</v>
      </c>
      <c r="AL326" s="27">
        <f t="shared" si="82"/>
        <v>0.52053235005043952</v>
      </c>
      <c r="AM326" s="27">
        <f t="shared" si="82"/>
        <v>0.52624182046854062</v>
      </c>
      <c r="AN326" s="27">
        <f t="shared" si="82"/>
        <v>0.53287162589623627</v>
      </c>
      <c r="AO326" s="27">
        <f t="shared" si="82"/>
        <v>0.53957159496885621</v>
      </c>
      <c r="AP326" s="27">
        <f t="shared" si="82"/>
        <v>0.54645278830341859</v>
      </c>
      <c r="AQ326" s="27">
        <f t="shared" si="82"/>
        <v>0.55355114213454859</v>
      </c>
      <c r="AR326" s="27">
        <f t="shared" si="82"/>
        <v>0.56093588516772686</v>
      </c>
      <c r="AS326" s="27">
        <f t="shared" si="82"/>
        <v>0.56896283688280502</v>
      </c>
      <c r="AT326" s="27">
        <f t="shared" si="82"/>
        <v>0.57356190857308931</v>
      </c>
      <c r="AU326" s="27">
        <f t="shared" si="82"/>
        <v>0.5776250360471743</v>
      </c>
      <c r="AV326" s="27">
        <f t="shared" si="82"/>
        <v>0.58175536596461319</v>
      </c>
      <c r="AW326" s="27">
        <f t="shared" si="82"/>
        <v>0.58573632766819339</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9.4871637196006511E-2</v>
      </c>
      <c r="L327" s="27">
        <f t="shared" si="82"/>
        <v>9.404884578461549E-2</v>
      </c>
      <c r="M327" s="27">
        <f t="shared" si="82"/>
        <v>9.3735634002294205E-2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7.5208247714783946E-2</v>
      </c>
      <c r="T327" s="27">
        <f t="shared" si="82"/>
        <v>7.6678484071577055E-2</v>
      </c>
      <c r="U327" s="27">
        <f t="shared" si="82"/>
        <v>7.7467512107200667E-2</v>
      </c>
      <c r="V327" s="27">
        <f t="shared" si="82"/>
        <v>7.8029910082547838E-2</v>
      </c>
      <c r="W327" s="27">
        <f t="shared" si="82"/>
        <v>7.873105143618242E-2</v>
      </c>
      <c r="X327" s="27">
        <f t="shared" si="82"/>
        <v>7.9275124037070141E-2</v>
      </c>
      <c r="Y327" s="27">
        <f t="shared" si="82"/>
        <v>7.9501191860728515E-2</v>
      </c>
      <c r="Z327" s="27">
        <f t="shared" si="82"/>
        <v>7.9693121649003426E-2</v>
      </c>
      <c r="AA327" s="27">
        <f t="shared" si="82"/>
        <v>7.9905129321863402E-2</v>
      </c>
      <c r="AB327" s="27">
        <f t="shared" si="82"/>
        <v>8.0692545350578432E-2</v>
      </c>
      <c r="AC327" s="27">
        <f t="shared" si="82"/>
        <v>8.1167588895338233E-2</v>
      </c>
      <c r="AD327" s="27">
        <f t="shared" si="82"/>
        <v>8.1328480244547169E-2</v>
      </c>
      <c r="AE327" s="27">
        <f t="shared" si="82"/>
        <v>8.152398002388353E-2</v>
      </c>
      <c r="AF327" s="27">
        <f t="shared" si="82"/>
        <v>8.2086485033796799E-2</v>
      </c>
      <c r="AG327" s="27">
        <f t="shared" si="82"/>
        <v>8.2780238858187707E-2</v>
      </c>
      <c r="AH327" s="27">
        <f t="shared" si="82"/>
        <v>8.2774193693921416E-2</v>
      </c>
      <c r="AI327" s="27">
        <f t="shared" si="82"/>
        <v>8.2707270961222476E-2</v>
      </c>
      <c r="AJ327" s="27">
        <f t="shared" si="82"/>
        <v>8.2790842701512574E-2</v>
      </c>
      <c r="AK327" s="27">
        <f t="shared" si="82"/>
        <v>8.2790127082109061E-2</v>
      </c>
      <c r="AL327" s="27">
        <f t="shared" si="82"/>
        <v>8.294054822370725E-2</v>
      </c>
      <c r="AM327" s="27">
        <f t="shared" si="82"/>
        <v>8.2947186626900371E-2</v>
      </c>
      <c r="AN327" s="27">
        <f t="shared" si="82"/>
        <v>8.3640570074188708E-2</v>
      </c>
      <c r="AO327" s="27">
        <f t="shared" si="82"/>
        <v>8.4288796191548235E-2</v>
      </c>
      <c r="AP327" s="27">
        <f t="shared" si="82"/>
        <v>8.4930504368898554E-2</v>
      </c>
      <c r="AQ327" s="27">
        <f t="shared" si="82"/>
        <v>8.5575141343548641E-2</v>
      </c>
      <c r="AR327" s="27">
        <f t="shared" si="82"/>
        <v>8.6242353486096393E-2</v>
      </c>
      <c r="AS327" s="27">
        <f t="shared" si="82"/>
        <v>8.7044361470360362E-2</v>
      </c>
      <c r="AT327" s="27">
        <f t="shared" si="82"/>
        <v>8.6654221537114093E-2</v>
      </c>
      <c r="AU327" s="27">
        <f t="shared" si="82"/>
        <v>8.605888876699494E-2</v>
      </c>
      <c r="AV327" s="27">
        <f t="shared" si="82"/>
        <v>8.5456139410084217E-2</v>
      </c>
      <c r="AW327" s="27">
        <f t="shared" si="82"/>
        <v>8.4779285670558938E-2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6.9689449734106276E-2</v>
      </c>
      <c r="L328" s="27">
        <f t="shared" si="82"/>
        <v>6.9085055392440989E-2</v>
      </c>
      <c r="M328" s="27">
        <f t="shared" si="82"/>
        <v>6.8854980763127779E-2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5.5245398452239122E-2</v>
      </c>
      <c r="T328" s="27">
        <f t="shared" si="82"/>
        <v>5.6325383637614447E-2</v>
      </c>
      <c r="U328" s="27">
        <f t="shared" si="82"/>
        <v>5.690497656182833E-2</v>
      </c>
      <c r="V328" s="27">
        <f t="shared" si="82"/>
        <v>5.7318094819211664E-2</v>
      </c>
      <c r="W328" s="27">
        <f t="shared" si="82"/>
        <v>5.7833129202139733E-2</v>
      </c>
      <c r="X328" s="27">
        <f t="shared" si="82"/>
        <v>5.8232786268170286E-2</v>
      </c>
      <c r="Y328" s="27">
        <f t="shared" si="82"/>
        <v>5.8398847935270948E-2</v>
      </c>
      <c r="Z328" s="27">
        <f t="shared" si="82"/>
        <v>5.8539832972820456E-2</v>
      </c>
      <c r="AA328" s="27">
        <f t="shared" si="82"/>
        <v>5.8695566535534212E-2</v>
      </c>
      <c r="AB328" s="27">
        <f t="shared" si="82"/>
        <v>5.9273975334779377E-2</v>
      </c>
      <c r="AC328" s="27">
        <f t="shared" si="82"/>
        <v>5.9622926024495558E-2</v>
      </c>
      <c r="AD328" s="27">
        <f t="shared" si="82"/>
        <v>5.9741111289604701E-2</v>
      </c>
      <c r="AE328" s="27">
        <f t="shared" si="82"/>
        <v>5.9884718720105153E-2</v>
      </c>
      <c r="AF328" s="27">
        <f t="shared" si="82"/>
        <v>6.0297915601408514E-2</v>
      </c>
      <c r="AG328" s="27">
        <f t="shared" si="82"/>
        <v>6.0807523358812857E-2</v>
      </c>
      <c r="AH328" s="27">
        <f t="shared" si="82"/>
        <v>6.0803082788546306E-2</v>
      </c>
      <c r="AI328" s="27">
        <f t="shared" si="82"/>
        <v>6.0753923645157075E-2</v>
      </c>
      <c r="AJ328" s="27">
        <f t="shared" si="82"/>
        <v>6.0815312578312131E-2</v>
      </c>
      <c r="AK328" s="27">
        <f t="shared" si="82"/>
        <v>6.0814786908850477E-2</v>
      </c>
      <c r="AL328" s="27">
        <f t="shared" si="82"/>
        <v>6.092528111867105E-2</v>
      </c>
      <c r="AM328" s="27">
        <f t="shared" si="82"/>
        <v>6.0930157461899802E-2</v>
      </c>
      <c r="AN328" s="27">
        <f t="shared" si="82"/>
        <v>6.1439493152991839E-2</v>
      </c>
      <c r="AO328" s="27">
        <f t="shared" si="82"/>
        <v>6.1915657818820587E-2</v>
      </c>
      <c r="AP328" s="27">
        <f t="shared" si="82"/>
        <v>6.2387034629542489E-2</v>
      </c>
      <c r="AQ328" s="27">
        <f t="shared" si="82"/>
        <v>6.2860562834276726E-2</v>
      </c>
      <c r="AR328" s="27">
        <f t="shared" si="82"/>
        <v>6.3350673982817407E-2</v>
      </c>
      <c r="AS328" s="27">
        <f t="shared" si="82"/>
        <v>6.3939801531973553E-2</v>
      </c>
      <c r="AT328" s="27">
        <f t="shared" si="82"/>
        <v>6.3653218122318014E-2</v>
      </c>
      <c r="AU328" s="27">
        <f t="shared" si="82"/>
        <v>6.3215907094654744E-2</v>
      </c>
      <c r="AV328" s="27">
        <f t="shared" si="82"/>
        <v>6.2773148096789952E-2</v>
      </c>
      <c r="AW328" s="27">
        <f t="shared" si="82"/>
        <v>6.2275954561903053E-2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0.47107022937833815</v>
      </c>
      <c r="L329" s="27">
        <f t="shared" si="82"/>
        <v>0.48695387967725917</v>
      </c>
      <c r="M329" s="27">
        <f t="shared" si="82"/>
        <v>0.50580611066616787</v>
      </c>
      <c r="N329" s="27">
        <f t="shared" si="82"/>
        <v>0.51986569055899412</v>
      </c>
      <c r="O329" s="27">
        <f t="shared" si="82"/>
        <v>0.53070826286138528</v>
      </c>
      <c r="P329" s="27">
        <f t="shared" si="82"/>
        <v>0.53817886796858128</v>
      </c>
      <c r="Q329" s="27">
        <f t="shared" si="82"/>
        <v>0.54837935702304741</v>
      </c>
      <c r="R329" s="27">
        <f t="shared" si="82"/>
        <v>0.55907244781022658</v>
      </c>
      <c r="S329" s="27">
        <f t="shared" si="82"/>
        <v>0.51633909352909813</v>
      </c>
      <c r="T329" s="27">
        <f t="shared" si="82"/>
        <v>0.53911612761246108</v>
      </c>
      <c r="U329" s="27">
        <f t="shared" si="82"/>
        <v>0.55760589693141993</v>
      </c>
      <c r="V329" s="27">
        <f t="shared" si="82"/>
        <v>0.57483031734520051</v>
      </c>
      <c r="W329" s="27">
        <f t="shared" si="82"/>
        <v>0.59344192941448848</v>
      </c>
      <c r="X329" s="27">
        <f t="shared" si="82"/>
        <v>0.61124511737234011</v>
      </c>
      <c r="Y329" s="27">
        <f t="shared" si="82"/>
        <v>0.62690254356913966</v>
      </c>
      <c r="Z329" s="27">
        <f t="shared" si="82"/>
        <v>0.64254702308750933</v>
      </c>
      <c r="AA329" s="27">
        <f t="shared" si="82"/>
        <v>0.65861804638210719</v>
      </c>
      <c r="AB329" s="27">
        <f t="shared" si="82"/>
        <v>0.67981588285946748</v>
      </c>
      <c r="AC329" s="27">
        <f t="shared" si="82"/>
        <v>0.69882717324341059</v>
      </c>
      <c r="AD329" s="27">
        <f t="shared" si="82"/>
        <v>0.72343333683410249</v>
      </c>
      <c r="AE329" s="27">
        <f t="shared" si="82"/>
        <v>0.7492671294191624</v>
      </c>
      <c r="AF329" s="27">
        <f t="shared" si="82"/>
        <v>0.77956813466496777</v>
      </c>
      <c r="AG329" s="27">
        <f t="shared" si="82"/>
        <v>0.81242766029090518</v>
      </c>
      <c r="AH329" s="27">
        <f t="shared" si="82"/>
        <v>0.83961820509380103</v>
      </c>
      <c r="AI329" s="27">
        <f t="shared" si="82"/>
        <v>0.8672043348551921</v>
      </c>
      <c r="AJ329" s="27">
        <f t="shared" si="82"/>
        <v>0.897473613964751</v>
      </c>
      <c r="AK329" s="27">
        <f t="shared" si="82"/>
        <v>0.92802398059783187</v>
      </c>
      <c r="AL329" s="27">
        <f t="shared" si="82"/>
        <v>0.96156227158389962</v>
      </c>
      <c r="AM329" s="27">
        <f t="shared" si="82"/>
        <v>0.99480916166186184</v>
      </c>
      <c r="AN329" s="27">
        <f t="shared" si="82"/>
        <v>1.0314285171159849</v>
      </c>
      <c r="AO329" s="27">
        <f t="shared" si="82"/>
        <v>1.0688511583070932</v>
      </c>
      <c r="AP329" s="27">
        <f t="shared" si="82"/>
        <v>1.1075998459611798</v>
      </c>
      <c r="AQ329" s="27">
        <f t="shared" si="82"/>
        <v>1.1478643711700298</v>
      </c>
      <c r="AR329" s="27">
        <f t="shared" si="82"/>
        <v>1.1899938353762676</v>
      </c>
      <c r="AS329" s="27">
        <f t="shared" si="82"/>
        <v>1.2356879074666209</v>
      </c>
      <c r="AT329" s="27">
        <f t="shared" si="82"/>
        <v>1.2658153579307057</v>
      </c>
      <c r="AU329" s="27">
        <f t="shared" si="82"/>
        <v>1.2937875048197156</v>
      </c>
      <c r="AV329" s="27">
        <f t="shared" si="82"/>
        <v>1.3224429525629304</v>
      </c>
      <c r="AW329" s="27">
        <f t="shared" si="82"/>
        <v>1.3507521839583057</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3.6054675351507595E-2</v>
      </c>
      <c r="L330" s="27">
        <f t="shared" si="82"/>
        <v>3.6074169999743479E-2</v>
      </c>
      <c r="M330" s="27">
        <f t="shared" si="82"/>
        <v>3.6120780972302445E-2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3.678141955031488E-2</v>
      </c>
      <c r="T330" s="27">
        <f t="shared" si="82"/>
        <v>3.6904383155988291E-2</v>
      </c>
      <c r="U330" s="27">
        <f t="shared" si="82"/>
        <v>3.7013178508535728E-2</v>
      </c>
      <c r="V330" s="27">
        <f t="shared" si="82"/>
        <v>3.7108030207529355E-2</v>
      </c>
      <c r="W330" s="27">
        <f t="shared" si="82"/>
        <v>3.7189066787517051E-2</v>
      </c>
      <c r="X330" s="27">
        <f t="shared" si="82"/>
        <v>3.7254569370753478E-2</v>
      </c>
      <c r="Y330" s="27">
        <f t="shared" si="82"/>
        <v>3.7317986232312597E-2</v>
      </c>
      <c r="Z330" s="27">
        <f t="shared" si="82"/>
        <v>3.7379682585698924E-2</v>
      </c>
      <c r="AA330" s="27">
        <f t="shared" si="82"/>
        <v>3.7439386065158051E-2</v>
      </c>
      <c r="AB330" s="27">
        <f t="shared" si="82"/>
        <v>3.749847154451845E-2</v>
      </c>
      <c r="AC330" s="27">
        <f t="shared" si="82"/>
        <v>3.7553758609203611E-2</v>
      </c>
      <c r="AD330" s="27">
        <f t="shared" si="82"/>
        <v>3.7608912417214695E-2</v>
      </c>
      <c r="AE330" s="27">
        <f t="shared" si="82"/>
        <v>3.7662635716177846E-2</v>
      </c>
      <c r="AF330" s="27">
        <f t="shared" si="82"/>
        <v>3.7715820129565612E-2</v>
      </c>
      <c r="AG330" s="27">
        <f t="shared" si="82"/>
        <v>3.7767462596531208E-2</v>
      </c>
      <c r="AH330" s="27">
        <f t="shared" si="82"/>
        <v>3.7814331709745748E-2</v>
      </c>
      <c r="AI330" s="27">
        <f t="shared" si="82"/>
        <v>3.7858923764817719E-2</v>
      </c>
      <c r="AJ330" s="27">
        <f t="shared" si="82"/>
        <v>3.7901830662330695E-2</v>
      </c>
      <c r="AK330" s="27">
        <f t="shared" si="82"/>
        <v>3.794198686656735E-2</v>
      </c>
      <c r="AL330" s="27">
        <f t="shared" si="82"/>
        <v>3.7980141971919464E-2</v>
      </c>
      <c r="AM330" s="27">
        <f t="shared" si="82"/>
        <v>3.801496519902596E-2</v>
      </c>
      <c r="AN330" s="27">
        <f t="shared" si="82"/>
        <v>3.8048518428976365E-2</v>
      </c>
      <c r="AO330" s="27">
        <f t="shared" si="82"/>
        <v>3.8079335301061744E-2</v>
      </c>
      <c r="AP330" s="27">
        <f t="shared" si="82"/>
        <v>3.8107443173975866E-2</v>
      </c>
      <c r="AQ330" s="27">
        <f t="shared" si="82"/>
        <v>3.8132761642399302E-2</v>
      </c>
      <c r="AR330" s="27">
        <f t="shared" si="82"/>
        <v>3.8155269536392922E-2</v>
      </c>
      <c r="AS330" s="27">
        <f t="shared" si="82"/>
        <v>3.8175416946680411E-2</v>
      </c>
      <c r="AT330" s="27">
        <f t="shared" si="82"/>
        <v>3.8186810993491208E-2</v>
      </c>
      <c r="AU330" s="27">
        <f t="shared" si="82"/>
        <v>3.8193809051681696E-2</v>
      </c>
      <c r="AV330" s="27">
        <f t="shared" si="82"/>
        <v>3.8197242149627338E-2</v>
      </c>
      <c r="AW330" s="27">
        <f t="shared" si="82"/>
        <v>3.8196683019925237E-2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4.1176157807460223E-3</v>
      </c>
      <c r="L331" s="27">
        <f t="shared" si="82"/>
        <v>4.1198421624963379E-3</v>
      </c>
      <c r="M331" s="27">
        <f t="shared" si="82"/>
        <v>4.1251653577350578E-3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4.2006134322960693E-3</v>
      </c>
      <c r="T331" s="27">
        <f t="shared" si="84"/>
        <v>4.2146564621733888E-3</v>
      </c>
      <c r="U331" s="27">
        <f t="shared" si="84"/>
        <v>4.2270814100103535E-3</v>
      </c>
      <c r="V331" s="27">
        <f t="shared" si="84"/>
        <v>4.2379139261486632E-3</v>
      </c>
      <c r="W331" s="27">
        <f t="shared" si="84"/>
        <v>4.2471686898463493E-3</v>
      </c>
      <c r="X331" s="27">
        <f t="shared" si="84"/>
        <v>4.2546493970718182E-3</v>
      </c>
      <c r="Y331" s="27">
        <f t="shared" si="84"/>
        <v>4.2618919049400884E-3</v>
      </c>
      <c r="Z331" s="27">
        <f t="shared" si="84"/>
        <v>4.2689379225741746E-3</v>
      </c>
      <c r="AA331" s="27">
        <f t="shared" si="84"/>
        <v>4.2757563445066874E-3</v>
      </c>
      <c r="AB331" s="27">
        <f t="shared" si="84"/>
        <v>4.2825041878822119E-3</v>
      </c>
      <c r="AC331" s="27">
        <f t="shared" si="84"/>
        <v>4.2888182341965743E-3</v>
      </c>
      <c r="AD331" s="27">
        <f t="shared" si="84"/>
        <v>4.2951170619635872E-3</v>
      </c>
      <c r="AE331" s="27">
        <f t="shared" si="84"/>
        <v>4.3012525187787649E-3</v>
      </c>
      <c r="AF331" s="27">
        <f t="shared" si="84"/>
        <v>4.3073264322926186E-3</v>
      </c>
      <c r="AG331" s="27">
        <f t="shared" si="84"/>
        <v>4.3132242481753328E-3</v>
      </c>
      <c r="AH331" s="27">
        <f t="shared" si="84"/>
        <v>4.3185769243073531E-3</v>
      </c>
      <c r="AI331" s="27">
        <f t="shared" si="84"/>
        <v>4.3236695495458321E-3</v>
      </c>
      <c r="AJ331" s="27">
        <f t="shared" si="84"/>
        <v>4.3285697217587231E-3</v>
      </c>
      <c r="AK331" s="27">
        <f t="shared" si="84"/>
        <v>4.333155751688203E-3</v>
      </c>
      <c r="AL331" s="27">
        <f t="shared" si="84"/>
        <v>4.3375132465867765E-3</v>
      </c>
      <c r="AM331" s="27">
        <f t="shared" si="84"/>
        <v>4.3414902251082098E-3</v>
      </c>
      <c r="AN331" s="27">
        <f t="shared" si="84"/>
        <v>4.3453221639009401E-3</v>
      </c>
      <c r="AO331" s="27">
        <f t="shared" si="84"/>
        <v>4.3488415975825624E-3</v>
      </c>
      <c r="AP331" s="27">
        <f t="shared" si="84"/>
        <v>4.3520516506463051E-3</v>
      </c>
      <c r="AQ331" s="27">
        <f t="shared" si="84"/>
        <v>4.3549431404214401E-3</v>
      </c>
      <c r="AR331" s="27">
        <f t="shared" si="84"/>
        <v>4.3575136492000083E-3</v>
      </c>
      <c r="AS331" s="27">
        <f t="shared" si="84"/>
        <v>4.3598145794880271E-3</v>
      </c>
      <c r="AT331" s="27">
        <f t="shared" si="84"/>
        <v>4.3611158339438572E-3</v>
      </c>
      <c r="AU331" s="27">
        <f t="shared" si="84"/>
        <v>4.3619150455456489E-3</v>
      </c>
      <c r="AV331" s="27">
        <f t="shared" si="84"/>
        <v>4.3623071216949963E-3</v>
      </c>
      <c r="AW331" s="27">
        <f t="shared" si="84"/>
        <v>4.3622432664179086E-3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1.6435570062375435E-2</v>
      </c>
      <c r="T332" s="27">
        <f t="shared" si="84"/>
        <v>1.6528661138233626E-2</v>
      </c>
      <c r="U332" s="27">
        <f t="shared" si="84"/>
        <v>1.6610600028785168E-2</v>
      </c>
      <c r="V332" s="27">
        <f t="shared" si="84"/>
        <v>1.6681734097997107E-2</v>
      </c>
      <c r="W332" s="27">
        <f t="shared" si="84"/>
        <v>1.6742326093761216E-2</v>
      </c>
      <c r="X332" s="27">
        <f t="shared" si="84"/>
        <v>1.6791383255225809E-2</v>
      </c>
      <c r="Y332" s="27">
        <f t="shared" si="84"/>
        <v>1.683805678602027E-2</v>
      </c>
      <c r="Z332" s="27">
        <f t="shared" si="84"/>
        <v>1.688267166748542E-2</v>
      </c>
      <c r="AA332" s="27">
        <f t="shared" si="84"/>
        <v>1.6925118122702483E-2</v>
      </c>
      <c r="AB332" s="27">
        <f t="shared" si="84"/>
        <v>1.696637587071944E-2</v>
      </c>
      <c r="AC332" s="27">
        <f t="shared" si="84"/>
        <v>1.7004389766756035E-2</v>
      </c>
      <c r="AD332" s="27">
        <f t="shared" si="84"/>
        <v>1.7041647752225532E-2</v>
      </c>
      <c r="AE332" s="27">
        <f t="shared" si="84"/>
        <v>1.707733543714134E-2</v>
      </c>
      <c r="AF332" s="27">
        <f t="shared" si="84"/>
        <v>1.7112084299185676E-2</v>
      </c>
      <c r="AG332" s="27">
        <f t="shared" si="84"/>
        <v>1.714527115353039E-2</v>
      </c>
      <c r="AH332" s="27">
        <f t="shared" si="84"/>
        <v>1.7174811720624676E-2</v>
      </c>
      <c r="AI332" s="27">
        <f t="shared" si="84"/>
        <v>1.7202388669747132E-2</v>
      </c>
      <c r="AJ332" s="27">
        <f t="shared" si="84"/>
        <v>1.722842371641525E-2</v>
      </c>
      <c r="AK332" s="27">
        <f t="shared" si="84"/>
        <v>1.7252251161414406E-2</v>
      </c>
      <c r="AL332" s="27">
        <f t="shared" si="84"/>
        <v>1.7274391265394155E-2</v>
      </c>
      <c r="AM332" s="27">
        <f t="shared" si="84"/>
        <v>1.7294005363949615E-2</v>
      </c>
      <c r="AN332" s="27">
        <f t="shared" si="84"/>
        <v>1.731246243431352E-2</v>
      </c>
      <c r="AO332" s="27">
        <f t="shared" si="84"/>
        <v>1.7328833091369261E-2</v>
      </c>
      <c r="AP332" s="27">
        <f t="shared" si="84"/>
        <v>1.7343159826080024E-2</v>
      </c>
      <c r="AQ332" s="27">
        <f t="shared" si="84"/>
        <v>1.7355414006755675E-2</v>
      </c>
      <c r="AR332" s="27">
        <f t="shared" si="84"/>
        <v>1.7365604296313356E-2</v>
      </c>
      <c r="AS332" s="27">
        <f t="shared" si="84"/>
        <v>1.7374041742671455E-2</v>
      </c>
      <c r="AT332" s="27">
        <f t="shared" si="84"/>
        <v>1.7376635246869148E-2</v>
      </c>
      <c r="AU332" s="27">
        <f t="shared" si="84"/>
        <v>1.7376219228066557E-2</v>
      </c>
      <c r="AV332" s="27">
        <f t="shared" si="84"/>
        <v>1.7373349120891859E-2</v>
      </c>
      <c r="AW332" s="27">
        <f t="shared" si="84"/>
        <v>1.7367770980562913E-2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2.7166328132291771E-2</v>
      </c>
      <c r="Q333" s="27">
        <f t="shared" si="84"/>
        <v>2.7334899828466052E-2</v>
      </c>
      <c r="R333" s="27">
        <f t="shared" si="84"/>
        <v>2.7514742110372921E-2</v>
      </c>
      <c r="S333" s="27">
        <f t="shared" si="84"/>
        <v>2.7680008431332642E-2</v>
      </c>
      <c r="T333" s="27">
        <f t="shared" si="84"/>
        <v>2.7836788010918708E-2</v>
      </c>
      <c r="U333" s="27">
        <f t="shared" si="84"/>
        <v>2.7974785608368205E-2</v>
      </c>
      <c r="V333" s="27">
        <f t="shared" si="84"/>
        <v>2.8094586237617378E-2</v>
      </c>
      <c r="W333" s="27">
        <f t="shared" si="84"/>
        <v>2.8196632406217361E-2</v>
      </c>
      <c r="X333" s="27">
        <f t="shared" si="84"/>
        <v>2.8279252153375727E-2</v>
      </c>
      <c r="Y333" s="27">
        <f t="shared" si="84"/>
        <v>2.8357857502688703E-2</v>
      </c>
      <c r="Z333" s="27">
        <f t="shared" si="84"/>
        <v>2.8432995772333835E-2</v>
      </c>
      <c r="AA333" s="27">
        <f t="shared" si="84"/>
        <v>2.850448208122543E-2</v>
      </c>
      <c r="AB333" s="27">
        <f t="shared" si="84"/>
        <v>2.8573966425767965E-2</v>
      </c>
      <c r="AC333" s="27">
        <f t="shared" si="84"/>
        <v>2.8637987628489098E-2</v>
      </c>
      <c r="AD333" s="27">
        <f t="shared" si="84"/>
        <v>2.8700735762445893E-2</v>
      </c>
      <c r="AE333" s="27">
        <f t="shared" si="84"/>
        <v>2.8760839270606259E-2</v>
      </c>
      <c r="AF333" s="27">
        <f t="shared" si="84"/>
        <v>2.8819361657765094E-2</v>
      </c>
      <c r="AG333" s="27">
        <f t="shared" si="84"/>
        <v>2.8875253385559428E-2</v>
      </c>
      <c r="AH333" s="27">
        <f t="shared" si="84"/>
        <v>2.8925004209116693E-2</v>
      </c>
      <c r="AI333" s="27">
        <f t="shared" si="84"/>
        <v>2.8971448000316088E-2</v>
      </c>
      <c r="AJ333" s="27">
        <f t="shared" si="84"/>
        <v>2.9015294992452572E-2</v>
      </c>
      <c r="AK333" s="27">
        <f t="shared" si="84"/>
        <v>2.90554240464477E-2</v>
      </c>
      <c r="AL333" s="27">
        <f t="shared" si="84"/>
        <v>2.9092711360639064E-2</v>
      </c>
      <c r="AM333" s="27">
        <f t="shared" si="84"/>
        <v>2.9125744496169361E-2</v>
      </c>
      <c r="AN333" s="27">
        <f t="shared" si="84"/>
        <v>2.9156829019635951E-2</v>
      </c>
      <c r="AO333" s="27">
        <f t="shared" si="84"/>
        <v>2.9184399704656885E-2</v>
      </c>
      <c r="AP333" s="27">
        <f t="shared" si="84"/>
        <v>2.9208528112499289E-2</v>
      </c>
      <c r="AQ333" s="27">
        <f t="shared" si="84"/>
        <v>2.9229166023027123E-2</v>
      </c>
      <c r="AR333" s="27">
        <f t="shared" si="84"/>
        <v>2.9246328025914991E-2</v>
      </c>
      <c r="AS333" s="27">
        <f t="shared" si="84"/>
        <v>2.9260537973330555E-2</v>
      </c>
      <c r="AT333" s="27">
        <f t="shared" si="84"/>
        <v>2.9264905830227898E-2</v>
      </c>
      <c r="AU333" s="27">
        <f t="shared" si="84"/>
        <v>2.9264205191070293E-2</v>
      </c>
      <c r="AV333" s="27">
        <f t="shared" si="84"/>
        <v>2.9259371492543686E-2</v>
      </c>
      <c r="AW333" s="27">
        <f t="shared" si="84"/>
        <v>2.9249977052877126E-2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4.1336182129460544E-3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3.9121166032764342E-3</v>
      </c>
      <c r="T334" s="27">
        <f t="shared" si="84"/>
        <v>3.9610313521597192E-3</v>
      </c>
      <c r="U334" s="27">
        <f t="shared" si="84"/>
        <v>3.9939030604627685E-3</v>
      </c>
      <c r="V334" s="27">
        <f t="shared" si="84"/>
        <v>4.0227123267247873E-3</v>
      </c>
      <c r="W334" s="27">
        <f t="shared" si="84"/>
        <v>4.0573697208408392E-3</v>
      </c>
      <c r="X334" s="27">
        <f t="shared" si="84"/>
        <v>4.089966790533456E-3</v>
      </c>
      <c r="Y334" s="27">
        <f t="shared" si="84"/>
        <v>4.1145742914677355E-3</v>
      </c>
      <c r="Z334" s="27">
        <f t="shared" si="84"/>
        <v>4.1389458705993988E-3</v>
      </c>
      <c r="AA334" s="27">
        <f t="shared" si="84"/>
        <v>4.1646381536021371E-3</v>
      </c>
      <c r="AB334" s="27">
        <f t="shared" si="84"/>
        <v>4.2075904082502832E-3</v>
      </c>
      <c r="AC334" s="27">
        <f t="shared" si="84"/>
        <v>4.2427223595358264E-3</v>
      </c>
      <c r="AD334" s="27">
        <f t="shared" si="84"/>
        <v>4.2896872103719615E-3</v>
      </c>
      <c r="AE334" s="27">
        <f t="shared" si="84"/>
        <v>4.3396414295221331E-3</v>
      </c>
      <c r="AF334" s="27">
        <f t="shared" si="84"/>
        <v>4.4029347443667894E-3</v>
      </c>
      <c r="AG334" s="27">
        <f t="shared" si="84"/>
        <v>4.4730232498466412E-3</v>
      </c>
      <c r="AH334" s="27">
        <f t="shared" si="84"/>
        <v>4.5238777386623196E-3</v>
      </c>
      <c r="AI334" s="27">
        <f t="shared" si="84"/>
        <v>4.5749991993142307E-3</v>
      </c>
      <c r="AJ334" s="27">
        <f t="shared" si="84"/>
        <v>4.6334201256954506E-3</v>
      </c>
      <c r="AK334" s="27">
        <f t="shared" si="84"/>
        <v>4.6916543163119115E-3</v>
      </c>
      <c r="AL334" s="27">
        <f t="shared" si="84"/>
        <v>4.7578457505552058E-3</v>
      </c>
      <c r="AM334" s="27">
        <f t="shared" si="84"/>
        <v>4.8220746793179664E-3</v>
      </c>
      <c r="AN334" s="27">
        <f t="shared" si="84"/>
        <v>4.8988554588476809E-3</v>
      </c>
      <c r="AO334" s="27">
        <f t="shared" si="84"/>
        <v>4.9769207921359073E-3</v>
      </c>
      <c r="AP334" s="27">
        <f t="shared" si="84"/>
        <v>5.0577864940930996E-3</v>
      </c>
      <c r="AQ334" s="27">
        <f t="shared" si="84"/>
        <v>5.1419681494787942E-3</v>
      </c>
      <c r="AR334" s="27">
        <f t="shared" si="84"/>
        <v>5.2304162474305273E-3</v>
      </c>
      <c r="AS334" s="27">
        <f t="shared" si="84"/>
        <v>5.3278250588806265E-3</v>
      </c>
      <c r="AT334" s="27">
        <f t="shared" si="84"/>
        <v>5.3810029715290328E-3</v>
      </c>
      <c r="AU334" s="27">
        <f t="shared" si="84"/>
        <v>5.427973881840519E-3</v>
      </c>
      <c r="AV334" s="27">
        <f t="shared" si="84"/>
        <v>5.4766722810750956E-3</v>
      </c>
      <c r="AW334" s="27">
        <f t="shared" si="84"/>
        <v>5.5243149126135331E-3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23.279067868377389</v>
      </c>
      <c r="L336" s="27">
        <f t="shared" si="84"/>
        <v>23.152530650802593</v>
      </c>
      <c r="M336" s="27">
        <f t="shared" si="84"/>
        <v>23.1629164330643</v>
      </c>
      <c r="N336" s="27">
        <f t="shared" si="84"/>
        <v>22.950263110497293</v>
      </c>
      <c r="O336" s="27">
        <f t="shared" si="84"/>
        <v>22.602951186820601</v>
      </c>
      <c r="P336" s="27">
        <f t="shared" si="84"/>
        <v>22.126532811374943</v>
      </c>
      <c r="Q336" s="27">
        <f t="shared" si="84"/>
        <v>21.780600237355962</v>
      </c>
      <c r="R336" s="27">
        <f t="shared" si="84"/>
        <v>21.465278056857684</v>
      </c>
      <c r="S336" s="27">
        <f t="shared" si="84"/>
        <v>19.129090621845496</v>
      </c>
      <c r="T336" s="27">
        <f t="shared" si="84"/>
        <v>19.424063771253461</v>
      </c>
      <c r="U336" s="27">
        <f t="shared" si="84"/>
        <v>19.548284317380357</v>
      </c>
      <c r="V336" s="27">
        <f t="shared" si="84"/>
        <v>19.620362387400437</v>
      </c>
      <c r="W336" s="27">
        <f t="shared" si="84"/>
        <v>19.734948609985732</v>
      </c>
      <c r="X336" s="27">
        <f t="shared" si="84"/>
        <v>19.81511926528983</v>
      </c>
      <c r="Y336" s="27">
        <f t="shared" si="84"/>
        <v>19.816827806532558</v>
      </c>
      <c r="Z336" s="27">
        <f t="shared" si="84"/>
        <v>19.813451254544688</v>
      </c>
      <c r="AA336" s="27">
        <f t="shared" si="84"/>
        <v>19.818820801945261</v>
      </c>
      <c r="AB336" s="27">
        <f t="shared" si="84"/>
        <v>19.975614359129374</v>
      </c>
      <c r="AC336" s="27">
        <f t="shared" si="84"/>
        <v>20.055073578425574</v>
      </c>
      <c r="AD336" s="27">
        <f t="shared" si="84"/>
        <v>20.23352580868923</v>
      </c>
      <c r="AE336" s="27">
        <f t="shared" si="84"/>
        <v>20.430235195769612</v>
      </c>
      <c r="AF336" s="27">
        <f t="shared" si="84"/>
        <v>20.733065944420193</v>
      </c>
      <c r="AG336" s="27">
        <f t="shared" si="84"/>
        <v>21.082212062843585</v>
      </c>
      <c r="AH336" s="27">
        <f t="shared" si="84"/>
        <v>21.2568266497161</v>
      </c>
      <c r="AI336" s="27">
        <f t="shared" si="84"/>
        <v>21.424712937337748</v>
      </c>
      <c r="AJ336" s="27">
        <f t="shared" si="84"/>
        <v>21.643300293295258</v>
      </c>
      <c r="AK336" s="27">
        <f t="shared" si="84"/>
        <v>21.849607266043783</v>
      </c>
      <c r="AL336" s="27">
        <f t="shared" si="84"/>
        <v>22.10873161369387</v>
      </c>
      <c r="AM336" s="27">
        <f t="shared" si="84"/>
        <v>22.339754741586482</v>
      </c>
      <c r="AN336" s="27">
        <f t="shared" si="84"/>
        <v>22.656900080593854</v>
      </c>
      <c r="AO336" s="27">
        <f t="shared" si="84"/>
        <v>22.969492441120735</v>
      </c>
      <c r="AP336" s="27">
        <f t="shared" si="84"/>
        <v>23.288593401792788</v>
      </c>
      <c r="AQ336" s="27">
        <f t="shared" si="84"/>
        <v>23.617160960545021</v>
      </c>
      <c r="AR336" s="27">
        <f t="shared" si="84"/>
        <v>23.961182958908566</v>
      </c>
      <c r="AS336" s="27">
        <f t="shared" si="84"/>
        <v>24.353696578265794</v>
      </c>
      <c r="AT336" s="27">
        <f t="shared" si="84"/>
        <v>24.407972649067201</v>
      </c>
      <c r="AU336" s="27">
        <f t="shared" si="84"/>
        <v>24.407752049750588</v>
      </c>
      <c r="AV336" s="27">
        <f t="shared" si="84"/>
        <v>24.410539486372542</v>
      </c>
      <c r="AW336" s="27">
        <f t="shared" si="84"/>
        <v>24.396512925663316</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7.7932061732677763E-2</v>
      </c>
      <c r="L337" s="27">
        <f t="shared" si="84"/>
        <v>7.7508449141861099E-2</v>
      </c>
      <c r="M337" s="27">
        <f t="shared" si="84"/>
        <v>7.7543217949140569E-2</v>
      </c>
      <c r="N337" s="27">
        <f t="shared" si="84"/>
        <v>7.6831311787104603E-2</v>
      </c>
      <c r="O337" s="27">
        <f t="shared" si="84"/>
        <v>7.5668604825232008E-2</v>
      </c>
      <c r="P337" s="27">
        <f t="shared" si="84"/>
        <v>7.4073684167079379E-2</v>
      </c>
      <c r="Q337" s="27">
        <f t="shared" si="84"/>
        <v>7.2915594897087016E-2</v>
      </c>
      <c r="R337" s="27">
        <f t="shared" si="84"/>
        <v>7.1859980996426695E-2</v>
      </c>
      <c r="S337" s="27">
        <f t="shared" si="84"/>
        <v>6.4039053438936552E-2</v>
      </c>
      <c r="T337" s="27">
        <f t="shared" si="84"/>
        <v>6.5026544253393548E-2</v>
      </c>
      <c r="U337" s="27">
        <f t="shared" si="84"/>
        <v>6.544240125093162E-2</v>
      </c>
      <c r="V337" s="27">
        <f t="shared" si="84"/>
        <v>6.5683699254534572E-2</v>
      </c>
      <c r="W337" s="27">
        <f t="shared" si="84"/>
        <v>6.606730312659348E-2</v>
      </c>
      <c r="X337" s="27">
        <f t="shared" si="84"/>
        <v>6.6335692930413567E-2</v>
      </c>
      <c r="Y337" s="27">
        <f t="shared" si="84"/>
        <v>6.634141266723266E-2</v>
      </c>
      <c r="Z337" s="27">
        <f t="shared" si="84"/>
        <v>6.6330108878805652E-2</v>
      </c>
      <c r="AA337" s="27">
        <f t="shared" si="84"/>
        <v>6.6348084680150618E-2</v>
      </c>
      <c r="AB337" s="27">
        <f t="shared" si="84"/>
        <v>6.6872987362974826E-2</v>
      </c>
      <c r="AC337" s="27">
        <f t="shared" si="84"/>
        <v>6.7138995470276838E-2</v>
      </c>
      <c r="AD337" s="27">
        <f t="shared" si="84"/>
        <v>6.7736405568648211E-2</v>
      </c>
      <c r="AE337" s="27">
        <f t="shared" si="84"/>
        <v>6.8394935720457684E-2</v>
      </c>
      <c r="AF337" s="27">
        <f t="shared" si="84"/>
        <v>6.940873166503024E-2</v>
      </c>
      <c r="AG337" s="27">
        <f t="shared" si="84"/>
        <v>7.0577579017877159E-2</v>
      </c>
      <c r="AH337" s="27">
        <f t="shared" si="84"/>
        <v>7.116214171774625E-2</v>
      </c>
      <c r="AI337" s="27">
        <f t="shared" si="84"/>
        <v>7.1724179880312627E-2</v>
      </c>
      <c r="AJ337" s="27">
        <f t="shared" si="84"/>
        <v>7.2455951591052115E-2</v>
      </c>
      <c r="AK337" s="27">
        <f t="shared" si="84"/>
        <v>7.3146611879815665E-2</v>
      </c>
      <c r="AL337" s="27">
        <f t="shared" si="84"/>
        <v>7.4014090542264099E-2</v>
      </c>
      <c r="AM337" s="27">
        <f t="shared" si="84"/>
        <v>7.4787493874665573E-2</v>
      </c>
      <c r="AN337" s="27">
        <f t="shared" si="84"/>
        <v>7.5849211219943313E-2</v>
      </c>
      <c r="AO337" s="27">
        <f t="shared" si="84"/>
        <v>7.6895686417124062E-2</v>
      </c>
      <c r="AP337" s="27">
        <f t="shared" si="84"/>
        <v>7.7963950658057557E-2</v>
      </c>
      <c r="AQ337" s="27">
        <f t="shared" ref="L337:AW344" si="85">AQ1406</f>
        <v>7.9063906524710501E-2</v>
      </c>
      <c r="AR337" s="27">
        <f t="shared" si="85"/>
        <v>8.0215599700977511E-2</v>
      </c>
      <c r="AS337" s="27">
        <f t="shared" si="85"/>
        <v>8.1529629789622846E-2</v>
      </c>
      <c r="AT337" s="27">
        <f t="shared" si="85"/>
        <v>8.1711331485078101E-2</v>
      </c>
      <c r="AU337" s="27">
        <f t="shared" si="85"/>
        <v>8.1710592977863927E-2</v>
      </c>
      <c r="AV337" s="27">
        <f t="shared" si="85"/>
        <v>8.1719924566402008E-2</v>
      </c>
      <c r="AW337" s="27">
        <f t="shared" si="85"/>
        <v>8.1672967411533556E-2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0.55586528215230235</v>
      </c>
      <c r="L338" s="27">
        <f t="shared" si="85"/>
        <v>0.56716712532642322</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0.62068986953889782</v>
      </c>
      <c r="S338" s="27">
        <f t="shared" si="85"/>
        <v>0.59592134131872254</v>
      </c>
      <c r="T338" s="27">
        <f t="shared" si="85"/>
        <v>0.61254612073234438</v>
      </c>
      <c r="U338" s="27">
        <f t="shared" si="85"/>
        <v>0.62629545693800792</v>
      </c>
      <c r="V338" s="27">
        <f t="shared" si="85"/>
        <v>0.63902786485201635</v>
      </c>
      <c r="W338" s="27">
        <f t="shared" si="85"/>
        <v>0.65235747878277128</v>
      </c>
      <c r="X338" s="27">
        <f t="shared" si="85"/>
        <v>0.66493614724932215</v>
      </c>
      <c r="Y338" s="27">
        <f t="shared" si="85"/>
        <v>0.67610478759682435</v>
      </c>
      <c r="Z338" s="27">
        <f t="shared" si="85"/>
        <v>0.68716071204682427</v>
      </c>
      <c r="AA338" s="27">
        <f t="shared" si="85"/>
        <v>0.69836692017496271</v>
      </c>
      <c r="AB338" s="27">
        <f t="shared" si="85"/>
        <v>0.71254528963232389</v>
      </c>
      <c r="AC338" s="27">
        <f t="shared" si="85"/>
        <v>0.72528440005222183</v>
      </c>
      <c r="AD338" s="27">
        <f t="shared" si="85"/>
        <v>0.74013326712837346</v>
      </c>
      <c r="AE338" s="27">
        <f t="shared" si="85"/>
        <v>0.75552942369537057</v>
      </c>
      <c r="AF338" s="27">
        <f t="shared" si="85"/>
        <v>0.7733744463814668</v>
      </c>
      <c r="AG338" s="27">
        <f t="shared" si="85"/>
        <v>0.79250714501785058</v>
      </c>
      <c r="AH338" s="27">
        <f t="shared" si="85"/>
        <v>0.80809785109418408</v>
      </c>
      <c r="AI338" s="27">
        <f t="shared" si="85"/>
        <v>0.82372938466802348</v>
      </c>
      <c r="AJ338" s="27">
        <f t="shared" si="85"/>
        <v>0.84072206982238329</v>
      </c>
      <c r="AK338" s="27">
        <f t="shared" si="85"/>
        <v>0.85767078316090906</v>
      </c>
      <c r="AL338" s="27">
        <f t="shared" si="85"/>
        <v>0.87612397841793732</v>
      </c>
      <c r="AM338" s="27">
        <f t="shared" si="85"/>
        <v>0.89418856971331973</v>
      </c>
      <c r="AN338" s="27">
        <f t="shared" si="85"/>
        <v>0.91467957859554683</v>
      </c>
      <c r="AO338" s="27">
        <f t="shared" si="85"/>
        <v>0.93543216208227931</v>
      </c>
      <c r="AP338" s="27">
        <f t="shared" si="85"/>
        <v>0.95673625245124216</v>
      </c>
      <c r="AQ338" s="27">
        <f t="shared" si="85"/>
        <v>0.97869060707771072</v>
      </c>
      <c r="AR338" s="27">
        <f t="shared" si="85"/>
        <v>1.0014816540621096</v>
      </c>
      <c r="AS338" s="27">
        <f t="shared" si="85"/>
        <v>1.0260459943607945</v>
      </c>
      <c r="AT338" s="27">
        <f t="shared" si="85"/>
        <v>1.0417401626120799</v>
      </c>
      <c r="AU338" s="27">
        <f t="shared" si="85"/>
        <v>1.0560786122153853</v>
      </c>
      <c r="AV338" s="27">
        <f t="shared" si="85"/>
        <v>1.0706391978407606</v>
      </c>
      <c r="AW338" s="27">
        <f t="shared" si="85"/>
        <v>1.0848525256310371</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2.2100196981344098</v>
      </c>
      <c r="L339" s="27">
        <f t="shared" si="85"/>
        <v>2.2391217074451477</v>
      </c>
      <c r="M339" s="27">
        <f t="shared" si="85"/>
        <v>2.2858678822724814</v>
      </c>
      <c r="N339" s="27">
        <f t="shared" si="85"/>
        <v>2.2992900748078591</v>
      </c>
      <c r="O339" s="27">
        <f t="shared" si="85"/>
        <v>2.2910596881616572</v>
      </c>
      <c r="P339" s="27">
        <f t="shared" si="85"/>
        <v>2.2612642885898917</v>
      </c>
      <c r="Q339" s="27">
        <f t="shared" si="85"/>
        <v>2.2487211059946208</v>
      </c>
      <c r="R339" s="27">
        <f t="shared" si="85"/>
        <v>2.2390235702415184</v>
      </c>
      <c r="S339" s="27">
        <f t="shared" si="85"/>
        <v>1.914690926752086</v>
      </c>
      <c r="T339" s="27">
        <f t="shared" si="85"/>
        <v>1.9953926202151704</v>
      </c>
      <c r="U339" s="27">
        <f t="shared" si="85"/>
        <v>2.051027141286712</v>
      </c>
      <c r="V339" s="27">
        <f t="shared" si="85"/>
        <v>2.099705951866</v>
      </c>
      <c r="W339" s="27">
        <f t="shared" si="85"/>
        <v>2.1566237913497237</v>
      </c>
      <c r="X339" s="27">
        <f t="shared" si="85"/>
        <v>2.2093834032346842</v>
      </c>
      <c r="Y339" s="27">
        <f t="shared" si="85"/>
        <v>2.24976199506485</v>
      </c>
      <c r="Z339" s="27">
        <f t="shared" si="85"/>
        <v>2.2897591702486619</v>
      </c>
      <c r="AA339" s="27">
        <f t="shared" si="85"/>
        <v>2.3317645521959536</v>
      </c>
      <c r="AB339" s="27">
        <f t="shared" si="85"/>
        <v>2.4007418547787096</v>
      </c>
      <c r="AC339" s="27">
        <f t="shared" si="85"/>
        <v>2.4573707958571469</v>
      </c>
      <c r="AD339" s="27">
        <f t="shared" si="85"/>
        <v>2.5326167350332853</v>
      </c>
      <c r="AE339" s="27">
        <f t="shared" si="85"/>
        <v>2.6125835253456997</v>
      </c>
      <c r="AF339" s="27">
        <f t="shared" si="85"/>
        <v>2.7135583572420159</v>
      </c>
      <c r="AG339" s="27">
        <f t="shared" si="85"/>
        <v>2.8252304281885507</v>
      </c>
      <c r="AH339" s="27">
        <f t="shared" si="85"/>
        <v>2.9064559616949279</v>
      </c>
      <c r="AI339" s="27">
        <f t="shared" si="85"/>
        <v>2.9879842478638685</v>
      </c>
      <c r="AJ339" s="27">
        <f t="shared" si="85"/>
        <v>3.0808946624250266</v>
      </c>
      <c r="AK339" s="27">
        <f t="shared" si="85"/>
        <v>3.1733098763262757</v>
      </c>
      <c r="AL339" s="27">
        <f t="shared" si="85"/>
        <v>3.2780733891218219</v>
      </c>
      <c r="AM339" s="27">
        <f t="shared" si="85"/>
        <v>3.3794309559994296</v>
      </c>
      <c r="AN339" s="27">
        <f t="shared" si="85"/>
        <v>3.5003839557281649</v>
      </c>
      <c r="AO339" s="27">
        <f t="shared" si="85"/>
        <v>3.6230327612912419</v>
      </c>
      <c r="AP339" s="27">
        <f t="shared" si="85"/>
        <v>3.7497186584296225</v>
      </c>
      <c r="AQ339" s="27">
        <f t="shared" si="85"/>
        <v>3.8811943433831995</v>
      </c>
      <c r="AR339" s="27">
        <f t="shared" si="85"/>
        <v>4.0188958257066334</v>
      </c>
      <c r="AS339" s="27">
        <f t="shared" si="85"/>
        <v>4.1701799939181292</v>
      </c>
      <c r="AT339" s="27">
        <f t="shared" si="85"/>
        <v>4.2508143410759365</v>
      </c>
      <c r="AU339" s="27">
        <f t="shared" si="85"/>
        <v>4.3209782769759091</v>
      </c>
      <c r="AV339" s="27">
        <f t="shared" si="85"/>
        <v>4.39318097532637</v>
      </c>
      <c r="AW339" s="27">
        <f t="shared" si="85"/>
        <v>4.4629805704939951</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2.3161053423012615E-2</v>
      </c>
      <c r="L340" s="27">
        <f t="shared" si="85"/>
        <v>2.3631963555267654E-2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2.5862077897454101E-2</v>
      </c>
      <c r="S340" s="27">
        <f t="shared" si="85"/>
        <v>2.483005588828013E-2</v>
      </c>
      <c r="T340" s="27">
        <f t="shared" si="85"/>
        <v>2.552275503051438E-2</v>
      </c>
      <c r="U340" s="27">
        <f t="shared" si="85"/>
        <v>2.6095644039083689E-2</v>
      </c>
      <c r="V340" s="27">
        <f t="shared" si="85"/>
        <v>2.6626161035500702E-2</v>
      </c>
      <c r="W340" s="27">
        <f t="shared" si="85"/>
        <v>2.7181561615948827E-2</v>
      </c>
      <c r="X340" s="27">
        <f t="shared" si="85"/>
        <v>2.7705672802055114E-2</v>
      </c>
      <c r="Y340" s="27">
        <f t="shared" si="85"/>
        <v>2.817103281653437E-2</v>
      </c>
      <c r="Z340" s="27">
        <f t="shared" si="85"/>
        <v>2.8631696335284368E-2</v>
      </c>
      <c r="AA340" s="27">
        <f t="shared" si="85"/>
        <v>2.9098621673956812E-2</v>
      </c>
      <c r="AB340" s="27">
        <f t="shared" si="85"/>
        <v>2.968938706801352E-2</v>
      </c>
      <c r="AC340" s="27">
        <f t="shared" si="85"/>
        <v>3.0220183335509274E-2</v>
      </c>
      <c r="AD340" s="27">
        <f t="shared" si="85"/>
        <v>3.0838886130348919E-2</v>
      </c>
      <c r="AE340" s="27">
        <f t="shared" si="85"/>
        <v>3.1480392653973802E-2</v>
      </c>
      <c r="AF340" s="27">
        <f t="shared" si="85"/>
        <v>3.2223935265894482E-2</v>
      </c>
      <c r="AG340" s="27">
        <f t="shared" si="85"/>
        <v>3.3021131042410466E-2</v>
      </c>
      <c r="AH340" s="27">
        <f t="shared" si="85"/>
        <v>3.3670743795591034E-2</v>
      </c>
      <c r="AI340" s="27">
        <f t="shared" si="85"/>
        <v>3.4322057694501008E-2</v>
      </c>
      <c r="AJ340" s="27">
        <f t="shared" si="85"/>
        <v>3.5030086242599331E-2</v>
      </c>
      <c r="AK340" s="27">
        <f t="shared" si="85"/>
        <v>3.5736282631704572E-2</v>
      </c>
      <c r="AL340" s="27">
        <f t="shared" si="85"/>
        <v>3.6505165767414097E-2</v>
      </c>
      <c r="AM340" s="27">
        <f t="shared" si="85"/>
        <v>3.7257857071388366E-2</v>
      </c>
      <c r="AN340" s="27">
        <f t="shared" si="85"/>
        <v>3.8111649108147821E-2</v>
      </c>
      <c r="AO340" s="27">
        <f t="shared" si="85"/>
        <v>3.8976340086761679E-2</v>
      </c>
      <c r="AP340" s="27">
        <f t="shared" si="85"/>
        <v>3.9864010518801792E-2</v>
      </c>
      <c r="AQ340" s="27">
        <f t="shared" si="85"/>
        <v>4.0778775294904659E-2</v>
      </c>
      <c r="AR340" s="27">
        <f t="shared" si="85"/>
        <v>4.1728402252587948E-2</v>
      </c>
      <c r="AS340" s="27">
        <f t="shared" si="85"/>
        <v>4.2751916431699809E-2</v>
      </c>
      <c r="AT340" s="27">
        <f t="shared" si="85"/>
        <v>4.3405840108836705E-2</v>
      </c>
      <c r="AU340" s="27">
        <f t="shared" si="85"/>
        <v>4.4003275508974427E-2</v>
      </c>
      <c r="AV340" s="27">
        <f t="shared" si="85"/>
        <v>4.4609966576698412E-2</v>
      </c>
      <c r="AW340" s="27">
        <f t="shared" si="85"/>
        <v>4.5202188567959919E-2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9.2084154088933806E-2</v>
      </c>
      <c r="L341" s="27">
        <f t="shared" si="85"/>
        <v>9.3296737810214581E-2</v>
      </c>
      <c r="M341" s="27">
        <f t="shared" si="85"/>
        <v>9.5244495094686812E-2</v>
      </c>
      <c r="N341" s="27">
        <f t="shared" si="85"/>
        <v>9.5803753116994225E-2</v>
      </c>
      <c r="O341" s="27">
        <f t="shared" si="85"/>
        <v>9.5460820340069155E-2</v>
      </c>
      <c r="P341" s="27">
        <f t="shared" si="85"/>
        <v>9.4219345357912251E-2</v>
      </c>
      <c r="Q341" s="27">
        <f t="shared" si="85"/>
        <v>9.3696712749775951E-2</v>
      </c>
      <c r="R341" s="27">
        <f t="shared" si="85"/>
        <v>9.3292648760063338E-2</v>
      </c>
      <c r="S341" s="27">
        <f t="shared" si="85"/>
        <v>7.9778788614670318E-2</v>
      </c>
      <c r="T341" s="27">
        <f t="shared" si="85"/>
        <v>8.3141359175632173E-2</v>
      </c>
      <c r="U341" s="27">
        <f t="shared" si="85"/>
        <v>8.5459464220279752E-2</v>
      </c>
      <c r="V341" s="27">
        <f t="shared" si="85"/>
        <v>8.7487747994416734E-2</v>
      </c>
      <c r="W341" s="27">
        <f t="shared" si="85"/>
        <v>8.98593246395719E-2</v>
      </c>
      <c r="X341" s="27">
        <f t="shared" si="85"/>
        <v>9.2057641801445267E-2</v>
      </c>
      <c r="Y341" s="27">
        <f t="shared" si="85"/>
        <v>9.3740083127702142E-2</v>
      </c>
      <c r="Z341" s="27">
        <f t="shared" si="85"/>
        <v>9.5406632093694335E-2</v>
      </c>
      <c r="AA341" s="27">
        <f t="shared" si="85"/>
        <v>9.7156856341498149E-2</v>
      </c>
      <c r="AB341" s="27">
        <f t="shared" si="85"/>
        <v>0.10003091061577965</v>
      </c>
      <c r="AC341" s="27">
        <f t="shared" si="85"/>
        <v>0.1023904498273812</v>
      </c>
      <c r="AD341" s="27">
        <f t="shared" si="85"/>
        <v>0.10552569729305367</v>
      </c>
      <c r="AE341" s="27">
        <f t="shared" si="85"/>
        <v>0.10885764688940427</v>
      </c>
      <c r="AF341" s="27">
        <f t="shared" si="85"/>
        <v>0.11306493155175078</v>
      </c>
      <c r="AG341" s="27">
        <f t="shared" si="85"/>
        <v>0.11771793450785639</v>
      </c>
      <c r="AH341" s="27">
        <f t="shared" si="85"/>
        <v>0.12110233173728878</v>
      </c>
      <c r="AI341" s="27">
        <f t="shared" si="85"/>
        <v>0.12449934366099465</v>
      </c>
      <c r="AJ341" s="27">
        <f t="shared" si="85"/>
        <v>0.12837061093437624</v>
      </c>
      <c r="AK341" s="27">
        <f t="shared" si="85"/>
        <v>0.13222124484692829</v>
      </c>
      <c r="AL341" s="27">
        <f t="shared" si="85"/>
        <v>0.1365863912134094</v>
      </c>
      <c r="AM341" s="27">
        <f t="shared" si="85"/>
        <v>0.14080962316664303</v>
      </c>
      <c r="AN341" s="27">
        <f t="shared" si="85"/>
        <v>0.14584933148867368</v>
      </c>
      <c r="AO341" s="27">
        <f t="shared" si="85"/>
        <v>0.15095969838713522</v>
      </c>
      <c r="AP341" s="27">
        <f t="shared" si="85"/>
        <v>0.15623827743456775</v>
      </c>
      <c r="AQ341" s="27">
        <f t="shared" si="85"/>
        <v>0.16171643097430013</v>
      </c>
      <c r="AR341" s="27">
        <f t="shared" si="85"/>
        <v>0.16745399273777656</v>
      </c>
      <c r="AS341" s="27">
        <f t="shared" si="85"/>
        <v>0.17375749974658888</v>
      </c>
      <c r="AT341" s="27">
        <f t="shared" si="85"/>
        <v>0.17711726421149751</v>
      </c>
      <c r="AU341" s="27">
        <f t="shared" si="85"/>
        <v>0.18004076154066304</v>
      </c>
      <c r="AV341" s="27">
        <f t="shared" si="85"/>
        <v>0.18304920730526558</v>
      </c>
      <c r="AW341" s="27">
        <f t="shared" si="85"/>
        <v>0.18595752377058328</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6.0278316688762039E-2</v>
      </c>
      <c r="N342" s="27">
        <f t="shared" si="85"/>
        <v>6.0581464452445992E-2</v>
      </c>
      <c r="O342" s="27">
        <f t="shared" si="85"/>
        <v>6.078290752789528E-2</v>
      </c>
      <c r="P342" s="27">
        <f t="shared" si="85"/>
        <v>6.0880663265441157E-2</v>
      </c>
      <c r="Q342" s="27">
        <f t="shared" si="85"/>
        <v>6.1096642070638009E-2</v>
      </c>
      <c r="R342" s="27">
        <f t="shared" si="85"/>
        <v>6.1344406036983781E-2</v>
      </c>
      <c r="S342" s="27">
        <f t="shared" si="85"/>
        <v>5.9668578588854805E-2</v>
      </c>
      <c r="T342" s="27">
        <f t="shared" si="85"/>
        <v>6.0429971063726128E-2</v>
      </c>
      <c r="U342" s="27">
        <f t="shared" si="85"/>
        <v>6.1018540746205732E-2</v>
      </c>
      <c r="V342" s="27">
        <f t="shared" si="85"/>
        <v>6.15439513147686E-2</v>
      </c>
      <c r="W342" s="27">
        <f t="shared" si="85"/>
        <v>6.2099366744755705E-2</v>
      </c>
      <c r="X342" s="27">
        <f t="shared" si="85"/>
        <v>6.2606473713061023E-2</v>
      </c>
      <c r="Y342" s="27">
        <f t="shared" si="85"/>
        <v>6.3033966742462352E-2</v>
      </c>
      <c r="Z342" s="27">
        <f t="shared" si="85"/>
        <v>6.3456141274270239E-2</v>
      </c>
      <c r="AA342" s="27">
        <f t="shared" si="85"/>
        <v>6.3887521315951212E-2</v>
      </c>
      <c r="AB342" s="27">
        <f t="shared" si="85"/>
        <v>6.4486059135186485E-2</v>
      </c>
      <c r="AC342" s="27">
        <f t="shared" si="85"/>
        <v>6.5002608186176009E-2</v>
      </c>
      <c r="AD342" s="27">
        <f t="shared" si="85"/>
        <v>6.563623556614348E-2</v>
      </c>
      <c r="AE342" s="27">
        <f t="shared" si="85"/>
        <v>6.6298625745519632E-2</v>
      </c>
      <c r="AF342" s="27">
        <f t="shared" si="85"/>
        <v>6.7094160758283339E-2</v>
      </c>
      <c r="AG342" s="27">
        <f t="shared" si="85"/>
        <v>6.795723045745318E-2</v>
      </c>
      <c r="AH342" s="27">
        <f t="shared" si="85"/>
        <v>6.8622528183680948E-2</v>
      </c>
      <c r="AI342" s="27">
        <f t="shared" si="85"/>
        <v>6.9287823662330092E-2</v>
      </c>
      <c r="AJ342" s="27">
        <f t="shared" si="85"/>
        <v>7.0024701541404027E-2</v>
      </c>
      <c r="AK342" s="27">
        <f t="shared" si="85"/>
        <v>7.0756194613289511E-2</v>
      </c>
      <c r="AL342" s="27">
        <f t="shared" si="85"/>
        <v>7.1565750172442835E-2</v>
      </c>
      <c r="AM342" s="27">
        <f t="shared" si="85"/>
        <v>7.2350720661825837E-2</v>
      </c>
      <c r="AN342" s="27">
        <f t="shared" si="85"/>
        <v>7.326222404655186E-2</v>
      </c>
      <c r="AO342" s="27">
        <f t="shared" si="85"/>
        <v>7.4183373928528945E-2</v>
      </c>
      <c r="AP342" s="27">
        <f t="shared" si="85"/>
        <v>7.5129439553502791E-2</v>
      </c>
      <c r="AQ342" s="27">
        <f t="shared" si="85"/>
        <v>7.6105361639546107E-2</v>
      </c>
      <c r="AR342" s="27">
        <f t="shared" si="85"/>
        <v>7.7120658143113877E-2</v>
      </c>
      <c r="AS342" s="27">
        <f t="shared" si="85"/>
        <v>7.8224249151495742E-2</v>
      </c>
      <c r="AT342" s="27">
        <f t="shared" si="85"/>
        <v>7.8856555703778489E-2</v>
      </c>
      <c r="AU342" s="27">
        <f t="shared" si="85"/>
        <v>7.9415177594811759E-2</v>
      </c>
      <c r="AV342" s="27">
        <f t="shared" si="85"/>
        <v>7.9983038860250016E-2</v>
      </c>
      <c r="AW342" s="27">
        <f t="shared" si="85"/>
        <v>8.0530364133495513E-2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0.26393657447404817</v>
      </c>
      <c r="N343" s="27">
        <f t="shared" si="85"/>
        <v>0.26526394701365208</v>
      </c>
      <c r="O343" s="27">
        <f t="shared" si="85"/>
        <v>0.26614599213711043</v>
      </c>
      <c r="P343" s="27">
        <f t="shared" si="85"/>
        <v>0.26657402855087203</v>
      </c>
      <c r="Q343" s="27">
        <f t="shared" si="85"/>
        <v>0.26751972028770321</v>
      </c>
      <c r="R343" s="27">
        <f t="shared" si="85"/>
        <v>0.26860458755254507</v>
      </c>
      <c r="S343" s="27">
        <f t="shared" si="85"/>
        <v>0.26126675563609397</v>
      </c>
      <c r="T343" s="27">
        <f t="shared" si="85"/>
        <v>0.26460061319362116</v>
      </c>
      <c r="U343" s="27">
        <f t="shared" si="85"/>
        <v>0.26717774331878785</v>
      </c>
      <c r="V343" s="27">
        <f t="shared" si="85"/>
        <v>0.26947832291816481</v>
      </c>
      <c r="W343" s="27">
        <f t="shared" si="85"/>
        <v>0.27191028276796864</v>
      </c>
      <c r="X343" s="27">
        <f t="shared" si="85"/>
        <v>0.27413071763507857</v>
      </c>
      <c r="Y343" s="27">
        <f t="shared" si="85"/>
        <v>0.27600255235094012</v>
      </c>
      <c r="Z343" s="27">
        <f t="shared" si="85"/>
        <v>0.27785109932233115</v>
      </c>
      <c r="AA343" s="27">
        <f t="shared" si="85"/>
        <v>0.27973995383506794</v>
      </c>
      <c r="AB343" s="27">
        <f t="shared" si="85"/>
        <v>0.28236073076415519</v>
      </c>
      <c r="AC343" s="27">
        <f t="shared" si="85"/>
        <v>0.28462250903792391</v>
      </c>
      <c r="AD343" s="27">
        <f t="shared" si="85"/>
        <v>0.28739693024522284</v>
      </c>
      <c r="AE343" s="27">
        <f t="shared" si="85"/>
        <v>0.29029729317029412</v>
      </c>
      <c r="AF343" s="27">
        <f t="shared" si="85"/>
        <v>0.2937806483413945</v>
      </c>
      <c r="AG343" s="27">
        <f t="shared" si="85"/>
        <v>0.29755971306059398</v>
      </c>
      <c r="AH343" s="27">
        <f t="shared" si="85"/>
        <v>0.30047280706374263</v>
      </c>
      <c r="AI343" s="27">
        <f t="shared" si="85"/>
        <v>0.30338589122557136</v>
      </c>
      <c r="AJ343" s="27">
        <f t="shared" si="85"/>
        <v>0.3066124083861731</v>
      </c>
      <c r="AK343" s="27">
        <f t="shared" si="85"/>
        <v>0.30981534745698069</v>
      </c>
      <c r="AL343" s="27">
        <f t="shared" si="85"/>
        <v>0.3133600934430476</v>
      </c>
      <c r="AM343" s="27">
        <f t="shared" si="85"/>
        <v>0.3167971904525862</v>
      </c>
      <c r="AN343" s="27">
        <f t="shared" si="85"/>
        <v>0.32078832846375993</v>
      </c>
      <c r="AO343" s="27">
        <f t="shared" si="85"/>
        <v>0.32482170493778362</v>
      </c>
      <c r="AP343" s="27">
        <f t="shared" si="85"/>
        <v>0.32896417828475089</v>
      </c>
      <c r="AQ343" s="27">
        <f t="shared" si="85"/>
        <v>0.33323738209158293</v>
      </c>
      <c r="AR343" s="27">
        <f t="shared" si="85"/>
        <v>0.33768299198826918</v>
      </c>
      <c r="AS343" s="27">
        <f t="shared" si="85"/>
        <v>0.34251521104104471</v>
      </c>
      <c r="AT343" s="27">
        <f t="shared" si="85"/>
        <v>0.34528384882979901</v>
      </c>
      <c r="AU343" s="27">
        <f t="shared" si="85"/>
        <v>0.34772984859297779</v>
      </c>
      <c r="AV343" s="27">
        <f t="shared" si="85"/>
        <v>0.35021630417783023</v>
      </c>
      <c r="AW343" s="27">
        <f t="shared" si="85"/>
        <v>0.35261284020735112</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1.1743619004328782E-2</v>
      </c>
      <c r="N344" s="27">
        <f t="shared" si="85"/>
        <v>1.1802679244134426E-2</v>
      </c>
      <c r="O344" s="27">
        <f t="shared" si="85"/>
        <v>1.1841925043604099E-2</v>
      </c>
      <c r="P344" s="27">
        <f t="shared" si="85"/>
        <v>1.1860970136438286E-2</v>
      </c>
      <c r="Q344" s="27">
        <f t="shared" si="85"/>
        <v>1.1903047834366352E-2</v>
      </c>
      <c r="R344" s="27">
        <f t="shared" si="85"/>
        <v>1.1951318021451862E-2</v>
      </c>
      <c r="S344" s="27">
        <f t="shared" si="85"/>
        <v>1.1624827831464648E-2</v>
      </c>
      <c r="T344" s="27">
        <f t="shared" si="85"/>
        <v>1.1773164806165184E-2</v>
      </c>
      <c r="U344" s="27">
        <f t="shared" si="85"/>
        <v>1.188783187864214E-2</v>
      </c>
      <c r="V344" s="27">
        <f t="shared" si="85"/>
        <v>1.1990194085767285E-2</v>
      </c>
      <c r="W344" s="27">
        <f t="shared" si="85"/>
        <v>1.2098401938228934E-2</v>
      </c>
      <c r="X344" s="27">
        <f t="shared" si="85"/>
        <v>1.2197198178027184E-2</v>
      </c>
      <c r="Y344" s="27">
        <f t="shared" si="85"/>
        <v>1.2280483769597653E-2</v>
      </c>
      <c r="Z344" s="27">
        <f t="shared" si="85"/>
        <v>1.2362733194054574E-2</v>
      </c>
      <c r="AA344" s="27">
        <f t="shared" si="85"/>
        <v>1.244677606608317E-2</v>
      </c>
      <c r="AB344" s="27">
        <f t="shared" si="85"/>
        <v>1.256338516359785E-2</v>
      </c>
      <c r="AC344" s="27">
        <f t="shared" si="85"/>
        <v>1.2664020940857362E-2</v>
      </c>
      <c r="AD344" s="27">
        <f t="shared" si="85"/>
        <v>1.2787466301474681E-2</v>
      </c>
      <c r="AE344" s="27">
        <f t="shared" si="85"/>
        <v>1.2916515324840205E-2</v>
      </c>
      <c r="AF344" s="27">
        <f t="shared" ref="L344:AW351" si="86">AF1413</f>
        <v>1.3071504060553235E-2</v>
      </c>
      <c r="AG344" s="27">
        <f t="shared" si="86"/>
        <v>1.3239650124975782E-2</v>
      </c>
      <c r="AH344" s="27">
        <f t="shared" si="86"/>
        <v>1.3369265606138039E-2</v>
      </c>
      <c r="AI344" s="27">
        <f t="shared" si="86"/>
        <v>1.3498880649419679E-2</v>
      </c>
      <c r="AJ344" s="27">
        <f t="shared" si="86"/>
        <v>1.3642441610307886E-2</v>
      </c>
      <c r="AK344" s="27">
        <f t="shared" si="86"/>
        <v>1.3784953485430152E-2</v>
      </c>
      <c r="AL344" s="27">
        <f t="shared" si="86"/>
        <v>1.3942673749893102E-2</v>
      </c>
      <c r="AM344" s="27">
        <f t="shared" si="86"/>
        <v>1.4095604270573587E-2</v>
      </c>
      <c r="AN344" s="27">
        <f t="shared" si="86"/>
        <v>1.4273186344184712E-2</v>
      </c>
      <c r="AO344" s="27">
        <f t="shared" si="86"/>
        <v>1.4452647779972252E-2</v>
      </c>
      <c r="AP344" s="27">
        <f t="shared" si="86"/>
        <v>1.4636963382382837E-2</v>
      </c>
      <c r="AQ344" s="27">
        <f t="shared" si="86"/>
        <v>1.4827095718286953E-2</v>
      </c>
      <c r="AR344" s="27">
        <f t="shared" si="86"/>
        <v>1.5024899107122291E-2</v>
      </c>
      <c r="AS344" s="27">
        <f t="shared" si="86"/>
        <v>1.5239904320455598E-2</v>
      </c>
      <c r="AT344" s="27">
        <f t="shared" si="86"/>
        <v>1.5363092353099076E-2</v>
      </c>
      <c r="AU344" s="27">
        <f t="shared" si="86"/>
        <v>1.5471924898799467E-2</v>
      </c>
      <c r="AV344" s="27">
        <f t="shared" si="86"/>
        <v>1.5582557489670511E-2</v>
      </c>
      <c r="AW344" s="27">
        <f t="shared" si="86"/>
        <v>1.5689189191309145E-2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0.52525224947331295</v>
      </c>
      <c r="L345" s="27">
        <f t="shared" si="86"/>
        <v>0.52069690445710348</v>
      </c>
      <c r="M345" s="27">
        <f t="shared" si="86"/>
        <v>0.51896282251134851</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0.41638684077436</v>
      </c>
      <c r="T345" s="27">
        <f t="shared" si="86"/>
        <v>0.42452673354407733</v>
      </c>
      <c r="U345" s="27">
        <f t="shared" si="86"/>
        <v>0.42889514925669514</v>
      </c>
      <c r="V345" s="27">
        <f t="shared" si="86"/>
        <v>0.43200883855711308</v>
      </c>
      <c r="W345" s="27">
        <f t="shared" si="86"/>
        <v>0.43589067388830338</v>
      </c>
      <c r="X345" s="27">
        <f t="shared" si="86"/>
        <v>0.43890290563573975</v>
      </c>
      <c r="Y345" s="27">
        <f t="shared" si="86"/>
        <v>0.44015451925198612</v>
      </c>
      <c r="Z345" s="27">
        <f t="shared" si="86"/>
        <v>0.4412171292797234</v>
      </c>
      <c r="AA345" s="27">
        <f t="shared" si="86"/>
        <v>0.44239089954833632</v>
      </c>
      <c r="AB345" s="27">
        <f t="shared" si="86"/>
        <v>0.44675039046235338</v>
      </c>
      <c r="AC345" s="27">
        <f t="shared" si="86"/>
        <v>0.44938044616559109</v>
      </c>
      <c r="AD345" s="27">
        <f t="shared" si="86"/>
        <v>0.45027121337052706</v>
      </c>
      <c r="AE345" s="27">
        <f t="shared" si="86"/>
        <v>0.45135358848181367</v>
      </c>
      <c r="AF345" s="27">
        <f t="shared" si="86"/>
        <v>0.45446787037395103</v>
      </c>
      <c r="AG345" s="27">
        <f t="shared" si="86"/>
        <v>0.45830880500533289</v>
      </c>
      <c r="AH345" s="27">
        <f t="shared" si="86"/>
        <v>0.45827533624456146</v>
      </c>
      <c r="AI345" s="27">
        <f t="shared" si="86"/>
        <v>0.45790482175856823</v>
      </c>
      <c r="AJ345" s="27">
        <f t="shared" si="86"/>
        <v>0.45836751267312564</v>
      </c>
      <c r="AK345" s="27">
        <f t="shared" si="86"/>
        <v>0.45836355068076862</v>
      </c>
      <c r="AL345" s="27">
        <f t="shared" si="86"/>
        <v>0.45919635008560616</v>
      </c>
      <c r="AM345" s="27">
        <f t="shared" si="86"/>
        <v>0.45923310328512024</v>
      </c>
      <c r="AN345" s="27">
        <f t="shared" si="86"/>
        <v>0.46307198734151434</v>
      </c>
      <c r="AO345" s="27">
        <f t="shared" si="86"/>
        <v>0.46666086001593665</v>
      </c>
      <c r="AP345" s="27">
        <f t="shared" si="86"/>
        <v>0.47021364642945973</v>
      </c>
      <c r="AQ345" s="27">
        <f t="shared" si="86"/>
        <v>0.47378264798815617</v>
      </c>
      <c r="AR345" s="27">
        <f t="shared" si="86"/>
        <v>0.47747663587649708</v>
      </c>
      <c r="AS345" s="27">
        <f t="shared" si="86"/>
        <v>0.48191691444953233</v>
      </c>
      <c r="AT345" s="27">
        <f t="shared" si="86"/>
        <v>0.47975692350172572</v>
      </c>
      <c r="AU345" s="27">
        <f t="shared" si="86"/>
        <v>0.47646089229648547</v>
      </c>
      <c r="AV345" s="27">
        <f t="shared" si="86"/>
        <v>0.47312379951572259</v>
      </c>
      <c r="AW345" s="27">
        <f t="shared" si="86"/>
        <v>0.46937643139014079</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0.80452586370517842</v>
      </c>
      <c r="L346" s="27">
        <f t="shared" si="86"/>
        <v>0.79754846782098032</v>
      </c>
      <c r="M346" s="27">
        <f t="shared" si="86"/>
        <v>0.79489238443144161</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0.63777734040239087</v>
      </c>
      <c r="T346" s="27">
        <f t="shared" si="86"/>
        <v>0.65024516756084882</v>
      </c>
      <c r="U346" s="27">
        <f t="shared" si="86"/>
        <v>0.65693624490081493</v>
      </c>
      <c r="V346" s="27">
        <f t="shared" si="86"/>
        <v>0.66170546497791127</v>
      </c>
      <c r="W346" s="27">
        <f t="shared" si="86"/>
        <v>0.66765124993308056</v>
      </c>
      <c r="X346" s="27">
        <f t="shared" si="86"/>
        <v>0.67226506805707054</v>
      </c>
      <c r="Y346" s="27">
        <f t="shared" si="86"/>
        <v>0.67418215746819699</v>
      </c>
      <c r="Z346" s="27">
        <f t="shared" si="86"/>
        <v>0.67580975116475783</v>
      </c>
      <c r="AA346" s="27">
        <f t="shared" si="86"/>
        <v>0.67760760836592981</v>
      </c>
      <c r="AB346" s="27">
        <f t="shared" si="86"/>
        <v>0.68428501564296917</v>
      </c>
      <c r="AC346" s="27">
        <f t="shared" si="86"/>
        <v>0.68831345690783152</v>
      </c>
      <c r="AD346" s="27">
        <f t="shared" si="86"/>
        <v>0.68967783993642395</v>
      </c>
      <c r="AE346" s="27">
        <f t="shared" si="86"/>
        <v>0.69133570769831154</v>
      </c>
      <c r="AF346" s="27">
        <f t="shared" si="86"/>
        <v>0.69610583544475269</v>
      </c>
      <c r="AG346" s="27">
        <f t="shared" si="86"/>
        <v>0.70198897303216179</v>
      </c>
      <c r="AH346" s="27">
        <f t="shared" si="86"/>
        <v>0.70193770912288034</v>
      </c>
      <c r="AI346" s="27">
        <f t="shared" si="86"/>
        <v>0.70137019420569957</v>
      </c>
      <c r="AJ346" s="27">
        <f t="shared" si="86"/>
        <v>0.70207889523084688</v>
      </c>
      <c r="AK346" s="27">
        <f t="shared" si="86"/>
        <v>0.70207282666983417</v>
      </c>
      <c r="AL346" s="27">
        <f t="shared" si="86"/>
        <v>0.70334842075085346</v>
      </c>
      <c r="AM346" s="27">
        <f t="shared" si="86"/>
        <v>0.70340471541615501</v>
      </c>
      <c r="AN346" s="27">
        <f t="shared" si="86"/>
        <v>0.70928471214959377</v>
      </c>
      <c r="AO346" s="27">
        <f t="shared" si="86"/>
        <v>0.71478176788045977</v>
      </c>
      <c r="AP346" s="27">
        <f t="shared" si="86"/>
        <v>0.72022355049208264</v>
      </c>
      <c r="AQ346" s="27">
        <f t="shared" si="86"/>
        <v>0.7256901697487439</v>
      </c>
      <c r="AR346" s="27">
        <f t="shared" si="86"/>
        <v>0.73134822985103554</v>
      </c>
      <c r="AS346" s="27">
        <f t="shared" si="86"/>
        <v>0.73814937912292311</v>
      </c>
      <c r="AT346" s="27">
        <f t="shared" si="86"/>
        <v>0.734840933353063</v>
      </c>
      <c r="AU346" s="27">
        <f t="shared" si="86"/>
        <v>0.72979242122416876</v>
      </c>
      <c r="AV346" s="27">
        <f t="shared" si="86"/>
        <v>0.72468101531510365</v>
      </c>
      <c r="AW346" s="27">
        <f t="shared" si="86"/>
        <v>0.71894119300900572</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0.97926119892671459</v>
      </c>
      <c r="L347" s="27">
        <f t="shared" si="86"/>
        <v>1.0122801448609138</v>
      </c>
      <c r="M347" s="27">
        <f t="shared" si="86"/>
        <v>1.0514701788925804</v>
      </c>
      <c r="N347" s="27">
        <f t="shared" si="86"/>
        <v>1.0806972456941153</v>
      </c>
      <c r="O347" s="27">
        <f t="shared" si="86"/>
        <v>1.1032367943433712</v>
      </c>
      <c r="P347" s="27">
        <f t="shared" si="86"/>
        <v>1.1187666946803865</v>
      </c>
      <c r="Q347" s="27">
        <f t="shared" si="86"/>
        <v>1.1399714801203362</v>
      </c>
      <c r="R347" s="27">
        <f t="shared" si="86"/>
        <v>1.1622002864669057</v>
      </c>
      <c r="S347" s="27">
        <f t="shared" si="86"/>
        <v>1.0733661527481975</v>
      </c>
      <c r="T347" s="27">
        <f t="shared" si="86"/>
        <v>1.1207150708360665</v>
      </c>
      <c r="U347" s="27">
        <f t="shared" si="86"/>
        <v>1.1591516192357747</v>
      </c>
      <c r="V347" s="27">
        <f t="shared" si="86"/>
        <v>1.19495775924058</v>
      </c>
      <c r="W347" s="27">
        <f t="shared" si="86"/>
        <v>1.233647594454709</v>
      </c>
      <c r="X347" s="27">
        <f t="shared" si="86"/>
        <v>1.2706568769290665</v>
      </c>
      <c r="Y347" s="27">
        <f t="shared" si="86"/>
        <v>1.3032055480047549</v>
      </c>
      <c r="Z347" s="27">
        <f t="shared" si="86"/>
        <v>1.3357273055141619</v>
      </c>
      <c r="AA347" s="27">
        <f t="shared" si="86"/>
        <v>1.3691357625933023</v>
      </c>
      <c r="AB347" s="27">
        <f t="shared" si="86"/>
        <v>1.4132018433364359</v>
      </c>
      <c r="AC347" s="27">
        <f t="shared" si="86"/>
        <v>1.4527225301756201</v>
      </c>
      <c r="AD347" s="27">
        <f t="shared" si="86"/>
        <v>1.5038738442601605</v>
      </c>
      <c r="AE347" s="27">
        <f t="shared" si="86"/>
        <v>1.5575771545564938</v>
      </c>
      <c r="AF347" s="27">
        <f t="shared" si="86"/>
        <v>1.6205669103830305</v>
      </c>
      <c r="AG347" s="27">
        <f t="shared" si="86"/>
        <v>1.6888753205814067</v>
      </c>
      <c r="AH347" s="27">
        <f t="shared" si="86"/>
        <v>1.745399048557791</v>
      </c>
      <c r="AI347" s="27">
        <f t="shared" si="86"/>
        <v>1.8027451188869172</v>
      </c>
      <c r="AJ347" s="27">
        <f t="shared" si="86"/>
        <v>1.8656689223940739</v>
      </c>
      <c r="AK347" s="27">
        <f t="shared" si="86"/>
        <v>1.9291770508874455</v>
      </c>
      <c r="AL347" s="27">
        <f t="shared" si="86"/>
        <v>1.9988964791016035</v>
      </c>
      <c r="AM347" s="27">
        <f t="shared" si="86"/>
        <v>2.0680101428567834</v>
      </c>
      <c r="AN347" s="27">
        <f t="shared" si="86"/>
        <v>2.144134490543224</v>
      </c>
      <c r="AO347" s="27">
        <f t="shared" si="86"/>
        <v>2.2219287093121975</v>
      </c>
      <c r="AP347" s="27">
        <f t="shared" si="86"/>
        <v>2.3024795146115542</v>
      </c>
      <c r="AQ347" s="27">
        <f t="shared" si="86"/>
        <v>2.386181444326509</v>
      </c>
      <c r="AR347" s="27">
        <f t="shared" si="86"/>
        <v>2.4737602108369394</v>
      </c>
      <c r="AS347" s="27">
        <f t="shared" si="86"/>
        <v>2.5687490872898078</v>
      </c>
      <c r="AT347" s="27">
        <f t="shared" si="86"/>
        <v>2.6313780572864869</v>
      </c>
      <c r="AU347" s="27">
        <f t="shared" si="86"/>
        <v>2.6895265803532804</v>
      </c>
      <c r="AV347" s="27">
        <f t="shared" si="86"/>
        <v>2.7490955498248484</v>
      </c>
      <c r="AW347" s="27">
        <f t="shared" si="86"/>
        <v>2.8079448044540638</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0.11740318150277544</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0.11955045154495984</v>
      </c>
      <c r="T348" s="27">
        <f t="shared" si="86"/>
        <v>0.11995011949583226</v>
      </c>
      <c r="U348" s="27">
        <f t="shared" si="86"/>
        <v>0.12030373644923036</v>
      </c>
      <c r="V348" s="27">
        <f t="shared" si="86"/>
        <v>0.12061203241994412</v>
      </c>
      <c r="W348" s="27">
        <f t="shared" si="86"/>
        <v>0.12087542518312812</v>
      </c>
      <c r="X348" s="27">
        <f t="shared" si="86"/>
        <v>0.12108832787962588</v>
      </c>
      <c r="Y348" s="27">
        <f t="shared" si="86"/>
        <v>0.12129445136609399</v>
      </c>
      <c r="Z348" s="27">
        <f t="shared" si="86"/>
        <v>0.12149498269403586</v>
      </c>
      <c r="AA348" s="27">
        <f t="shared" si="86"/>
        <v>0.12168903659449447</v>
      </c>
      <c r="AB348" s="27">
        <f t="shared" si="86"/>
        <v>0.12188108181253243</v>
      </c>
      <c r="AC348" s="27">
        <f t="shared" si="86"/>
        <v>0.1220607810636357</v>
      </c>
      <c r="AD348" s="27">
        <f t="shared" si="86"/>
        <v>0.12224004719128284</v>
      </c>
      <c r="AE348" s="27">
        <f t="shared" si="86"/>
        <v>0.12241466374301066</v>
      </c>
      <c r="AF348" s="27">
        <f t="shared" si="86"/>
        <v>0.12258752875783049</v>
      </c>
      <c r="AG348" s="27">
        <f t="shared" si="86"/>
        <v>0.12275538199242869</v>
      </c>
      <c r="AH348" s="27">
        <f t="shared" si="86"/>
        <v>0.12290772042082038</v>
      </c>
      <c r="AI348" s="27">
        <f t="shared" si="86"/>
        <v>0.12305265773929117</v>
      </c>
      <c r="AJ348" s="27">
        <f t="shared" si="86"/>
        <v>0.12319211779914702</v>
      </c>
      <c r="AK348" s="27">
        <f t="shared" si="86"/>
        <v>0.12332263729533599</v>
      </c>
      <c r="AL348" s="27">
        <f t="shared" si="86"/>
        <v>0.12344665263050685</v>
      </c>
      <c r="AM348" s="27">
        <f t="shared" si="86"/>
        <v>0.12355983837960874</v>
      </c>
      <c r="AN348" s="27">
        <f t="shared" si="86"/>
        <v>0.12366889626373621</v>
      </c>
      <c r="AO348" s="27">
        <f t="shared" si="86"/>
        <v>0.12376906017850768</v>
      </c>
      <c r="AP348" s="27">
        <f t="shared" si="86"/>
        <v>0.12386041904773933</v>
      </c>
      <c r="AQ348" s="27">
        <f t="shared" si="86"/>
        <v>0.12394271153045082</v>
      </c>
      <c r="AR348" s="27">
        <f t="shared" si="86"/>
        <v>0.12401586881810205</v>
      </c>
      <c r="AS348" s="27">
        <f t="shared" si="86"/>
        <v>0.12408135383816869</v>
      </c>
      <c r="AT348" s="27">
        <f t="shared" si="86"/>
        <v>0.12411838784767153</v>
      </c>
      <c r="AU348" s="27">
        <f t="shared" si="86"/>
        <v>0.12414113359883719</v>
      </c>
      <c r="AV348" s="27">
        <f t="shared" si="86"/>
        <v>0.12415229217875655</v>
      </c>
      <c r="AW348" s="27">
        <f t="shared" si="86"/>
        <v>0.12415047484247166</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6.2665450726748353E-2</v>
      </c>
      <c r="L349" s="27">
        <f t="shared" si="86"/>
        <v>6.269933373655362E-2</v>
      </c>
      <c r="M349" s="27">
        <f t="shared" si="86"/>
        <v>6.2780346741822507E-2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6.3928581023646278E-2</v>
      </c>
      <c r="T349" s="27">
        <f t="shared" si="86"/>
        <v>6.4142300040594458E-2</v>
      </c>
      <c r="U349" s="27">
        <f t="shared" si="86"/>
        <v>6.4331393680681179E-2</v>
      </c>
      <c r="V349" s="27">
        <f t="shared" si="86"/>
        <v>6.4496252313068908E-2</v>
      </c>
      <c r="W349" s="27">
        <f t="shared" si="86"/>
        <v>6.4637099339446877E-2</v>
      </c>
      <c r="X349" s="27">
        <f t="shared" si="86"/>
        <v>6.4750947234685385E-2</v>
      </c>
      <c r="Y349" s="27">
        <f t="shared" si="86"/>
        <v>6.4861170005367244E-2</v>
      </c>
      <c r="Z349" s="27">
        <f t="shared" si="86"/>
        <v>6.4968402417126828E-2</v>
      </c>
      <c r="AA349" s="27">
        <f t="shared" si="86"/>
        <v>6.5072171079964186E-2</v>
      </c>
      <c r="AB349" s="27">
        <f t="shared" si="86"/>
        <v>6.5174865617064509E-2</v>
      </c>
      <c r="AC349" s="27">
        <f t="shared" si="86"/>
        <v>6.5270958253985462E-2</v>
      </c>
      <c r="AD349" s="27">
        <f t="shared" si="86"/>
        <v>6.5366819281844277E-2</v>
      </c>
      <c r="AE349" s="27">
        <f t="shared" si="86"/>
        <v>6.546019398876457E-2</v>
      </c>
      <c r="AF349" s="27">
        <f t="shared" si="86"/>
        <v>6.5552632076310471E-2</v>
      </c>
      <c r="AG349" s="27">
        <f t="shared" si="86"/>
        <v>6.5642390157266403E-2</v>
      </c>
      <c r="AH349" s="27">
        <f t="shared" si="86"/>
        <v>6.5723851828356702E-2</v>
      </c>
      <c r="AI349" s="27">
        <f t="shared" si="86"/>
        <v>6.5801355819244817E-2</v>
      </c>
      <c r="AJ349" s="27">
        <f t="shared" si="86"/>
        <v>6.5875930892955056E-2</v>
      </c>
      <c r="AK349" s="27">
        <f t="shared" si="86"/>
        <v>6.5945725076744857E-2</v>
      </c>
      <c r="AL349" s="27">
        <f t="shared" si="86"/>
        <v>6.6012041216083409E-2</v>
      </c>
      <c r="AM349" s="27">
        <f t="shared" si="86"/>
        <v>6.6072566326935575E-2</v>
      </c>
      <c r="AN349" s="27">
        <f t="shared" si="86"/>
        <v>6.613088409731295E-2</v>
      </c>
      <c r="AO349" s="27">
        <f t="shared" si="86"/>
        <v>6.6184445893678945E-2</v>
      </c>
      <c r="AP349" s="27">
        <f t="shared" si="86"/>
        <v>6.6233299267283344E-2</v>
      </c>
      <c r="AQ349" s="27">
        <f t="shared" si="86"/>
        <v>6.6277304468273165E-2</v>
      </c>
      <c r="AR349" s="27">
        <f t="shared" si="86"/>
        <v>6.6316424701870311E-2</v>
      </c>
      <c r="AS349" s="27">
        <f t="shared" si="86"/>
        <v>6.6351442256024754E-2</v>
      </c>
      <c r="AT349" s="27">
        <f t="shared" si="86"/>
        <v>6.6371245875722865E-2</v>
      </c>
      <c r="AU349" s="27">
        <f t="shared" si="86"/>
        <v>6.6383408971533428E-2</v>
      </c>
      <c r="AV349" s="27">
        <f t="shared" si="86"/>
        <v>6.63893759266663E-2</v>
      </c>
      <c r="AW349" s="27">
        <f t="shared" si="86"/>
        <v>6.6388404121638087E-2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1.5078704166608926E-2</v>
      </c>
      <c r="T350" s="27">
        <f t="shared" si="86"/>
        <v>1.5164109953453546E-2</v>
      </c>
      <c r="U350" s="27">
        <f t="shared" si="86"/>
        <v>1.5239284242247776E-2</v>
      </c>
      <c r="V350" s="27">
        <f t="shared" si="86"/>
        <v>1.5304545719747074E-2</v>
      </c>
      <c r="W350" s="27">
        <f t="shared" si="86"/>
        <v>1.5360135442252837E-2</v>
      </c>
      <c r="X350" s="27">
        <f t="shared" si="86"/>
        <v>1.5405142607941085E-2</v>
      </c>
      <c r="Y350" s="27">
        <f t="shared" si="86"/>
        <v>1.5447962927564311E-2</v>
      </c>
      <c r="Z350" s="27">
        <f t="shared" si="86"/>
        <v>1.548889455308677E-2</v>
      </c>
      <c r="AA350" s="27">
        <f t="shared" si="86"/>
        <v>1.5527836770406296E-2</v>
      </c>
      <c r="AB350" s="27">
        <f t="shared" si="86"/>
        <v>1.5565688416231002E-2</v>
      </c>
      <c r="AC350" s="27">
        <f t="shared" si="86"/>
        <v>1.5600564011685292E-2</v>
      </c>
      <c r="AD350" s="27">
        <f t="shared" si="86"/>
        <v>1.5634746102029969E-2</v>
      </c>
      <c r="AE350" s="27">
        <f t="shared" si="86"/>
        <v>1.5667487530601924E-2</v>
      </c>
      <c r="AF350" s="27">
        <f t="shared" si="86"/>
        <v>1.5699367642390216E-2</v>
      </c>
      <c r="AG350" s="27">
        <f t="shared" si="86"/>
        <v>1.5729814700629455E-2</v>
      </c>
      <c r="AH350" s="27">
        <f t="shared" si="86"/>
        <v>1.5756916496943066E-2</v>
      </c>
      <c r="AI350" s="27">
        <f t="shared" si="86"/>
        <v>1.5782216785041197E-2</v>
      </c>
      <c r="AJ350" s="27">
        <f t="shared" si="86"/>
        <v>1.5806102465013513E-2</v>
      </c>
      <c r="AK350" s="27">
        <f t="shared" si="86"/>
        <v>1.5827962795554217E-2</v>
      </c>
      <c r="AL350" s="27">
        <f t="shared" si="86"/>
        <v>1.5848275086327315E-2</v>
      </c>
      <c r="AM350" s="27">
        <f t="shared" si="86"/>
        <v>1.5866269910266493E-2</v>
      </c>
      <c r="AN350" s="27">
        <f t="shared" si="86"/>
        <v>1.5883203226406024E-2</v>
      </c>
      <c r="AO350" s="27">
        <f t="shared" si="86"/>
        <v>1.5898222376567517E-2</v>
      </c>
      <c r="AP350" s="27">
        <f t="shared" si="86"/>
        <v>1.5911366343801824E-2</v>
      </c>
      <c r="AQ350" s="27">
        <f t="shared" si="86"/>
        <v>1.592260886015575E-2</v>
      </c>
      <c r="AR350" s="27">
        <f t="shared" si="86"/>
        <v>1.5931957873364856E-2</v>
      </c>
      <c r="AS350" s="27">
        <f t="shared" si="86"/>
        <v>1.5939698752267903E-2</v>
      </c>
      <c r="AT350" s="27">
        <f t="shared" si="86"/>
        <v>1.5942078145401422E-2</v>
      </c>
      <c r="AU350" s="27">
        <f t="shared" si="86"/>
        <v>1.5941696471724866E-2</v>
      </c>
      <c r="AV350" s="27">
        <f t="shared" si="86"/>
        <v>1.5939063311034396E-2</v>
      </c>
      <c r="AW350" s="27">
        <f t="shared" si="86"/>
        <v>1.5933945683382855E-2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0.11732381389682568</v>
      </c>
      <c r="Q351" s="27">
        <f t="shared" si="86"/>
        <v>0.11805182815822728</v>
      </c>
      <c r="R351" s="27">
        <f t="shared" si="86"/>
        <v>0.11882851694408277</v>
      </c>
      <c r="S351" s="27">
        <f t="shared" si="86"/>
        <v>0.11954225620944353</v>
      </c>
      <c r="T351" s="27">
        <f t="shared" si="86"/>
        <v>0.12021934359970862</v>
      </c>
      <c r="U351" s="27">
        <f t="shared" ref="L351:AW357" si="87">U1420</f>
        <v>0.12081531683402028</v>
      </c>
      <c r="V351" s="27">
        <f t="shared" si="87"/>
        <v>0.12133270242482619</v>
      </c>
      <c r="W351" s="27">
        <f t="shared" si="87"/>
        <v>0.12177341143914</v>
      </c>
      <c r="X351" s="27">
        <f t="shared" si="87"/>
        <v>0.12213022314341626</v>
      </c>
      <c r="Y351" s="27">
        <f t="shared" si="87"/>
        <v>0.1224696977801497</v>
      </c>
      <c r="Z351" s="27">
        <f t="shared" si="87"/>
        <v>0.12279419906429255</v>
      </c>
      <c r="AA351" s="27">
        <f t="shared" si="87"/>
        <v>0.12310292854586717</v>
      </c>
      <c r="AB351" s="27">
        <f t="shared" si="87"/>
        <v>0.12340301210033768</v>
      </c>
      <c r="AC351" s="27">
        <f t="shared" si="87"/>
        <v>0.1236795018650541</v>
      </c>
      <c r="AD351" s="27">
        <f t="shared" si="87"/>
        <v>0.12395049359992785</v>
      </c>
      <c r="AE351" s="27">
        <f t="shared" si="87"/>
        <v>0.12421006393168614</v>
      </c>
      <c r="AF351" s="27">
        <f t="shared" si="87"/>
        <v>0.12446280584168536</v>
      </c>
      <c r="AG351" s="27">
        <f t="shared" si="87"/>
        <v>0.12470418666570332</v>
      </c>
      <c r="AH351" s="27">
        <f t="shared" si="87"/>
        <v>0.1249190466326382</v>
      </c>
      <c r="AI351" s="27">
        <f t="shared" si="87"/>
        <v>0.12511962444679128</v>
      </c>
      <c r="AJ351" s="27">
        <f t="shared" si="87"/>
        <v>0.12530898740818619</v>
      </c>
      <c r="AK351" s="27">
        <f t="shared" si="87"/>
        <v>0.12548229362902888</v>
      </c>
      <c r="AL351" s="27">
        <f t="shared" si="87"/>
        <v>0.12564332716619286</v>
      </c>
      <c r="AM351" s="27">
        <f t="shared" si="87"/>
        <v>0.12578598808917488</v>
      </c>
      <c r="AN351" s="27">
        <f t="shared" si="87"/>
        <v>0.12592023349873135</v>
      </c>
      <c r="AO351" s="27">
        <f t="shared" si="87"/>
        <v>0.12603930361754359</v>
      </c>
      <c r="AP351" s="27">
        <f t="shared" si="87"/>
        <v>0.12614350749881689</v>
      </c>
      <c r="AQ351" s="27">
        <f t="shared" si="87"/>
        <v>0.12623263689319791</v>
      </c>
      <c r="AR351" s="27">
        <f t="shared" si="87"/>
        <v>0.1263067548094326</v>
      </c>
      <c r="AS351" s="27">
        <f t="shared" si="87"/>
        <v>0.12636812361930447</v>
      </c>
      <c r="AT351" s="27">
        <f t="shared" si="87"/>
        <v>0.12638698717816513</v>
      </c>
      <c r="AU351" s="27">
        <f t="shared" si="87"/>
        <v>0.12638396131255181</v>
      </c>
      <c r="AV351" s="27">
        <f t="shared" si="87"/>
        <v>0.12636308591328521</v>
      </c>
      <c r="AW351" s="27">
        <f t="shared" si="87"/>
        <v>0.12632251394177191</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9.7466979224281783E-2</v>
      </c>
      <c r="L354" s="27">
        <f t="shared" si="87"/>
        <v>9.6937181363551492E-2</v>
      </c>
      <c r="M354" s="27">
        <f t="shared" si="87"/>
        <v>9.6980665528366566E-2</v>
      </c>
      <c r="N354" s="27">
        <f t="shared" si="87"/>
        <v>9.6090308702663552E-2</v>
      </c>
      <c r="O354" s="27">
        <f t="shared" si="87"/>
        <v>9.4636150647850484E-2</v>
      </c>
      <c r="P354" s="27">
        <f t="shared" si="87"/>
        <v>9.2641437622218326E-2</v>
      </c>
      <c r="Q354" s="27">
        <f t="shared" si="87"/>
        <v>9.1193054757597189E-2</v>
      </c>
      <c r="R354" s="27">
        <f t="shared" si="87"/>
        <v>8.9872834352323586E-2</v>
      </c>
      <c r="S354" s="27">
        <f t="shared" si="87"/>
        <v>8.0091466237422651E-2</v>
      </c>
      <c r="T354" s="27">
        <f t="shared" si="87"/>
        <v>8.1326487415573939E-2</v>
      </c>
      <c r="U354" s="27">
        <f t="shared" si="87"/>
        <v>8.1846585619549966E-2</v>
      </c>
      <c r="V354" s="27">
        <f t="shared" si="87"/>
        <v>8.2148368826373136E-2</v>
      </c>
      <c r="W354" s="27">
        <f t="shared" si="87"/>
        <v>8.262812914320615E-2</v>
      </c>
      <c r="X354" s="27">
        <f t="shared" si="87"/>
        <v>8.2963795143198224E-2</v>
      </c>
      <c r="Y354" s="27">
        <f t="shared" si="87"/>
        <v>8.2970948623515811E-2</v>
      </c>
      <c r="Z354" s="27">
        <f t="shared" si="87"/>
        <v>8.2956811359759727E-2</v>
      </c>
      <c r="AA354" s="27">
        <f t="shared" si="87"/>
        <v>8.2979293083164388E-2</v>
      </c>
      <c r="AB354" s="27">
        <f t="shared" si="87"/>
        <v>8.3635771017202473E-2</v>
      </c>
      <c r="AC354" s="27">
        <f t="shared" si="87"/>
        <v>8.3968458310358277E-2</v>
      </c>
      <c r="AD354" s="27">
        <f t="shared" si="87"/>
        <v>8.4715618803122741E-2</v>
      </c>
      <c r="AE354" s="27">
        <f t="shared" si="87"/>
        <v>8.5539220068095612E-2</v>
      </c>
      <c r="AF354" s="27">
        <f t="shared" si="87"/>
        <v>8.6807140177873512E-2</v>
      </c>
      <c r="AG354" s="27">
        <f t="shared" si="87"/>
        <v>8.8268977810850163E-2</v>
      </c>
      <c r="AH354" s="27">
        <f t="shared" si="87"/>
        <v>8.9000070499233891E-2</v>
      </c>
      <c r="AI354" s="27">
        <f t="shared" si="87"/>
        <v>8.9702992514848146E-2</v>
      </c>
      <c r="AJ354" s="27">
        <f t="shared" si="87"/>
        <v>9.0618194506708952E-2</v>
      </c>
      <c r="AK354" s="27">
        <f t="shared" si="87"/>
        <v>9.148197984125922E-2</v>
      </c>
      <c r="AL354" s="27">
        <f t="shared" si="87"/>
        <v>9.2566905902376331E-2</v>
      </c>
      <c r="AM354" s="27">
        <f t="shared" si="87"/>
        <v>9.353417514760351E-2</v>
      </c>
      <c r="AN354" s="27">
        <f t="shared" si="87"/>
        <v>9.4862028923488564E-2</v>
      </c>
      <c r="AO354" s="27">
        <f t="shared" si="87"/>
        <v>9.6170819863117651E-2</v>
      </c>
      <c r="AP354" s="27">
        <f t="shared" si="87"/>
        <v>9.7506861618746568E-2</v>
      </c>
      <c r="AQ354" s="27">
        <f t="shared" si="87"/>
        <v>9.8882539012865048E-2</v>
      </c>
      <c r="AR354" s="27">
        <f t="shared" si="87"/>
        <v>0.10032292250058811</v>
      </c>
      <c r="AS354" s="27">
        <f t="shared" si="87"/>
        <v>0.10196633524372066</v>
      </c>
      <c r="AT354" s="27">
        <f t="shared" si="87"/>
        <v>0.10219358337474922</v>
      </c>
      <c r="AU354" s="27">
        <f t="shared" si="87"/>
        <v>0.10219265974889229</v>
      </c>
      <c r="AV354" s="27">
        <f t="shared" si="87"/>
        <v>0.10220433044931966</v>
      </c>
      <c r="AW354" s="27">
        <f t="shared" si="87"/>
        <v>0.10214560273268752</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3.8131055665722162E-2</v>
      </c>
      <c r="L355" s="27">
        <f t="shared" si="87"/>
        <v>3.7923788015899955E-2</v>
      </c>
      <c r="M355" s="27">
        <f t="shared" si="87"/>
        <v>3.794079990159023E-2</v>
      </c>
      <c r="N355" s="27">
        <f t="shared" si="87"/>
        <v>3.7592474284510076E-2</v>
      </c>
      <c r="O355" s="27">
        <f t="shared" si="87"/>
        <v>3.7023578211438569E-2</v>
      </c>
      <c r="P355" s="27">
        <f t="shared" si="87"/>
        <v>3.6243206089281201E-2</v>
      </c>
      <c r="Q355" s="27">
        <f t="shared" si="87"/>
        <v>3.567656938754183E-2</v>
      </c>
      <c r="R355" s="27">
        <f t="shared" si="87"/>
        <v>3.5160072434777256E-2</v>
      </c>
      <c r="S355" s="27">
        <f t="shared" si="87"/>
        <v>3.1333403186949688E-2</v>
      </c>
      <c r="T355" s="27">
        <f t="shared" si="87"/>
        <v>3.1816568477053393E-2</v>
      </c>
      <c r="U355" s="27">
        <f t="shared" si="87"/>
        <v>3.2020041424766457E-2</v>
      </c>
      <c r="V355" s="27">
        <f t="shared" si="87"/>
        <v>3.2138105125416046E-2</v>
      </c>
      <c r="W355" s="27">
        <f t="shared" si="87"/>
        <v>3.2325797074966141E-2</v>
      </c>
      <c r="X355" s="27">
        <f t="shared" si="87"/>
        <v>3.2457116410321084E-2</v>
      </c>
      <c r="Y355" s="27">
        <f t="shared" si="87"/>
        <v>3.2459914996656319E-2</v>
      </c>
      <c r="Z355" s="27">
        <f t="shared" si="87"/>
        <v>3.2454384212840769E-2</v>
      </c>
      <c r="AA355" s="27">
        <f t="shared" si="87"/>
        <v>3.2463179518219344E-2</v>
      </c>
      <c r="AB355" s="27">
        <f t="shared" si="87"/>
        <v>3.2720006977584051E-2</v>
      </c>
      <c r="AC355" s="27">
        <f t="shared" si="87"/>
        <v>3.2850160982515413E-2</v>
      </c>
      <c r="AD355" s="27">
        <f t="shared" si="87"/>
        <v>3.3142465294884342E-2</v>
      </c>
      <c r="AE355" s="27">
        <f t="shared" si="87"/>
        <v>3.3464674785021235E-2</v>
      </c>
      <c r="AF355" s="27">
        <f t="shared" si="87"/>
        <v>3.3960710803274952E-2</v>
      </c>
      <c r="AG355" s="27">
        <f t="shared" si="87"/>
        <v>3.4532611282810821E-2</v>
      </c>
      <c r="AH355" s="27">
        <f t="shared" si="87"/>
        <v>3.4818629544784596E-2</v>
      </c>
      <c r="AI355" s="27">
        <f t="shared" si="87"/>
        <v>3.5093626869205342E-2</v>
      </c>
      <c r="AJ355" s="27">
        <f t="shared" si="87"/>
        <v>3.5451672418321215E-2</v>
      </c>
      <c r="AK355" s="27">
        <f t="shared" si="87"/>
        <v>3.5789602730075094E-2</v>
      </c>
      <c r="AL355" s="27">
        <f t="shared" si="87"/>
        <v>3.6214047771451145E-2</v>
      </c>
      <c r="AM355" s="27">
        <f t="shared" si="87"/>
        <v>3.6592463084278548E-2</v>
      </c>
      <c r="AN355" s="27">
        <f t="shared" si="87"/>
        <v>3.7111946366177567E-2</v>
      </c>
      <c r="AO355" s="27">
        <f t="shared" si="87"/>
        <v>3.7623971880572038E-2</v>
      </c>
      <c r="AP355" s="27">
        <f t="shared" si="87"/>
        <v>3.814665846592713E-2</v>
      </c>
      <c r="AQ355" s="27">
        <f t="shared" si="87"/>
        <v>3.8684851315553673E-2</v>
      </c>
      <c r="AR355" s="27">
        <f t="shared" si="87"/>
        <v>3.9248358499088837E-2</v>
      </c>
      <c r="AS355" s="27">
        <f t="shared" si="87"/>
        <v>3.9891294838030313E-2</v>
      </c>
      <c r="AT355" s="27">
        <f t="shared" si="87"/>
        <v>3.9980198907933223E-2</v>
      </c>
      <c r="AU355" s="27">
        <f t="shared" si="87"/>
        <v>3.997983756679753E-2</v>
      </c>
      <c r="AV355" s="27">
        <f t="shared" si="87"/>
        <v>3.9984403381098918E-2</v>
      </c>
      <c r="AW355" s="27">
        <f t="shared" si="87"/>
        <v>3.9961427909304854E-2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0.32784224726088979</v>
      </c>
      <c r="L356" s="27">
        <f t="shared" si="87"/>
        <v>0.33450793008613727</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0.36607496135357975</v>
      </c>
      <c r="S356" s="27">
        <f t="shared" si="87"/>
        <v>0.35146679960329763</v>
      </c>
      <c r="T356" s="27">
        <f t="shared" si="87"/>
        <v>0.36127188227022533</v>
      </c>
      <c r="U356" s="27">
        <f t="shared" si="87"/>
        <v>0.36938106524088465</v>
      </c>
      <c r="V356" s="27">
        <f t="shared" si="87"/>
        <v>0.37689047688718919</v>
      </c>
      <c r="W356" s="27">
        <f t="shared" si="87"/>
        <v>0.38475211301826423</v>
      </c>
      <c r="X356" s="27">
        <f t="shared" si="87"/>
        <v>0.39217085110108957</v>
      </c>
      <c r="Y356" s="27">
        <f t="shared" si="87"/>
        <v>0.39875797259965884</v>
      </c>
      <c r="Z356" s="27">
        <f t="shared" si="87"/>
        <v>0.40527861570080786</v>
      </c>
      <c r="AA356" s="27">
        <f t="shared" si="87"/>
        <v>0.41188789419680788</v>
      </c>
      <c r="AB356" s="27">
        <f t="shared" si="87"/>
        <v>0.42025011550229818</v>
      </c>
      <c r="AC356" s="27">
        <f t="shared" si="87"/>
        <v>0.42776348020101262</v>
      </c>
      <c r="AD356" s="27">
        <f t="shared" si="87"/>
        <v>0.43652115244252149</v>
      </c>
      <c r="AE356" s="27">
        <f t="shared" si="87"/>
        <v>0.44560160903905688</v>
      </c>
      <c r="AF356" s="27">
        <f t="shared" si="87"/>
        <v>0.45612637561051617</v>
      </c>
      <c r="AG356" s="27">
        <f t="shared" si="87"/>
        <v>0.4674105970190387</v>
      </c>
      <c r="AH356" s="27">
        <f t="shared" si="87"/>
        <v>0.47660579643256989</v>
      </c>
      <c r="AI356" s="27">
        <f t="shared" si="87"/>
        <v>0.48582507538292796</v>
      </c>
      <c r="AJ356" s="27">
        <f t="shared" si="87"/>
        <v>0.49584714415907366</v>
      </c>
      <c r="AK356" s="27">
        <f t="shared" si="87"/>
        <v>0.50584327891958292</v>
      </c>
      <c r="AL356" s="27">
        <f t="shared" si="87"/>
        <v>0.51672673790947277</v>
      </c>
      <c r="AM356" s="27">
        <f t="shared" si="87"/>
        <v>0.52738100324368553</v>
      </c>
      <c r="AN356" s="27">
        <f t="shared" si="87"/>
        <v>0.53946633869507565</v>
      </c>
      <c r="AO356" s="27">
        <f t="shared" si="87"/>
        <v>0.55170594750895274</v>
      </c>
      <c r="AP356" s="27">
        <f t="shared" si="87"/>
        <v>0.5642708280414559</v>
      </c>
      <c r="AQ356" s="27">
        <f t="shared" si="87"/>
        <v>0.57721922613179033</v>
      </c>
      <c r="AR356" s="27">
        <f t="shared" si="87"/>
        <v>0.5906610946936528</v>
      </c>
      <c r="AS356" s="27">
        <f t="shared" si="87"/>
        <v>0.60514882901449418</v>
      </c>
      <c r="AT356" s="27">
        <f t="shared" si="87"/>
        <v>0.6144050490980183</v>
      </c>
      <c r="AU356" s="27">
        <f t="shared" si="87"/>
        <v>0.62286168363001027</v>
      </c>
      <c r="AV356" s="27">
        <f t="shared" si="87"/>
        <v>0.63144933115204016</v>
      </c>
      <c r="AW356" s="27">
        <f t="shared" si="87"/>
        <v>0.63983217043600726</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1.7017151675634949</v>
      </c>
      <c r="L357" s="27">
        <f t="shared" si="87"/>
        <v>1.7241237147327637</v>
      </c>
      <c r="M357" s="27">
        <f t="shared" si="87"/>
        <v>1.7601182693498105</v>
      </c>
      <c r="N357" s="27">
        <f t="shared" si="87"/>
        <v>1.7704533576020511</v>
      </c>
      <c r="O357" s="27">
        <f t="shared" si="87"/>
        <v>1.7641159598844758</v>
      </c>
      <c r="P357" s="27">
        <f t="shared" si="87"/>
        <v>1.7411735022142167</v>
      </c>
      <c r="Q357" s="27">
        <f t="shared" si="87"/>
        <v>1.7315152516158581</v>
      </c>
      <c r="R357" s="27">
        <f t="shared" si="87"/>
        <v>1.7240481490859689</v>
      </c>
      <c r="S357" s="27">
        <f t="shared" si="87"/>
        <v>1.4743120135991061</v>
      </c>
      <c r="T357" s="27">
        <f t="shared" si="87"/>
        <v>1.536452317565681</v>
      </c>
      <c r="U357" s="27">
        <f t="shared" si="87"/>
        <v>1.5792908987907681</v>
      </c>
      <c r="V357" s="27">
        <f t="shared" si="87"/>
        <v>1.6167735829368195</v>
      </c>
      <c r="W357" s="27">
        <f t="shared" si="87"/>
        <v>1.6606003193392869</v>
      </c>
      <c r="X357" s="27">
        <f t="shared" si="87"/>
        <v>1.7012252204907063</v>
      </c>
      <c r="Y357" s="27">
        <f t="shared" si="87"/>
        <v>1.7323167361999336</v>
      </c>
      <c r="Z357" s="27">
        <f t="shared" si="87"/>
        <v>1.7631145610914698</v>
      </c>
      <c r="AA357" s="27">
        <f t="shared" si="87"/>
        <v>1.7954587051908844</v>
      </c>
      <c r="AB357" s="27">
        <f t="shared" si="87"/>
        <v>1.8485712281796063</v>
      </c>
      <c r="AC357" s="27">
        <f t="shared" si="87"/>
        <v>1.8921755128100026</v>
      </c>
      <c r="AD357" s="27">
        <f t="shared" si="87"/>
        <v>1.9501148859756294</v>
      </c>
      <c r="AE357" s="27">
        <f t="shared" si="87"/>
        <v>2.0116893145161887</v>
      </c>
      <c r="AF357" s="27">
        <f t="shared" si="87"/>
        <v>2.089439935076352</v>
      </c>
      <c r="AG357" s="27">
        <f t="shared" si="87"/>
        <v>2.1754274297051839</v>
      </c>
      <c r="AH357" s="27">
        <f t="shared" si="87"/>
        <v>2.237971090505094</v>
      </c>
      <c r="AI357" s="27">
        <f t="shared" si="87"/>
        <v>2.3007478708551781</v>
      </c>
      <c r="AJ357" s="27">
        <f t="shared" si="87"/>
        <v>2.3722888900672703</v>
      </c>
      <c r="AK357" s="27">
        <f t="shared" si="87"/>
        <v>2.4434486047712323</v>
      </c>
      <c r="AL357" s="27">
        <f t="shared" si="87"/>
        <v>2.5241165096238025</v>
      </c>
      <c r="AM357" s="27">
        <f t="shared" si="87"/>
        <v>2.6021618361195604</v>
      </c>
      <c r="AN357" s="27">
        <f t="shared" si="87"/>
        <v>2.6952956459106865</v>
      </c>
      <c r="AO357" s="27">
        <f t="shared" si="87"/>
        <v>2.7897352261942565</v>
      </c>
      <c r="AP357" s="27">
        <f t="shared" si="87"/>
        <v>2.8872833669908089</v>
      </c>
      <c r="AQ357" s="27">
        <f t="shared" si="87"/>
        <v>2.9885196444050632</v>
      </c>
      <c r="AR357" s="27">
        <f t="shared" si="87"/>
        <v>3.0945497857941069</v>
      </c>
      <c r="AS357" s="27">
        <f t="shared" si="87"/>
        <v>3.2110385953169591</v>
      </c>
      <c r="AT357" s="27">
        <f t="shared" si="87"/>
        <v>3.2731270426284702</v>
      </c>
      <c r="AU357" s="27">
        <f t="shared" si="87"/>
        <v>3.3271532732714491</v>
      </c>
      <c r="AV357" s="27">
        <f t="shared" ref="L357:AW359" si="88">AV1426</f>
        <v>3.382749351001304</v>
      </c>
      <c r="AW357" s="27">
        <f t="shared" si="88"/>
        <v>3.4364950392803757</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1.366009363587042E-2</v>
      </c>
      <c r="L358" s="27">
        <f t="shared" si="88"/>
        <v>1.3937830420255733E-2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1.5253123389732505E-2</v>
      </c>
      <c r="S358" s="27">
        <f t="shared" si="88"/>
        <v>1.4644449983470746E-2</v>
      </c>
      <c r="T358" s="27">
        <f t="shared" si="88"/>
        <v>1.5052995094592738E-2</v>
      </c>
      <c r="U358" s="27">
        <f t="shared" si="88"/>
        <v>1.5390877718370211E-2</v>
      </c>
      <c r="V358" s="27">
        <f t="shared" si="88"/>
        <v>1.5703769870299564E-2</v>
      </c>
      <c r="W358" s="27">
        <f t="shared" si="88"/>
        <v>1.6031338042427692E-2</v>
      </c>
      <c r="X358" s="27">
        <f t="shared" si="88"/>
        <v>1.634045212921208E-2</v>
      </c>
      <c r="Y358" s="27">
        <f t="shared" si="88"/>
        <v>1.6614915524985806E-2</v>
      </c>
      <c r="Z358" s="27">
        <f t="shared" si="88"/>
        <v>1.6886608987533674E-2</v>
      </c>
      <c r="AA358" s="27">
        <f t="shared" si="88"/>
        <v>1.7161995591533679E-2</v>
      </c>
      <c r="AB358" s="27">
        <f t="shared" si="88"/>
        <v>1.7510421479262444E-2</v>
      </c>
      <c r="AC358" s="27">
        <f t="shared" si="88"/>
        <v>1.7823478341708877E-2</v>
      </c>
      <c r="AD358" s="27">
        <f t="shared" si="88"/>
        <v>1.8188381351771747E-2</v>
      </c>
      <c r="AE358" s="27">
        <f t="shared" si="88"/>
        <v>1.8566733709960721E-2</v>
      </c>
      <c r="AF358" s="27">
        <f t="shared" si="88"/>
        <v>1.900526565043819E-2</v>
      </c>
      <c r="AG358" s="27">
        <f t="shared" si="88"/>
        <v>1.9475441542459958E-2</v>
      </c>
      <c r="AH358" s="27">
        <f t="shared" si="88"/>
        <v>1.9858574851357096E-2</v>
      </c>
      <c r="AI358" s="27">
        <f t="shared" si="88"/>
        <v>2.0242711474288681E-2</v>
      </c>
      <c r="AJ358" s="27">
        <f t="shared" si="88"/>
        <v>2.0660297673294758E-2</v>
      </c>
      <c r="AK358" s="27">
        <f t="shared" si="88"/>
        <v>2.1076803288315977E-2</v>
      </c>
      <c r="AL358" s="27">
        <f t="shared" si="88"/>
        <v>2.1530280746228057E-2</v>
      </c>
      <c r="AM358" s="27">
        <f t="shared" si="88"/>
        <v>2.1974208468486925E-2</v>
      </c>
      <c r="AN358" s="27">
        <f t="shared" si="88"/>
        <v>2.2477764112294844E-2</v>
      </c>
      <c r="AO358" s="27">
        <f t="shared" si="88"/>
        <v>2.2987747812873056E-2</v>
      </c>
      <c r="AP358" s="27">
        <f t="shared" si="88"/>
        <v>2.3511284501727358E-2</v>
      </c>
      <c r="AQ358" s="27">
        <f t="shared" si="88"/>
        <v>2.4050801088824621E-2</v>
      </c>
      <c r="AR358" s="27">
        <f t="shared" si="88"/>
        <v>2.4610878945568893E-2</v>
      </c>
      <c r="AS358" s="27">
        <f t="shared" si="88"/>
        <v>2.5214534542270614E-2</v>
      </c>
      <c r="AT358" s="27">
        <f t="shared" si="88"/>
        <v>2.560021037908412E-2</v>
      </c>
      <c r="AU358" s="27">
        <f t="shared" si="88"/>
        <v>2.5952570151250447E-2</v>
      </c>
      <c r="AV358" s="27">
        <f t="shared" si="88"/>
        <v>2.6310388798001696E-2</v>
      </c>
      <c r="AW358" s="27">
        <f t="shared" si="88"/>
        <v>2.6659673768166997E-2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7.0904798648479025E-2</v>
      </c>
      <c r="L359" s="27">
        <f t="shared" si="88"/>
        <v>7.1838488113865229E-2</v>
      </c>
      <c r="M359" s="27">
        <f t="shared" si="88"/>
        <v>7.3338261222908846E-2</v>
      </c>
      <c r="N359" s="27">
        <f t="shared" si="88"/>
        <v>7.3768889900085552E-2</v>
      </c>
      <c r="O359" s="27">
        <f t="shared" si="88"/>
        <v>7.3504831661853232E-2</v>
      </c>
      <c r="P359" s="27">
        <f t="shared" si="88"/>
        <v>7.2548895925592424E-2</v>
      </c>
      <c r="Q359" s="27">
        <f t="shared" si="88"/>
        <v>7.2146468817327475E-2</v>
      </c>
      <c r="R359" s="27">
        <f t="shared" si="88"/>
        <v>7.1835339545248775E-2</v>
      </c>
      <c r="S359" s="27">
        <f t="shared" si="88"/>
        <v>6.1429667233296133E-2</v>
      </c>
      <c r="T359" s="27">
        <f t="shared" si="88"/>
        <v>6.4018846565236764E-2</v>
      </c>
      <c r="U359" s="27">
        <f t="shared" si="88"/>
        <v>6.5803787449615389E-2</v>
      </c>
      <c r="V359" s="27">
        <f t="shared" si="88"/>
        <v>6.7365565955700882E-2</v>
      </c>
      <c r="W359" s="27">
        <f t="shared" si="88"/>
        <v>6.919167997247036E-2</v>
      </c>
      <c r="X359" s="27">
        <f t="shared" si="88"/>
        <v>7.0884384187112848E-2</v>
      </c>
      <c r="Y359" s="27">
        <f t="shared" si="88"/>
        <v>7.2179864008330638E-2</v>
      </c>
      <c r="Z359" s="27">
        <f t="shared" si="88"/>
        <v>7.3463106712144635E-2</v>
      </c>
      <c r="AA359" s="27">
        <f t="shared" si="88"/>
        <v>7.4810779382953566E-2</v>
      </c>
      <c r="AB359" s="27">
        <f t="shared" si="88"/>
        <v>7.7023801174150308E-2</v>
      </c>
      <c r="AC359" s="27">
        <f t="shared" si="88"/>
        <v>7.8840646367083517E-2</v>
      </c>
      <c r="AD359" s="27">
        <f t="shared" si="88"/>
        <v>8.12547869156513E-2</v>
      </c>
      <c r="AE359" s="27">
        <f t="shared" si="88"/>
        <v>8.3820388104841284E-2</v>
      </c>
      <c r="AF359" s="27">
        <f t="shared" si="88"/>
        <v>8.7059997294848077E-2</v>
      </c>
      <c r="AG359" s="27">
        <f t="shared" si="88"/>
        <v>9.0642809571049407E-2</v>
      </c>
      <c r="AH359" s="27">
        <f t="shared" si="88"/>
        <v>9.3248795437712334E-2</v>
      </c>
      <c r="AI359" s="27">
        <f t="shared" si="88"/>
        <v>9.5864494618965859E-2</v>
      </c>
      <c r="AJ359" s="27">
        <f t="shared" si="88"/>
        <v>9.8845370419469683E-2</v>
      </c>
      <c r="AK359" s="27">
        <f t="shared" si="88"/>
        <v>0.10181035853213477</v>
      </c>
      <c r="AL359" s="27">
        <f t="shared" si="88"/>
        <v>0.10517152123432523</v>
      </c>
      <c r="AM359" s="27">
        <f t="shared" si="88"/>
        <v>0.10842340983831511</v>
      </c>
      <c r="AN359" s="27">
        <f t="shared" si="88"/>
        <v>0.11230398524627873</v>
      </c>
      <c r="AO359" s="27">
        <f t="shared" si="88"/>
        <v>0.1162389677580941</v>
      </c>
      <c r="AP359" s="27">
        <f t="shared" si="88"/>
        <v>0.12030347362461713</v>
      </c>
      <c r="AQ359" s="27">
        <f t="shared" si="88"/>
        <v>0.12452165185021109</v>
      </c>
      <c r="AR359" s="27">
        <f t="shared" si="88"/>
        <v>0.12893957440808793</v>
      </c>
      <c r="AS359" s="27">
        <f t="shared" si="88"/>
        <v>0.13379327480487344</v>
      </c>
      <c r="AT359" s="27">
        <f t="shared" si="88"/>
        <v>0.13638029344285305</v>
      </c>
      <c r="AU359" s="27">
        <f t="shared" si="88"/>
        <v>0.13863138638631053</v>
      </c>
      <c r="AV359" s="27">
        <f t="shared" si="88"/>
        <v>0.14094788962505447</v>
      </c>
      <c r="AW359" s="27">
        <f t="shared" si="88"/>
        <v>0.14318729330334914</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6.6038785467281169</v>
      </c>
      <c r="U360" s="22">
        <f t="shared" si="89"/>
        <v>6.601999368084118</v>
      </c>
      <c r="V360" s="22">
        <f t="shared" si="89"/>
        <v>6.600532279722807</v>
      </c>
      <c r="W360" s="22">
        <f t="shared" si="89"/>
        <v>6.5992051255597355</v>
      </c>
      <c r="X360" s="22">
        <f t="shared" si="89"/>
        <v>6.5977981852415502</v>
      </c>
      <c r="Y360" s="22">
        <f t="shared" si="89"/>
        <v>6.5964889228575565</v>
      </c>
      <c r="Z360" s="22">
        <f t="shared" si="89"/>
        <v>6.5953738138803679</v>
      </c>
      <c r="AA360" s="22">
        <f t="shared" si="89"/>
        <v>6.5942817746747782</v>
      </c>
      <c r="AB360" s="22">
        <f t="shared" si="89"/>
        <v>6.5931792871980042</v>
      </c>
      <c r="AC360" s="22">
        <f t="shared" si="89"/>
        <v>6.5917237797877517</v>
      </c>
      <c r="AD360" s="22">
        <f t="shared" si="89"/>
        <v>6.5904593743410622</v>
      </c>
      <c r="AE360" s="22">
        <f t="shared" si="89"/>
        <v>6.5889626809226787</v>
      </c>
      <c r="AF360" s="22">
        <f t="shared" si="89"/>
        <v>6.5874261858387104</v>
      </c>
      <c r="AG360" s="22">
        <f t="shared" si="89"/>
        <v>6.5856391761312372</v>
      </c>
      <c r="AH360" s="22">
        <f t="shared" si="89"/>
        <v>6.5837460743635239</v>
      </c>
      <c r="AI360" s="22">
        <f t="shared" si="89"/>
        <v>6.5822718605247434</v>
      </c>
      <c r="AJ360" s="22">
        <f t="shared" si="89"/>
        <v>6.5808158783351747</v>
      </c>
      <c r="AK360" s="22">
        <f t="shared" si="89"/>
        <v>6.5792411429496331</v>
      </c>
      <c r="AL360" s="22">
        <f t="shared" si="89"/>
        <v>6.5776971792007926</v>
      </c>
      <c r="AM360" s="22">
        <f t="shared" si="89"/>
        <v>6.5760292541762722</v>
      </c>
      <c r="AN360" s="22">
        <f t="shared" si="89"/>
        <v>6.5744290866706301</v>
      </c>
      <c r="AO360" s="22">
        <f t="shared" si="89"/>
        <v>6.5726265847082814</v>
      </c>
      <c r="AP360" s="22">
        <f t="shared" si="89"/>
        <v>6.5708363430200762</v>
      </c>
      <c r="AQ360" s="22">
        <f t="shared" si="89"/>
        <v>6.5690321556450879</v>
      </c>
      <c r="AR360" s="22">
        <f t="shared" si="89"/>
        <v>6.5672071055463608</v>
      </c>
      <c r="AS360" s="22">
        <f t="shared" si="89"/>
        <v>6.5653474451226606</v>
      </c>
      <c r="AT360" s="22">
        <f t="shared" si="89"/>
        <v>6.5633778154585922</v>
      </c>
      <c r="AU360" s="22">
        <f t="shared" si="89"/>
        <v>6.5621831754716791</v>
      </c>
      <c r="AV360" s="22">
        <f t="shared" si="89"/>
        <v>6.5611127696826843</v>
      </c>
      <c r="AW360" s="22">
        <f t="shared" si="89"/>
        <v>6.5600345870341048</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4.358559840840559E-2</v>
      </c>
      <c r="U361" s="22">
        <f t="shared" si="90"/>
        <v>4.3573195829355184E-2</v>
      </c>
      <c r="V361" s="22">
        <f t="shared" si="90"/>
        <v>4.3563513046170524E-2</v>
      </c>
      <c r="W361" s="22">
        <f t="shared" si="90"/>
        <v>4.3554753828694261E-2</v>
      </c>
      <c r="X361" s="22">
        <f t="shared" si="90"/>
        <v>4.3545468022594236E-2</v>
      </c>
      <c r="Y361" s="22">
        <f t="shared" si="90"/>
        <v>4.3536826890859873E-2</v>
      </c>
      <c r="Z361" s="22">
        <f t="shared" si="90"/>
        <v>4.3529467171610443E-2</v>
      </c>
      <c r="AA361" s="22">
        <f t="shared" si="89"/>
        <v>4.3522259712853541E-2</v>
      </c>
      <c r="AB361" s="22">
        <f t="shared" si="89"/>
        <v>4.3514983295506834E-2</v>
      </c>
      <c r="AC361" s="22">
        <f t="shared" si="89"/>
        <v>4.3505376946599172E-2</v>
      </c>
      <c r="AD361" s="22">
        <f t="shared" si="89"/>
        <v>4.3497031870651022E-2</v>
      </c>
      <c r="AE361" s="22">
        <f t="shared" si="89"/>
        <v>4.3487153694089682E-2</v>
      </c>
      <c r="AF361" s="22">
        <f t="shared" si="89"/>
        <v>4.3477012826535502E-2</v>
      </c>
      <c r="AG361" s="22">
        <f t="shared" si="89"/>
        <v>4.3465218562466178E-2</v>
      </c>
      <c r="AH361" s="22">
        <f t="shared" si="89"/>
        <v>4.3452724090799276E-2</v>
      </c>
      <c r="AI361" s="22">
        <f t="shared" si="89"/>
        <v>4.3442994279463305E-2</v>
      </c>
      <c r="AJ361" s="22">
        <f t="shared" si="89"/>
        <v>4.3433384797012156E-2</v>
      </c>
      <c r="AK361" s="22">
        <f t="shared" si="89"/>
        <v>4.3422991543467591E-2</v>
      </c>
      <c r="AL361" s="22">
        <f t="shared" si="89"/>
        <v>4.3412801382725234E-2</v>
      </c>
      <c r="AM361" s="22">
        <f t="shared" si="89"/>
        <v>4.3401793077563394E-2</v>
      </c>
      <c r="AN361" s="22">
        <f t="shared" si="89"/>
        <v>4.339123197202617E-2</v>
      </c>
      <c r="AO361" s="22">
        <f t="shared" si="89"/>
        <v>4.3379335459074658E-2</v>
      </c>
      <c r="AP361" s="22">
        <f t="shared" si="89"/>
        <v>4.3367519863932509E-2</v>
      </c>
      <c r="AQ361" s="22">
        <f t="shared" si="89"/>
        <v>4.3355612227257596E-2</v>
      </c>
      <c r="AR361" s="22">
        <f t="shared" si="89"/>
        <v>4.3343566896605984E-2</v>
      </c>
      <c r="AS361" s="22">
        <f t="shared" si="89"/>
        <v>4.3331293137809562E-2</v>
      </c>
      <c r="AT361" s="22">
        <f t="shared" si="89"/>
        <v>4.3318293582026726E-2</v>
      </c>
      <c r="AU361" s="22">
        <f t="shared" si="89"/>
        <v>4.331040895811309E-2</v>
      </c>
      <c r="AV361" s="22">
        <f t="shared" si="89"/>
        <v>4.3303344279905724E-2</v>
      </c>
      <c r="AW361" s="22">
        <f t="shared" si="89"/>
        <v>4.3296228274425107E-2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2.9687394774721576</v>
      </c>
      <c r="U362" s="22">
        <f t="shared" si="89"/>
        <v>2.9827686495833849</v>
      </c>
      <c r="V362" s="22">
        <f t="shared" si="89"/>
        <v>2.9937213257373601</v>
      </c>
      <c r="W362" s="22">
        <f t="shared" si="89"/>
        <v>3.0036293109261485</v>
      </c>
      <c r="X362" s="22">
        <f t="shared" si="89"/>
        <v>3.0141329466167042</v>
      </c>
      <c r="Y362" s="22">
        <f t="shared" si="89"/>
        <v>3.0239073591678669</v>
      </c>
      <c r="Z362" s="22">
        <f t="shared" si="89"/>
        <v>3.0322323025220732</v>
      </c>
      <c r="AA362" s="22">
        <f t="shared" si="89"/>
        <v>3.0403850164837514</v>
      </c>
      <c r="AB362" s="22">
        <f t="shared" si="89"/>
        <v>3.0486157329254966</v>
      </c>
      <c r="AC362" s="22">
        <f t="shared" si="89"/>
        <v>3.0594819504789843</v>
      </c>
      <c r="AD362" s="22">
        <f t="shared" si="89"/>
        <v>3.0689214796512632</v>
      </c>
      <c r="AE362" s="22">
        <f t="shared" si="89"/>
        <v>3.080095174941639</v>
      </c>
      <c r="AF362" s="22">
        <f t="shared" si="89"/>
        <v>3.0915660130388343</v>
      </c>
      <c r="AG362" s="22">
        <f t="shared" si="89"/>
        <v>3.104907089913354</v>
      </c>
      <c r="AH362" s="22">
        <f t="shared" si="89"/>
        <v>3.1190402063193456</v>
      </c>
      <c r="AI362" s="22">
        <f t="shared" si="89"/>
        <v>3.1300460783470179</v>
      </c>
      <c r="AJ362" s="22">
        <f t="shared" si="89"/>
        <v>3.1409158404069202</v>
      </c>
      <c r="AK362" s="22">
        <f t="shared" si="89"/>
        <v>3.1526721648116918</v>
      </c>
      <c r="AL362" s="22">
        <f t="shared" si="89"/>
        <v>3.1641987608780804</v>
      </c>
      <c r="AM362" s="22">
        <f t="shared" si="89"/>
        <v>3.1766508006627681</v>
      </c>
      <c r="AN362" s="22">
        <f t="shared" si="89"/>
        <v>3.1885969907789069</v>
      </c>
      <c r="AO362" s="22">
        <f t="shared" si="89"/>
        <v>3.2020537264337889</v>
      </c>
      <c r="AP362" s="22">
        <f t="shared" si="89"/>
        <v>3.2154189319424336</v>
      </c>
      <c r="AQ362" s="22">
        <f t="shared" si="89"/>
        <v>3.2288882501924094</v>
      </c>
      <c r="AR362" s="22">
        <f t="shared" si="89"/>
        <v>3.2425133209265837</v>
      </c>
      <c r="AS362" s="22">
        <f t="shared" si="89"/>
        <v>3.2563967780613363</v>
      </c>
      <c r="AT362" s="22">
        <f t="shared" si="89"/>
        <v>3.271101220154049</v>
      </c>
      <c r="AU362" s="22">
        <f t="shared" si="89"/>
        <v>3.280019909199865</v>
      </c>
      <c r="AV362" s="22">
        <f t="shared" si="89"/>
        <v>3.2880111170025872</v>
      </c>
      <c r="AW362" s="22">
        <f t="shared" si="89"/>
        <v>3.2960603836290185</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0.32309177745176454</v>
      </c>
      <c r="N363" s="22">
        <f t="shared" si="89"/>
        <v>0.32471664946511047</v>
      </c>
      <c r="O363" s="22">
        <f t="shared" si="89"/>
        <v>0.32579638434951874</v>
      </c>
      <c r="P363" s="22">
        <f t="shared" si="89"/>
        <v>0.32632035510276458</v>
      </c>
      <c r="Q363" s="22">
        <f t="shared" si="89"/>
        <v>0.32747800149861978</v>
      </c>
      <c r="R363" s="22">
        <f t="shared" si="89"/>
        <v>0.32880601635823309</v>
      </c>
      <c r="S363" s="22">
        <f t="shared" si="89"/>
        <v>0.31982358123626181</v>
      </c>
      <c r="T363" s="22">
        <f t="shared" si="89"/>
        <v>0.32390464490157206</v>
      </c>
      <c r="U363" s="22">
        <f t="shared" si="89"/>
        <v>0.32705937839966276</v>
      </c>
      <c r="V363" s="22">
        <f t="shared" si="89"/>
        <v>0.32987557904715975</v>
      </c>
      <c r="W363" s="22">
        <f t="shared" si="89"/>
        <v>0.33285260575189063</v>
      </c>
      <c r="X363" s="22">
        <f t="shared" si="89"/>
        <v>0.33557069910200715</v>
      </c>
      <c r="Y363" s="22">
        <f t="shared" si="89"/>
        <v>0.33786206173959821</v>
      </c>
      <c r="Z363" s="22">
        <f t="shared" si="89"/>
        <v>0.34012491723008853</v>
      </c>
      <c r="AA363" s="22">
        <f t="shared" si="89"/>
        <v>0.34243711425349854</v>
      </c>
      <c r="AB363" s="22">
        <f t="shared" si="89"/>
        <v>0.34564527696459957</v>
      </c>
      <c r="AC363" s="22">
        <f t="shared" si="89"/>
        <v>0.3484139798779034</v>
      </c>
      <c r="AD363" s="22">
        <f t="shared" si="89"/>
        <v>0.3518102226345291</v>
      </c>
      <c r="AE363" s="22">
        <f t="shared" si="89"/>
        <v>0.35536063399598516</v>
      </c>
      <c r="AF363" s="22">
        <f t="shared" si="89"/>
        <v>0.35962470166439875</v>
      </c>
      <c r="AG363" s="22">
        <f t="shared" si="89"/>
        <v>0.36425075525194911</v>
      </c>
      <c r="AH363" s="22">
        <f t="shared" si="89"/>
        <v>0.36781675106452982</v>
      </c>
      <c r="AI363" s="22">
        <f t="shared" si="89"/>
        <v>0.37138273483008932</v>
      </c>
      <c r="AJ363" s="22">
        <f t="shared" si="89"/>
        <v>0.37533240026192566</v>
      </c>
      <c r="AK363" s="22">
        <f t="shared" si="89"/>
        <v>0.37925320312723176</v>
      </c>
      <c r="AL363" s="22">
        <f t="shared" si="89"/>
        <v>0.38359242092429363</v>
      </c>
      <c r="AM363" s="22">
        <f t="shared" si="89"/>
        <v>0.38779986274738648</v>
      </c>
      <c r="AN363" s="22">
        <f t="shared" si="89"/>
        <v>0.39268552088951802</v>
      </c>
      <c r="AO363" s="22">
        <f t="shared" si="89"/>
        <v>0.39762288425691511</v>
      </c>
      <c r="AP363" s="22">
        <f t="shared" si="89"/>
        <v>0.40269379600677496</v>
      </c>
      <c r="AQ363" s="22">
        <f t="shared" si="89"/>
        <v>0.40792473838796722</v>
      </c>
      <c r="AR363" s="22">
        <f t="shared" si="89"/>
        <v>0.41336672764709043</v>
      </c>
      <c r="AS363" s="22">
        <f t="shared" si="89"/>
        <v>0.41928197545201717</v>
      </c>
      <c r="AT363" s="22">
        <f t="shared" si="89"/>
        <v>0.42267113857225275</v>
      </c>
      <c r="AU363" s="22">
        <f t="shared" si="89"/>
        <v>0.42566535190819099</v>
      </c>
      <c r="AV363" s="22">
        <f t="shared" si="89"/>
        <v>0.42870908829094007</v>
      </c>
      <c r="AW363" s="22">
        <f t="shared" si="89"/>
        <v>0.43164275175553596</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0.94471091139331709</v>
      </c>
      <c r="N364" s="22">
        <f t="shared" si="89"/>
        <v>0.94946198965576145</v>
      </c>
      <c r="O364" s="22">
        <f t="shared" si="89"/>
        <v>0.95261910289076079</v>
      </c>
      <c r="P364" s="22">
        <f t="shared" si="89"/>
        <v>0.95415117805450056</v>
      </c>
      <c r="Q364" s="22">
        <f t="shared" si="89"/>
        <v>0.95753610227115837</v>
      </c>
      <c r="R364" s="22">
        <f t="shared" si="89"/>
        <v>0.96141917889497153</v>
      </c>
      <c r="S364" s="22">
        <f t="shared" si="89"/>
        <v>0.93515480120781203</v>
      </c>
      <c r="T364" s="22">
        <f t="shared" si="89"/>
        <v>0.94708771205165099</v>
      </c>
      <c r="U364" s="22">
        <f t="shared" si="89"/>
        <v>0.95631206056862683</v>
      </c>
      <c r="V364" s="22">
        <f t="shared" si="89"/>
        <v>0.96454654892777603</v>
      </c>
      <c r="W364" s="22">
        <f t="shared" si="89"/>
        <v>0.97325128797638427</v>
      </c>
      <c r="X364" s="22">
        <f t="shared" si="89"/>
        <v>0.98119891346624655</v>
      </c>
      <c r="Y364" s="22">
        <f t="shared" si="89"/>
        <v>0.98789879082853727</v>
      </c>
      <c r="Z364" s="22">
        <f t="shared" si="89"/>
        <v>0.99451531412613681</v>
      </c>
      <c r="AA364" s="22">
        <f t="shared" si="89"/>
        <v>1.00127611062345</v>
      </c>
      <c r="AB364" s="22">
        <f t="shared" si="89"/>
        <v>1.0106566845972174</v>
      </c>
      <c r="AC364" s="22">
        <f t="shared" si="89"/>
        <v>1.0187522909702245</v>
      </c>
      <c r="AD364" s="22">
        <f t="shared" si="89"/>
        <v>1.0286828054984183</v>
      </c>
      <c r="AE364" s="22">
        <f t="shared" si="89"/>
        <v>1.0390641045198805</v>
      </c>
      <c r="AF364" s="22">
        <f t="shared" si="89"/>
        <v>1.0515321137185085</v>
      </c>
      <c r="AG364" s="22">
        <f t="shared" si="89"/>
        <v>1.0650585591617119</v>
      </c>
      <c r="AH364" s="22">
        <f t="shared" si="89"/>
        <v>1.0754854266626372</v>
      </c>
      <c r="AI364" s="22">
        <f t="shared" si="89"/>
        <v>1.0859122589384242</v>
      </c>
      <c r="AJ364" s="22">
        <f t="shared" si="89"/>
        <v>1.0974609651891298</v>
      </c>
      <c r="AK364" s="22">
        <f t="shared" si="89"/>
        <v>1.1089252781391241</v>
      </c>
      <c r="AL364" s="22">
        <f t="shared" si="89"/>
        <v>1.1216130241168389</v>
      </c>
      <c r="AM364" s="22">
        <f t="shared" si="89"/>
        <v>1.1339154609992568</v>
      </c>
      <c r="AN364" s="22">
        <f t="shared" si="89"/>
        <v>1.1482009825702859</v>
      </c>
      <c r="AO364" s="22">
        <f t="shared" si="89"/>
        <v>1.1626376887083427</v>
      </c>
      <c r="AP364" s="22">
        <f t="shared" si="89"/>
        <v>1.1774648864123149</v>
      </c>
      <c r="AQ364" s="22">
        <f t="shared" si="89"/>
        <v>1.1927600090036652</v>
      </c>
      <c r="AR364" s="22">
        <f t="shared" si="89"/>
        <v>1.2086722264959426</v>
      </c>
      <c r="AS364" s="22">
        <f t="shared" si="89"/>
        <v>1.2259682381400152</v>
      </c>
      <c r="AT364" s="22">
        <f t="shared" si="89"/>
        <v>1.2358780520183839</v>
      </c>
      <c r="AU364" s="22">
        <f t="shared" si="89"/>
        <v>1.2446330442741758</v>
      </c>
      <c r="AV364" s="22">
        <f t="shared" si="89"/>
        <v>1.2535328404709924</v>
      </c>
      <c r="AW364" s="22">
        <f t="shared" si="89"/>
        <v>1.2621107866732084</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5.0536707115294871E-2</v>
      </c>
      <c r="N365" s="22">
        <f t="shared" si="89"/>
        <v>5.0790863013925151E-2</v>
      </c>
      <c r="O365" s="22">
        <f t="shared" si="89"/>
        <v>5.0959750770976316E-2</v>
      </c>
      <c r="P365" s="22">
        <f t="shared" si="89"/>
        <v>5.1041708153806091E-2</v>
      </c>
      <c r="Q365" s="22">
        <f t="shared" si="89"/>
        <v>5.122278251388987E-2</v>
      </c>
      <c r="R365" s="22">
        <f t="shared" si="89"/>
        <v>5.1430505218981189E-2</v>
      </c>
      <c r="S365" s="22">
        <f t="shared" si="89"/>
        <v>5.0025509101402868E-2</v>
      </c>
      <c r="T365" s="22">
        <f t="shared" si="89"/>
        <v>5.0663852549197509E-2</v>
      </c>
      <c r="U365" s="22">
        <f t="shared" si="89"/>
        <v>5.1157303184423346E-2</v>
      </c>
      <c r="V365" s="22">
        <f t="shared" si="89"/>
        <v>5.1597801882418554E-2</v>
      </c>
      <c r="W365" s="22">
        <f t="shared" si="89"/>
        <v>5.2063456340845179E-2</v>
      </c>
      <c r="X365" s="22">
        <f t="shared" si="89"/>
        <v>5.2488609492776998E-2</v>
      </c>
      <c r="Y365" s="22">
        <f t="shared" si="89"/>
        <v>5.2847015155168577E-2</v>
      </c>
      <c r="Z365" s="22">
        <f t="shared" si="89"/>
        <v>5.320096184508151E-2</v>
      </c>
      <c r="AA365" s="22">
        <f t="shared" si="89"/>
        <v>5.356262633771125E-2</v>
      </c>
      <c r="AB365" s="22">
        <f t="shared" si="89"/>
        <v>5.4064434154016093E-2</v>
      </c>
      <c r="AC365" s="22">
        <f t="shared" si="89"/>
        <v>5.449750344882287E-2</v>
      </c>
      <c r="AD365" s="22">
        <f t="shared" si="89"/>
        <v>5.5028729984012724E-2</v>
      </c>
      <c r="AE365" s="22">
        <f t="shared" si="89"/>
        <v>5.5584070947895699E-2</v>
      </c>
      <c r="AF365" s="22">
        <f t="shared" si="89"/>
        <v>5.6251039140580765E-2</v>
      </c>
      <c r="AG365" s="22">
        <f t="shared" si="89"/>
        <v>5.6974627704479121E-2</v>
      </c>
      <c r="AH365" s="22">
        <f t="shared" si="89"/>
        <v>5.7532406325080714E-2</v>
      </c>
      <c r="AI365" s="22">
        <f t="shared" si="89"/>
        <v>5.8090183061336044E-2</v>
      </c>
      <c r="AJ365" s="22">
        <f t="shared" si="89"/>
        <v>5.8707973729691609E-2</v>
      </c>
      <c r="AK365" s="22">
        <f t="shared" si="89"/>
        <v>5.9321249832301103E-2</v>
      </c>
      <c r="AL365" s="22">
        <f t="shared" si="89"/>
        <v>5.9999972703706668E-2</v>
      </c>
      <c r="AM365" s="22">
        <f t="shared" si="89"/>
        <v>6.0658083711035003E-2</v>
      </c>
      <c r="AN365" s="22">
        <f t="shared" si="89"/>
        <v>6.1422278567808221E-2</v>
      </c>
      <c r="AO365" s="22">
        <f t="shared" si="89"/>
        <v>6.2194560946480591E-2</v>
      </c>
      <c r="AP365" s="22">
        <f t="shared" si="89"/>
        <v>6.2987732422187484E-2</v>
      </c>
      <c r="AQ365" s="22">
        <f t="shared" si="89"/>
        <v>6.3805935241028192E-2</v>
      </c>
      <c r="AR365" s="22">
        <f t="shared" si="89"/>
        <v>6.4657149157649599E-2</v>
      </c>
      <c r="AS365" s="22">
        <f t="shared" si="89"/>
        <v>6.5582388259027249E-2</v>
      </c>
      <c r="AT365" s="22">
        <f t="shared" si="89"/>
        <v>6.6112507426169712E-2</v>
      </c>
      <c r="AU365" s="22">
        <f t="shared" si="89"/>
        <v>6.6580850147833714E-2</v>
      </c>
      <c r="AV365" s="22">
        <f t="shared" si="89"/>
        <v>6.7056939063882104E-2</v>
      </c>
      <c r="AW365" s="22">
        <f t="shared" si="89"/>
        <v>6.75158108199337E-2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0.39999978998352292</v>
      </c>
      <c r="L366" s="22">
        <f t="shared" si="89"/>
        <v>0.39653071954810187</v>
      </c>
      <c r="M366" s="22">
        <f t="shared" si="89"/>
        <v>0.39521014945095007</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0.31709459412816648</v>
      </c>
      <c r="T366" s="22">
        <f t="shared" si="89"/>
        <v>0.32329343554510509</v>
      </c>
      <c r="U366" s="22">
        <f t="shared" si="89"/>
        <v>0.32662015212625256</v>
      </c>
      <c r="V366" s="22">
        <f t="shared" si="89"/>
        <v>0.32899134628580157</v>
      </c>
      <c r="W366" s="22">
        <f t="shared" si="89"/>
        <v>0.33194751319186178</v>
      </c>
      <c r="X366" s="22">
        <f t="shared" si="89"/>
        <v>0.33424144352260182</v>
      </c>
      <c r="Y366" s="22">
        <f t="shared" si="89"/>
        <v>0.33519459543035862</v>
      </c>
      <c r="Z366" s="22">
        <f t="shared" si="89"/>
        <v>0.33600381383609706</v>
      </c>
      <c r="AA366" s="22">
        <f t="shared" si="89"/>
        <v>0.33689768504065609</v>
      </c>
      <c r="AB366" s="22">
        <f t="shared" si="89"/>
        <v>0.34021760504440757</v>
      </c>
      <c r="AC366" s="22">
        <f t="shared" si="89"/>
        <v>0.34222049361841178</v>
      </c>
      <c r="AD366" s="22">
        <f t="shared" si="89"/>
        <v>0.34289884710524765</v>
      </c>
      <c r="AE366" s="22">
        <f t="shared" si="89"/>
        <v>0.34372311738230427</v>
      </c>
      <c r="AF366" s="22">
        <f t="shared" si="89"/>
        <v>0.34609476282323964</v>
      </c>
      <c r="AG366" s="22">
        <f t="shared" si="89"/>
        <v>0.349019782273292</v>
      </c>
      <c r="AH366" s="22">
        <f t="shared" si="89"/>
        <v>0.34899429452470448</v>
      </c>
      <c r="AI366" s="22">
        <f t="shared" si="89"/>
        <v>0.34871213349306363</v>
      </c>
      <c r="AJ366" s="22">
        <f t="shared" si="89"/>
        <v>0.34906449042030341</v>
      </c>
      <c r="AK366" s="22">
        <f t="shared" si="89"/>
        <v>0.34906147321073921</v>
      </c>
      <c r="AL366" s="22">
        <f t="shared" si="89"/>
        <v>0.34969568198826922</v>
      </c>
      <c r="AM366" s="22">
        <f t="shared" si="89"/>
        <v>0.34972367096328388</v>
      </c>
      <c r="AN366" s="22">
        <f t="shared" si="89"/>
        <v>0.35264712882161486</v>
      </c>
      <c r="AO366" s="22">
        <f t="shared" si="89"/>
        <v>0.35538019339675181</v>
      </c>
      <c r="AP366" s="22">
        <f t="shared" si="89"/>
        <v>0.35808577689628091</v>
      </c>
      <c r="AQ366" s="22">
        <f t="shared" si="89"/>
        <v>0.360803708852519</v>
      </c>
      <c r="AR366" s="22">
        <f t="shared" si="89"/>
        <v>0.36361682270594786</v>
      </c>
      <c r="AS366" s="22">
        <f t="shared" si="89"/>
        <v>0.3669982656192593</v>
      </c>
      <c r="AT366" s="22">
        <f t="shared" si="89"/>
        <v>0.36535334943592962</v>
      </c>
      <c r="AU366" s="22">
        <f t="shared" si="89"/>
        <v>0.36284329490270817</v>
      </c>
      <c r="AV366" s="22">
        <f t="shared" si="89"/>
        <v>0.36030197040043493</v>
      </c>
      <c r="AW366" s="22">
        <f t="shared" si="89"/>
        <v>0.35744820544326111</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2.6602988559851233</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2.1089170722639059</v>
      </c>
      <c r="T367" s="22">
        <f t="shared" si="91"/>
        <v>2.1501440207345399</v>
      </c>
      <c r="U367" s="22">
        <f t="shared" si="91"/>
        <v>2.1722691831386944</v>
      </c>
      <c r="V367" s="22">
        <f t="shared" si="91"/>
        <v>2.1880394041936264</v>
      </c>
      <c r="W367" s="22">
        <f t="shared" si="91"/>
        <v>2.2077001331120529</v>
      </c>
      <c r="X367" s="22">
        <f t="shared" si="91"/>
        <v>2.2229564917087132</v>
      </c>
      <c r="Y367" s="22">
        <f t="shared" si="91"/>
        <v>2.2292956673615048</v>
      </c>
      <c r="Z367" s="22">
        <f t="shared" si="91"/>
        <v>2.2346775771847991</v>
      </c>
      <c r="AA367" s="22">
        <f t="shared" si="91"/>
        <v>2.2406224916633408</v>
      </c>
      <c r="AB367" s="22">
        <f t="shared" si="91"/>
        <v>2.2627024517260845</v>
      </c>
      <c r="AC367" s="22">
        <f t="shared" si="91"/>
        <v>2.2760231641752293</v>
      </c>
      <c r="AD367" s="22">
        <f t="shared" si="91"/>
        <v>2.2805347240564422</v>
      </c>
      <c r="AE367" s="22">
        <f t="shared" si="91"/>
        <v>2.2860167401224167</v>
      </c>
      <c r="AF367" s="22">
        <f t="shared" si="91"/>
        <v>2.3017899625373146</v>
      </c>
      <c r="AG367" s="22">
        <f t="shared" si="91"/>
        <v>2.3212435374930149</v>
      </c>
      <c r="AH367" s="22">
        <f t="shared" si="91"/>
        <v>2.3210740248329906</v>
      </c>
      <c r="AI367" s="22">
        <f t="shared" si="91"/>
        <v>2.3191974421735124</v>
      </c>
      <c r="AJ367" s="22">
        <f t="shared" si="91"/>
        <v>2.3215408802300002</v>
      </c>
      <c r="AK367" s="22">
        <f t="shared" si="91"/>
        <v>2.3215208135215848</v>
      </c>
      <c r="AL367" s="22">
        <f t="shared" si="91"/>
        <v>2.3257387779494887</v>
      </c>
      <c r="AM367" s="22">
        <f t="shared" si="91"/>
        <v>2.3259249256427523</v>
      </c>
      <c r="AN367" s="22">
        <f t="shared" si="91"/>
        <v>2.3453681148413228</v>
      </c>
      <c r="AO367" s="22">
        <f t="shared" si="91"/>
        <v>2.3635450457913865</v>
      </c>
      <c r="AP367" s="22">
        <f t="shared" si="91"/>
        <v>2.3815392069604866</v>
      </c>
      <c r="AQ367" s="22">
        <f t="shared" si="91"/>
        <v>2.3996154946358459</v>
      </c>
      <c r="AR367" s="22">
        <f t="shared" si="91"/>
        <v>2.4183248133740904</v>
      </c>
      <c r="AS367" s="22">
        <f t="shared" si="91"/>
        <v>2.4408139469664651</v>
      </c>
      <c r="AT367" s="22">
        <f t="shared" si="91"/>
        <v>2.4298740196207946</v>
      </c>
      <c r="AU367" s="22">
        <f t="shared" si="91"/>
        <v>2.4131802728479177</v>
      </c>
      <c r="AV367" s="22">
        <f t="shared" si="91"/>
        <v>2.3962785573086092</v>
      </c>
      <c r="AW367" s="22">
        <f t="shared" si="91"/>
        <v>2.3772988782164455</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0.34358078636628725</v>
      </c>
      <c r="L368" s="22">
        <f t="shared" si="91"/>
        <v>0.35516571939691488</v>
      </c>
      <c r="M368" s="22">
        <f t="shared" si="91"/>
        <v>0.36891582276573964</v>
      </c>
      <c r="N368" s="22">
        <f t="shared" si="91"/>
        <v>0.37917034791782095</v>
      </c>
      <c r="O368" s="22">
        <f t="shared" si="91"/>
        <v>0.38707850955818845</v>
      </c>
      <c r="P368" s="22">
        <f t="shared" si="91"/>
        <v>0.39252728601928993</v>
      </c>
      <c r="Q368" s="22">
        <f t="shared" si="91"/>
        <v>0.39996713645364929</v>
      </c>
      <c r="R368" s="22">
        <f t="shared" si="91"/>
        <v>0.40776627193753145</v>
      </c>
      <c r="S368" s="22">
        <f t="shared" si="91"/>
        <v>0.37659818159279607</v>
      </c>
      <c r="T368" s="22">
        <f t="shared" si="91"/>
        <v>0.39321088771048274</v>
      </c>
      <c r="U368" s="22">
        <f t="shared" si="91"/>
        <v>0.40669662526329453</v>
      </c>
      <c r="V368" s="22">
        <f t="shared" si="91"/>
        <v>0.41925946524212343</v>
      </c>
      <c r="W368" s="22">
        <f t="shared" si="91"/>
        <v>0.43283407028296639</v>
      </c>
      <c r="X368" s="22">
        <f t="shared" si="91"/>
        <v>0.44581904139111239</v>
      </c>
      <c r="Y368" s="22">
        <f t="shared" si="91"/>
        <v>0.4572389751285254</v>
      </c>
      <c r="Z368" s="22">
        <f t="shared" si="91"/>
        <v>0.46864946604896868</v>
      </c>
      <c r="AA368" s="22">
        <f t="shared" si="91"/>
        <v>0.48037106184702144</v>
      </c>
      <c r="AB368" s="22">
        <f t="shared" si="91"/>
        <v>0.49583196103346944</v>
      </c>
      <c r="AC368" s="22">
        <f t="shared" si="91"/>
        <v>0.50969807630161768</v>
      </c>
      <c r="AD368" s="22">
        <f t="shared" si="91"/>
        <v>0.52764488021470779</v>
      </c>
      <c r="AE368" s="22">
        <f t="shared" si="91"/>
        <v>0.54648707022724974</v>
      </c>
      <c r="AF368" s="22">
        <f t="shared" si="91"/>
        <v>0.56858747598581738</v>
      </c>
      <c r="AG368" s="22">
        <f t="shared" si="91"/>
        <v>0.59255396962113349</v>
      </c>
      <c r="AH368" s="22">
        <f t="shared" si="91"/>
        <v>0.61238572332256203</v>
      </c>
      <c r="AI368" s="22">
        <f t="shared" si="91"/>
        <v>0.63250600171232407</v>
      </c>
      <c r="AJ368" s="22">
        <f t="shared" si="91"/>
        <v>0.65458326762854946</v>
      </c>
      <c r="AK368" s="22">
        <f t="shared" si="91"/>
        <v>0.67686554813993804</v>
      </c>
      <c r="AL368" s="22">
        <f t="shared" si="91"/>
        <v>0.70132710752479099</v>
      </c>
      <c r="AM368" s="22">
        <f t="shared" si="91"/>
        <v>0.7255761301223228</v>
      </c>
      <c r="AN368" s="22">
        <f t="shared" si="91"/>
        <v>0.75228490125345104</v>
      </c>
      <c r="AO368" s="22">
        <f t="shared" si="91"/>
        <v>0.7795795585815366</v>
      </c>
      <c r="AP368" s="22">
        <f t="shared" si="91"/>
        <v>0.80784138398371086</v>
      </c>
      <c r="AQ368" s="22">
        <f t="shared" si="91"/>
        <v>0.83720880389512953</v>
      </c>
      <c r="AR368" s="22">
        <f t="shared" si="91"/>
        <v>0.86793643968793199</v>
      </c>
      <c r="AS368" s="22">
        <f t="shared" si="91"/>
        <v>0.90126396548339527</v>
      </c>
      <c r="AT368" s="22">
        <f t="shared" si="91"/>
        <v>0.92323778695651582</v>
      </c>
      <c r="AU368" s="22">
        <f t="shared" si="91"/>
        <v>0.94363961162109378</v>
      </c>
      <c r="AV368" s="22">
        <f t="shared" si="91"/>
        <v>0.96453981005283229</v>
      </c>
      <c r="AW368" s="22">
        <f t="shared" si="91"/>
        <v>0.98518749139131134</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5.8466784388382181E-2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5.9536124869389993E-2</v>
      </c>
      <c r="T369" s="22">
        <f t="shared" si="91"/>
        <v>5.9735159508924454E-2</v>
      </c>
      <c r="U369" s="22">
        <f t="shared" si="91"/>
        <v>5.9911260751716718E-2</v>
      </c>
      <c r="V369" s="22">
        <f t="shared" si="91"/>
        <v>6.0064792145132169E-2</v>
      </c>
      <c r="W369" s="22">
        <f t="shared" si="91"/>
        <v>6.0195961741197811E-2</v>
      </c>
      <c r="X369" s="22">
        <f t="shared" si="91"/>
        <v>6.0301987284053699E-2</v>
      </c>
      <c r="Y369" s="22">
        <f t="shared" si="91"/>
        <v>6.0404636780314803E-2</v>
      </c>
      <c r="Z369" s="22">
        <f t="shared" si="91"/>
        <v>6.0504501381629855E-2</v>
      </c>
      <c r="AA369" s="22">
        <f t="shared" si="91"/>
        <v>6.0601140224058242E-2</v>
      </c>
      <c r="AB369" s="22">
        <f t="shared" si="91"/>
        <v>6.0696778742641164E-2</v>
      </c>
      <c r="AC369" s="22">
        <f t="shared" si="91"/>
        <v>6.0786268969690582E-2</v>
      </c>
      <c r="AD369" s="22">
        <f t="shared" si="91"/>
        <v>6.0875543501258844E-2</v>
      </c>
      <c r="AE369" s="22">
        <f t="shared" si="91"/>
        <v>6.0962502544019311E-2</v>
      </c>
      <c r="AF369" s="22">
        <f t="shared" si="91"/>
        <v>6.1048589321399588E-2</v>
      </c>
      <c r="AG369" s="22">
        <f t="shared" si="91"/>
        <v>6.1132180232229487E-2</v>
      </c>
      <c r="AH369" s="22">
        <f t="shared" si="91"/>
        <v>6.1208044769568551E-2</v>
      </c>
      <c r="AI369" s="22">
        <f t="shared" si="91"/>
        <v>6.1280223554167013E-2</v>
      </c>
      <c r="AJ369" s="22">
        <f t="shared" si="91"/>
        <v>6.1349674663975208E-2</v>
      </c>
      <c r="AK369" s="22">
        <f t="shared" si="91"/>
        <v>6.1414673373077315E-2</v>
      </c>
      <c r="AL369" s="22">
        <f t="shared" si="91"/>
        <v>6.1476433009992407E-2</v>
      </c>
      <c r="AM369" s="22">
        <f t="shared" si="91"/>
        <v>6.1532799513045147E-2</v>
      </c>
      <c r="AN369" s="22">
        <f t="shared" si="91"/>
        <v>6.1587110339340626E-2</v>
      </c>
      <c r="AO369" s="22">
        <f t="shared" si="91"/>
        <v>6.1636991968896812E-2</v>
      </c>
      <c r="AP369" s="22">
        <f t="shared" si="91"/>
        <v>6.1682488685774167E-2</v>
      </c>
      <c r="AQ369" s="22">
        <f t="shared" si="91"/>
        <v>6.1723470342164501E-2</v>
      </c>
      <c r="AR369" s="22">
        <f t="shared" si="91"/>
        <v>6.1759902671414825E-2</v>
      </c>
      <c r="AS369" s="22">
        <f t="shared" si="91"/>
        <v>6.1792514211408002E-2</v>
      </c>
      <c r="AT369" s="22">
        <f t="shared" si="91"/>
        <v>6.1810957148140416E-2</v>
      </c>
      <c r="AU369" s="22">
        <f t="shared" si="91"/>
        <v>6.1822284532220925E-2</v>
      </c>
      <c r="AV369" s="22">
        <f t="shared" si="91"/>
        <v>6.1827841505020763E-2</v>
      </c>
      <c r="AW369" s="22">
        <f t="shared" si="91"/>
        <v>6.1826936471550874E-2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4.749693023694599E-2</v>
      </c>
      <c r="L370" s="22">
        <f t="shared" si="91"/>
        <v>4.7522611675988952E-2</v>
      </c>
      <c r="M370" s="22">
        <f t="shared" si="91"/>
        <v>4.7584015033260256E-2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4.8454312828089242E-2</v>
      </c>
      <c r="T370" s="22">
        <f t="shared" si="91"/>
        <v>4.8616299969657245E-2</v>
      </c>
      <c r="U370" s="22">
        <f t="shared" si="91"/>
        <v>4.8759622443640745E-2</v>
      </c>
      <c r="V370" s="22">
        <f t="shared" si="91"/>
        <v>4.8884576128177731E-2</v>
      </c>
      <c r="W370" s="22">
        <f t="shared" si="91"/>
        <v>4.8991330349337434E-2</v>
      </c>
      <c r="X370" s="22">
        <f t="shared" si="91"/>
        <v>4.907762072904516E-2</v>
      </c>
      <c r="Y370" s="22">
        <f t="shared" si="91"/>
        <v>4.9161163465734757E-2</v>
      </c>
      <c r="Z370" s="22">
        <f t="shared" si="91"/>
        <v>4.9242439676492299E-2</v>
      </c>
      <c r="AA370" s="22">
        <f t="shared" si="91"/>
        <v>4.9321090557997313E-2</v>
      </c>
      <c r="AB370" s="22">
        <f t="shared" si="91"/>
        <v>4.9398927311867298E-2</v>
      </c>
      <c r="AC370" s="22">
        <f t="shared" si="91"/>
        <v>4.9471760192173531E-2</v>
      </c>
      <c r="AD370" s="22">
        <f t="shared" si="91"/>
        <v>4.954441752567787E-2</v>
      </c>
      <c r="AE370" s="22">
        <f t="shared" si="91"/>
        <v>4.9615190366039737E-2</v>
      </c>
      <c r="AF370" s="22">
        <f t="shared" si="91"/>
        <v>4.9685253300950222E-2</v>
      </c>
      <c r="AG370" s="22">
        <f t="shared" si="91"/>
        <v>4.9753284939754762E-2</v>
      </c>
      <c r="AH370" s="22">
        <f t="shared" si="91"/>
        <v>4.981502836079281E-2</v>
      </c>
      <c r="AI370" s="22">
        <f t="shared" si="91"/>
        <v>4.987377208010875E-2</v>
      </c>
      <c r="AJ370" s="22">
        <f t="shared" si="91"/>
        <v>4.9930295842921441E-2</v>
      </c>
      <c r="AK370" s="22">
        <f t="shared" si="91"/>
        <v>4.9983195956779448E-2</v>
      </c>
      <c r="AL370" s="22">
        <f t="shared" si="91"/>
        <v>5.0033459906168122E-2</v>
      </c>
      <c r="AM370" s="22">
        <f t="shared" si="91"/>
        <v>5.0079334577687901E-2</v>
      </c>
      <c r="AN370" s="22">
        <f t="shared" si="91"/>
        <v>5.0123536207757821E-2</v>
      </c>
      <c r="AO370" s="22">
        <f t="shared" si="91"/>
        <v>5.0164133073747882E-2</v>
      </c>
      <c r="AP370" s="22">
        <f t="shared" si="91"/>
        <v>5.0201161216863729E-2</v>
      </c>
      <c r="AQ370" s="22">
        <f t="shared" si="91"/>
        <v>5.0234514714480608E-2</v>
      </c>
      <c r="AR370" s="22">
        <f t="shared" si="91"/>
        <v>5.0264165678200926E-2</v>
      </c>
      <c r="AS370" s="22">
        <f t="shared" si="91"/>
        <v>5.0290707038830339E-2</v>
      </c>
      <c r="AT370" s="22">
        <f t="shared" si="91"/>
        <v>5.030571708236041E-2</v>
      </c>
      <c r="AU370" s="22">
        <f t="shared" si="91"/>
        <v>5.0314936033257276E-2</v>
      </c>
      <c r="AV370" s="22">
        <f t="shared" si="91"/>
        <v>5.0319458653750461E-2</v>
      </c>
      <c r="AW370" s="22">
        <f t="shared" si="91"/>
        <v>5.0318722079528255E-2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7.509194674971245E-3</v>
      </c>
      <c r="T371" s="22">
        <f t="shared" si="91"/>
        <v>7.5517267568198645E-3</v>
      </c>
      <c r="U371" s="22">
        <f t="shared" si="91"/>
        <v>7.5891635526393929E-3</v>
      </c>
      <c r="V371" s="22">
        <f t="shared" si="91"/>
        <v>7.6216637684340437E-3</v>
      </c>
      <c r="W371" s="22">
        <f t="shared" si="91"/>
        <v>7.6493474502419131E-3</v>
      </c>
      <c r="X371" s="22">
        <f t="shared" si="91"/>
        <v>7.6717610187546611E-3</v>
      </c>
      <c r="Y371" s="22">
        <f t="shared" si="91"/>
        <v>7.6930855379270264E-3</v>
      </c>
      <c r="Z371" s="22">
        <f t="shared" si="91"/>
        <v>7.7134694874372101E-3</v>
      </c>
      <c r="AA371" s="22">
        <f t="shared" si="91"/>
        <v>7.7328627116623342E-3</v>
      </c>
      <c r="AB371" s="22">
        <f t="shared" si="91"/>
        <v>7.7517128312830389E-3</v>
      </c>
      <c r="AC371" s="22">
        <f t="shared" si="91"/>
        <v>7.769080877819275E-3</v>
      </c>
      <c r="AD371" s="22">
        <f t="shared" si="91"/>
        <v>7.7861035588109228E-3</v>
      </c>
      <c r="AE371" s="22">
        <f t="shared" si="91"/>
        <v>7.8024087902397567E-3</v>
      </c>
      <c r="AF371" s="22">
        <f t="shared" si="91"/>
        <v>7.8182850859103252E-3</v>
      </c>
      <c r="AG371" s="22">
        <f t="shared" si="91"/>
        <v>7.8334477209134681E-3</v>
      </c>
      <c r="AH371" s="22">
        <f t="shared" si="91"/>
        <v>7.8469444154776469E-3</v>
      </c>
      <c r="AI371" s="22">
        <f t="shared" si="91"/>
        <v>7.859543958950518E-3</v>
      </c>
      <c r="AJ371" s="22">
        <f t="shared" si="91"/>
        <v>7.87143902757673E-3</v>
      </c>
      <c r="AK371" s="22">
        <f t="shared" si="91"/>
        <v>7.8823254721859994E-3</v>
      </c>
      <c r="AL371" s="22">
        <f t="shared" si="91"/>
        <v>7.8924409929910025E-3</v>
      </c>
      <c r="AM371" s="22">
        <f t="shared" si="91"/>
        <v>7.9014024153127131E-3</v>
      </c>
      <c r="AN371" s="22">
        <f t="shared" si="91"/>
        <v>7.9098352067502008E-3</v>
      </c>
      <c r="AO371" s="22">
        <f t="shared" si="91"/>
        <v>7.9173147435306224E-3</v>
      </c>
      <c r="AP371" s="22">
        <f t="shared" si="91"/>
        <v>7.9238604392133077E-3</v>
      </c>
      <c r="AQ371" s="22">
        <f t="shared" si="91"/>
        <v>7.9294592123575636E-3</v>
      </c>
      <c r="AR371" s="22">
        <f t="shared" si="91"/>
        <v>7.9341150209356979E-3</v>
      </c>
      <c r="AS371" s="22">
        <f t="shared" si="91"/>
        <v>7.9379699786294167E-3</v>
      </c>
      <c r="AT371" s="22">
        <f t="shared" si="91"/>
        <v>7.9391549164099066E-3</v>
      </c>
      <c r="AU371" s="22">
        <f t="shared" si="91"/>
        <v>7.9389648429189844E-3</v>
      </c>
      <c r="AV371" s="22">
        <f t="shared" si="91"/>
        <v>7.9376535288951285E-3</v>
      </c>
      <c r="AW371" s="22">
        <f t="shared" si="91"/>
        <v>7.9351049503246611E-3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9.060638897030214E-2</v>
      </c>
      <c r="T372" s="22">
        <f t="shared" si="91"/>
        <v>9.1119583596156933E-2</v>
      </c>
      <c r="U372" s="22">
        <f t="shared" si="91"/>
        <v>9.1571298198141041E-2</v>
      </c>
      <c r="V372" s="22">
        <f t="shared" si="91"/>
        <v>9.196344773232798E-2</v>
      </c>
      <c r="W372" s="22">
        <f t="shared" si="91"/>
        <v>9.2297480681343747E-2</v>
      </c>
      <c r="X372" s="22">
        <f t="shared" si="91"/>
        <v>9.2567924130312673E-2</v>
      </c>
      <c r="Y372" s="22">
        <f t="shared" si="91"/>
        <v>9.2825227045254574E-2</v>
      </c>
      <c r="Z372" s="22">
        <f t="shared" si="91"/>
        <v>9.3071180990785748E-2</v>
      </c>
      <c r="AA372" s="22">
        <f t="shared" si="91"/>
        <v>9.3305180786181455E-2</v>
      </c>
      <c r="AB372" s="22">
        <f t="shared" si="91"/>
        <v>9.3532627449161521E-2</v>
      </c>
      <c r="AC372" s="22">
        <f t="shared" si="91"/>
        <v>9.3742191330274088E-2</v>
      </c>
      <c r="AD372" s="22">
        <f t="shared" si="91"/>
        <v>9.3947588010211996E-2</v>
      </c>
      <c r="AE372" s="22">
        <f t="shared" si="91"/>
        <v>9.4144327901110797E-2</v>
      </c>
      <c r="AF372" s="22">
        <f t="shared" si="91"/>
        <v>9.4335892227672996E-2</v>
      </c>
      <c r="AG372" s="22">
        <f t="shared" si="91"/>
        <v>9.4518845482232799E-2</v>
      </c>
      <c r="AH372" s="22">
        <f t="shared" si="91"/>
        <v>9.4681697400504625E-2</v>
      </c>
      <c r="AI372" s="22">
        <f t="shared" si="91"/>
        <v>9.4833724240420761E-2</v>
      </c>
      <c r="AJ372" s="22">
        <f t="shared" si="91"/>
        <v>9.4977250844993574E-2</v>
      </c>
      <c r="AK372" s="22">
        <f t="shared" si="91"/>
        <v>9.510860733226896E-2</v>
      </c>
      <c r="AL372" s="22">
        <f t="shared" si="91"/>
        <v>9.5230661807131634E-2</v>
      </c>
      <c r="AM372" s="22">
        <f t="shared" si="91"/>
        <v>9.5338790861145162E-2</v>
      </c>
      <c r="AN372" s="22">
        <f t="shared" si="91"/>
        <v>9.5440541423510675E-2</v>
      </c>
      <c r="AO372" s="22">
        <f t="shared" si="91"/>
        <v>9.5530789958563761E-2</v>
      </c>
      <c r="AP372" s="22">
        <f t="shared" si="91"/>
        <v>9.5609770711464412E-2</v>
      </c>
      <c r="AQ372" s="22">
        <f t="shared" si="91"/>
        <v>9.5677325840772195E-2</v>
      </c>
      <c r="AR372" s="22">
        <f t="shared" si="91"/>
        <v>9.5733503103616058E-2</v>
      </c>
      <c r="AS372" s="22">
        <f t="shared" si="91"/>
        <v>9.5780017252120611E-2</v>
      </c>
      <c r="AT372" s="22">
        <f t="shared" si="91"/>
        <v>9.5794314781761522E-2</v>
      </c>
      <c r="AU372" s="22">
        <f t="shared" si="91"/>
        <v>9.5792021343730271E-2</v>
      </c>
      <c r="AV372" s="22">
        <f t="shared" si="91"/>
        <v>9.5776198950830574E-2</v>
      </c>
      <c r="AW372" s="22">
        <f t="shared" si="91"/>
        <v>9.5745447650421922E-2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0.12462873299340149</v>
      </c>
      <c r="L375" s="22">
        <f t="shared" si="92"/>
        <v>0.1239512929347177</v>
      </c>
      <c r="M375" s="22">
        <f t="shared" si="92"/>
        <v>0.1240068951131099</v>
      </c>
      <c r="N375" s="22">
        <f t="shared" si="92"/>
        <v>0.12286841678965583</v>
      </c>
      <c r="O375" s="22">
        <f t="shared" si="92"/>
        <v>0.12100901910044999</v>
      </c>
      <c r="P375" s="22">
        <f t="shared" si="92"/>
        <v>0.11845842648899828</v>
      </c>
      <c r="Q375" s="22">
        <f t="shared" si="92"/>
        <v>0.11660641339960404</v>
      </c>
      <c r="R375" s="22">
        <f t="shared" si="92"/>
        <v>0.11491827863139022</v>
      </c>
      <c r="S375" s="22">
        <f t="shared" si="92"/>
        <v>0.10241107337270443</v>
      </c>
      <c r="T375" s="22">
        <f t="shared" si="92"/>
        <v>0.1039902658938846</v>
      </c>
      <c r="U375" s="22">
        <f t="shared" si="92"/>
        <v>0.10465530322970396</v>
      </c>
      <c r="V375" s="22">
        <f t="shared" si="92"/>
        <v>0.10504118631548742</v>
      </c>
      <c r="W375" s="22">
        <f t="shared" si="92"/>
        <v>0.10565464454414376</v>
      </c>
      <c r="X375" s="22">
        <f t="shared" si="92"/>
        <v>0.10608385276031006</v>
      </c>
      <c r="Y375" s="22">
        <f t="shared" si="92"/>
        <v>0.10609299974727497</v>
      </c>
      <c r="Z375" s="22">
        <f t="shared" si="92"/>
        <v>0.10607492276075159</v>
      </c>
      <c r="AA375" s="22">
        <f t="shared" si="92"/>
        <v>0.10610366961148741</v>
      </c>
      <c r="AB375" s="22">
        <f t="shared" si="92"/>
        <v>0.10694309249920228</v>
      </c>
      <c r="AC375" s="22">
        <f t="shared" si="92"/>
        <v>0.10736849191302431</v>
      </c>
      <c r="AD375" s="22">
        <f t="shared" si="92"/>
        <v>0.10832386845487534</v>
      </c>
      <c r="AE375" s="22">
        <f t="shared" si="92"/>
        <v>0.10937698801354283</v>
      </c>
      <c r="AF375" s="22">
        <f t="shared" si="92"/>
        <v>0.1109982476245015</v>
      </c>
      <c r="AG375" s="22">
        <f t="shared" si="92"/>
        <v>0.11286746500960913</v>
      </c>
      <c r="AH375" s="22">
        <f t="shared" si="92"/>
        <v>0.11380229602806452</v>
      </c>
      <c r="AI375" s="22">
        <f t="shared" si="92"/>
        <v>0.11470110587008892</v>
      </c>
      <c r="AJ375" s="22">
        <f t="shared" si="92"/>
        <v>0.11587135312291678</v>
      </c>
      <c r="AK375" s="22">
        <f t="shared" si="92"/>
        <v>0.11697585510584543</v>
      </c>
      <c r="AL375" s="22">
        <f t="shared" si="92"/>
        <v>0.11836312453252384</v>
      </c>
      <c r="AM375" s="22">
        <f t="shared" si="92"/>
        <v>0.11959994895711948</v>
      </c>
      <c r="AN375" s="22">
        <f t="shared" si="92"/>
        <v>0.12129784433672545</v>
      </c>
      <c r="AO375" s="22">
        <f t="shared" si="92"/>
        <v>0.12297136451614819</v>
      </c>
      <c r="AP375" s="22">
        <f t="shared" si="92"/>
        <v>0.12467972967279431</v>
      </c>
      <c r="AQ375" s="22">
        <f t="shared" si="92"/>
        <v>0.12643877598777373</v>
      </c>
      <c r="AR375" s="22">
        <f t="shared" si="92"/>
        <v>0.12828056046214903</v>
      </c>
      <c r="AS375" s="22">
        <f t="shared" si="92"/>
        <v>0.1303819536682575</v>
      </c>
      <c r="AT375" s="22">
        <f t="shared" si="92"/>
        <v>0.13067253050638888</v>
      </c>
      <c r="AU375" s="22">
        <f t="shared" si="92"/>
        <v>0.13067134948773798</v>
      </c>
      <c r="AV375" s="22">
        <f t="shared" si="92"/>
        <v>0.13068627253776977</v>
      </c>
      <c r="AW375" s="22">
        <f t="shared" si="92"/>
        <v>0.13061117878834089</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3.1618785484610057E-2</v>
      </c>
      <c r="L376" s="22">
        <f t="shared" si="92"/>
        <v>3.1446916354757486E-2</v>
      </c>
      <c r="M376" s="22">
        <f t="shared" si="92"/>
        <v>3.1461022839745605E-2</v>
      </c>
      <c r="N376" s="22">
        <f t="shared" si="92"/>
        <v>3.1172186541537569E-2</v>
      </c>
      <c r="O376" s="22">
        <f t="shared" si="92"/>
        <v>3.0700450247237825E-2</v>
      </c>
      <c r="P376" s="22">
        <f t="shared" si="92"/>
        <v>3.0053355161673623E-2</v>
      </c>
      <c r="Q376" s="22">
        <f t="shared" si="92"/>
        <v>2.9583492368545915E-2</v>
      </c>
      <c r="R376" s="22">
        <f t="shared" si="92"/>
        <v>2.9155206131309681E-2</v>
      </c>
      <c r="S376" s="22">
        <f t="shared" si="92"/>
        <v>2.598208039547064E-2</v>
      </c>
      <c r="T376" s="22">
        <f t="shared" si="92"/>
        <v>2.6382727568612818E-2</v>
      </c>
      <c r="U376" s="22">
        <f t="shared" si="92"/>
        <v>2.6551450080311959E-2</v>
      </c>
      <c r="V376" s="22">
        <f t="shared" si="92"/>
        <v>2.6649350092760718E-2</v>
      </c>
      <c r="W376" s="22">
        <f t="shared" si="92"/>
        <v>2.6804986788005629E-2</v>
      </c>
      <c r="X376" s="22">
        <f t="shared" si="92"/>
        <v>2.6913878551479732E-2</v>
      </c>
      <c r="Y376" s="22">
        <f t="shared" si="92"/>
        <v>2.6916199177002661E-2</v>
      </c>
      <c r="Z376" s="22">
        <f t="shared" si="92"/>
        <v>2.6911612976490439E-2</v>
      </c>
      <c r="AA376" s="22">
        <f t="shared" si="92"/>
        <v>2.6918906162298736E-2</v>
      </c>
      <c r="AB376" s="22">
        <f t="shared" si="92"/>
        <v>2.7131870954446104E-2</v>
      </c>
      <c r="AC376" s="22">
        <f t="shared" si="92"/>
        <v>2.7239796410220653E-2</v>
      </c>
      <c r="AD376" s="22">
        <f t="shared" si="92"/>
        <v>2.7482179087218707E-2</v>
      </c>
      <c r="AE376" s="22">
        <f t="shared" si="92"/>
        <v>2.7749359540837834E-2</v>
      </c>
      <c r="AF376" s="22">
        <f t="shared" si="92"/>
        <v>2.81606792952999E-2</v>
      </c>
      <c r="AG376" s="22">
        <f t="shared" si="92"/>
        <v>2.8634906883948749E-2</v>
      </c>
      <c r="AH376" s="22">
        <f t="shared" si="92"/>
        <v>2.8872077083203409E-2</v>
      </c>
      <c r="AI376" s="22">
        <f t="shared" si="92"/>
        <v>2.9100108572442177E-2</v>
      </c>
      <c r="AJ376" s="22">
        <f t="shared" si="92"/>
        <v>2.9397004769349495E-2</v>
      </c>
      <c r="AK376" s="22">
        <f t="shared" si="92"/>
        <v>2.9677221140219565E-2</v>
      </c>
      <c r="AL376" s="22">
        <f t="shared" si="92"/>
        <v>3.002917669138308E-2</v>
      </c>
      <c r="AM376" s="22">
        <f t="shared" si="92"/>
        <v>3.0342963771008508E-2</v>
      </c>
      <c r="AN376" s="22">
        <f t="shared" si="92"/>
        <v>3.0773726312628129E-2</v>
      </c>
      <c r="AO376" s="22">
        <f t="shared" si="92"/>
        <v>3.1198304772878833E-2</v>
      </c>
      <c r="AP376" s="22">
        <f t="shared" si="92"/>
        <v>3.163172353691486E-2</v>
      </c>
      <c r="AQ376" s="22">
        <f t="shared" si="92"/>
        <v>3.2078000304357986E-2</v>
      </c>
      <c r="AR376" s="22">
        <f t="shared" si="92"/>
        <v>3.2545268058795013E-2</v>
      </c>
      <c r="AS376" s="22">
        <f t="shared" si="92"/>
        <v>3.3078399539849854E-2</v>
      </c>
      <c r="AT376" s="22">
        <f t="shared" si="92"/>
        <v>3.3152119993319906E-2</v>
      </c>
      <c r="AU376" s="22">
        <f t="shared" si="92"/>
        <v>3.3151820364378179E-2</v>
      </c>
      <c r="AV376" s="22">
        <f t="shared" si="92"/>
        <v>3.3155606399158426E-2</v>
      </c>
      <c r="AW376" s="22">
        <f t="shared" si="92"/>
        <v>3.3136554828165139E-2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0.15700744358616761</v>
      </c>
      <c r="L377" s="22">
        <f t="shared" si="92"/>
        <v>0.16019971617730655</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0.17531753251219057</v>
      </c>
      <c r="S377" s="22">
        <f t="shared" si="92"/>
        <v>0.16832151491205546</v>
      </c>
      <c r="T377" s="22">
        <f t="shared" si="92"/>
        <v>0.17301728239335959</v>
      </c>
      <c r="U377" s="22">
        <f t="shared" si="92"/>
        <v>0.17690086389767534</v>
      </c>
      <c r="V377" s="22">
        <f t="shared" si="92"/>
        <v>0.18049720797862662</v>
      </c>
      <c r="W377" s="22">
        <f t="shared" si="92"/>
        <v>0.18426223643867892</v>
      </c>
      <c r="X377" s="22">
        <f t="shared" si="92"/>
        <v>0.18781515590147413</v>
      </c>
      <c r="Y377" s="22">
        <f t="shared" si="92"/>
        <v>0.19096980456473459</v>
      </c>
      <c r="Z377" s="22">
        <f t="shared" si="92"/>
        <v>0.19409261595467259</v>
      </c>
      <c r="AA377" s="22">
        <f t="shared" si="92"/>
        <v>0.19725787586023993</v>
      </c>
      <c r="AB377" s="22">
        <f t="shared" si="92"/>
        <v>0.20126264034939995</v>
      </c>
      <c r="AC377" s="22">
        <f t="shared" si="92"/>
        <v>0.20486087759286586</v>
      </c>
      <c r="AD377" s="22">
        <f t="shared" si="92"/>
        <v>0.2090550281085273</v>
      </c>
      <c r="AE377" s="22">
        <f t="shared" si="92"/>
        <v>0.21340376378469114</v>
      </c>
      <c r="AF377" s="22">
        <f t="shared" si="92"/>
        <v>0.21844419621075054</v>
      </c>
      <c r="AG377" s="22">
        <f t="shared" si="92"/>
        <v>0.22384834034109063</v>
      </c>
      <c r="AH377" s="22">
        <f t="shared" si="92"/>
        <v>0.22825202767927152</v>
      </c>
      <c r="AI377" s="22">
        <f t="shared" si="92"/>
        <v>0.23266724698610969</v>
      </c>
      <c r="AJ377" s="22">
        <f t="shared" si="92"/>
        <v>0.23746693162448154</v>
      </c>
      <c r="AK377" s="22">
        <f t="shared" si="92"/>
        <v>0.24225419616284785</v>
      </c>
      <c r="AL377" s="22">
        <f t="shared" si="92"/>
        <v>0.24746641053623727</v>
      </c>
      <c r="AM377" s="22">
        <f t="shared" si="92"/>
        <v>0.25256886141738411</v>
      </c>
      <c r="AN377" s="22">
        <f t="shared" si="92"/>
        <v>0.25835666832743759</v>
      </c>
      <c r="AO377" s="22">
        <f t="shared" si="92"/>
        <v>0.26421835853489983</v>
      </c>
      <c r="AP377" s="22">
        <f t="shared" si="92"/>
        <v>0.27023582513005778</v>
      </c>
      <c r="AQ377" s="22">
        <f t="shared" si="92"/>
        <v>0.27643696271889812</v>
      </c>
      <c r="AR377" s="22">
        <f t="shared" si="92"/>
        <v>0.2828744290233548</v>
      </c>
      <c r="AS377" s="22">
        <f t="shared" si="92"/>
        <v>0.28981277253483256</v>
      </c>
      <c r="AT377" s="22">
        <f t="shared" si="92"/>
        <v>0.2942456833775543</v>
      </c>
      <c r="AU377" s="22">
        <f t="shared" si="92"/>
        <v>0.29829566345273956</v>
      </c>
      <c r="AV377" s="22">
        <f t="shared" si="92"/>
        <v>0.30240838716397028</v>
      </c>
      <c r="AW377" s="22">
        <f t="shared" si="92"/>
        <v>0.30642302584146203</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0.78620275218738989</v>
      </c>
      <c r="L378" s="22">
        <f t="shared" si="92"/>
        <v>0.79655563720176326</v>
      </c>
      <c r="M378" s="22">
        <f t="shared" si="92"/>
        <v>0.81318534024672107</v>
      </c>
      <c r="N378" s="22">
        <f t="shared" si="92"/>
        <v>0.81796021384654038</v>
      </c>
      <c r="O378" s="22">
        <f t="shared" si="92"/>
        <v>0.81503229757580642</v>
      </c>
      <c r="P378" s="22">
        <f t="shared" si="92"/>
        <v>0.80443274266431908</v>
      </c>
      <c r="Q378" s="22">
        <f t="shared" si="92"/>
        <v>0.79997057217510759</v>
      </c>
      <c r="R378" s="22">
        <f t="shared" si="92"/>
        <v>0.79652072541357855</v>
      </c>
      <c r="S378" s="22">
        <f t="shared" si="92"/>
        <v>0.68114111266584831</v>
      </c>
      <c r="T378" s="22">
        <f t="shared" si="92"/>
        <v>0.7098503108510138</v>
      </c>
      <c r="U378" s="22">
        <f t="shared" si="92"/>
        <v>0.72964199579391098</v>
      </c>
      <c r="V378" s="22">
        <f t="shared" si="92"/>
        <v>0.74695922372764922</v>
      </c>
      <c r="W378" s="22">
        <f t="shared" si="92"/>
        <v>0.76720744236951866</v>
      </c>
      <c r="X378" s="22">
        <f t="shared" si="92"/>
        <v>0.78597639366135985</v>
      </c>
      <c r="Y378" s="22">
        <f t="shared" si="92"/>
        <v>0.80034086292519746</v>
      </c>
      <c r="Z378" s="22">
        <f t="shared" si="92"/>
        <v>0.81456964524590714</v>
      </c>
      <c r="AA378" s="22">
        <f t="shared" si="92"/>
        <v>0.82951283644077334</v>
      </c>
      <c r="AB378" s="22">
        <f t="shared" si="92"/>
        <v>0.85405114493404299</v>
      </c>
      <c r="AC378" s="22">
        <f t="shared" si="92"/>
        <v>0.87419658950492518</v>
      </c>
      <c r="AD378" s="22">
        <f t="shared" si="92"/>
        <v>0.90096493212247919</v>
      </c>
      <c r="AE378" s="22">
        <f t="shared" si="92"/>
        <v>0.92941269242085311</v>
      </c>
      <c r="AF378" s="22">
        <f t="shared" si="92"/>
        <v>0.9653339517677979</v>
      </c>
      <c r="AG378" s="22">
        <f t="shared" si="92"/>
        <v>1.0050606970066505</v>
      </c>
      <c r="AH378" s="22">
        <f t="shared" si="92"/>
        <v>1.033956248500834</v>
      </c>
      <c r="AI378" s="22">
        <f t="shared" si="92"/>
        <v>1.0629595026443379</v>
      </c>
      <c r="AJ378" s="22">
        <f t="shared" si="92"/>
        <v>1.0960118884201371</v>
      </c>
      <c r="AK378" s="22">
        <f t="shared" si="92"/>
        <v>1.1288881091952199</v>
      </c>
      <c r="AL378" s="22">
        <f t="shared" si="92"/>
        <v>1.1661571716195076</v>
      </c>
      <c r="AM378" s="22">
        <f t="shared" si="92"/>
        <v>1.2022145869002225</v>
      </c>
      <c r="AN378" s="22">
        <f t="shared" si="92"/>
        <v>1.2452429731867003</v>
      </c>
      <c r="AO378" s="22">
        <f t="shared" si="92"/>
        <v>1.2888746333785015</v>
      </c>
      <c r="AP378" s="22">
        <f t="shared" si="92"/>
        <v>1.333942467424325</v>
      </c>
      <c r="AQ378" s="22">
        <f t="shared" si="92"/>
        <v>1.3807142430078103</v>
      </c>
      <c r="AR378" s="22">
        <f t="shared" si="92"/>
        <v>1.4297008128896787</v>
      </c>
      <c r="AS378" s="22">
        <f t="shared" si="92"/>
        <v>1.4835193510278961</v>
      </c>
      <c r="AT378" s="22">
        <f t="shared" si="92"/>
        <v>1.5122045911231841</v>
      </c>
      <c r="AU378" s="22">
        <f t="shared" si="92"/>
        <v>1.5371650381071744</v>
      </c>
      <c r="AV378" s="22">
        <f t="shared" si="92"/>
        <v>1.5628507639884446</v>
      </c>
      <c r="AW378" s="22">
        <f t="shared" si="92"/>
        <v>1.5876815986948853</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1.0921513426512337</v>
      </c>
      <c r="N380" s="22">
        <f t="shared" si="92"/>
        <v>1.0976439186771809</v>
      </c>
      <c r="O380" s="22">
        <f t="shared" si="92"/>
        <v>1.1012937605673538</v>
      </c>
      <c r="P380" s="22">
        <f t="shared" si="92"/>
        <v>1.1030649457277464</v>
      </c>
      <c r="Q380" s="22">
        <f t="shared" si="92"/>
        <v>1.1069781529146336</v>
      </c>
      <c r="R380" s="22">
        <f t="shared" si="92"/>
        <v>1.1114672588381174</v>
      </c>
      <c r="S380" s="22">
        <f t="shared" si="92"/>
        <v>1.081103816425216</v>
      </c>
      <c r="T380" s="22">
        <f t="shared" si="92"/>
        <v>1.0948990890770531</v>
      </c>
      <c r="U380" s="22">
        <f t="shared" si="92"/>
        <v>1.1055630758018808</v>
      </c>
      <c r="V380" s="22">
        <f t="shared" si="92"/>
        <v>1.1150827155234406</v>
      </c>
      <c r="W380" s="22">
        <f t="shared" si="92"/>
        <v>1.1251459976605596</v>
      </c>
      <c r="X380" s="22">
        <f t="shared" si="92"/>
        <v>1.1343340040072216</v>
      </c>
      <c r="Y380" s="22">
        <f t="shared" si="92"/>
        <v>1.1420795269694071</v>
      </c>
      <c r="Z380" s="22">
        <f t="shared" si="92"/>
        <v>1.1497286868510252</v>
      </c>
      <c r="AA380" s="22">
        <f t="shared" si="92"/>
        <v>1.1575446365589015</v>
      </c>
      <c r="AB380" s="22">
        <f t="shared" si="92"/>
        <v>1.1683892307482282</v>
      </c>
      <c r="AC380" s="22">
        <f t="shared" si="92"/>
        <v>1.177748313260375</v>
      </c>
      <c r="AD380" s="22">
        <f t="shared" si="92"/>
        <v>1.1892286768767839</v>
      </c>
      <c r="AE380" s="22">
        <f t="shared" si="92"/>
        <v>1.2012301786356998</v>
      </c>
      <c r="AF380" s="22">
        <f t="shared" ref="L380:AW387" si="94">AF1483</f>
        <v>1.2156440621023219</v>
      </c>
      <c r="AG380" s="22">
        <f t="shared" si="94"/>
        <v>1.2312815712852161</v>
      </c>
      <c r="AH380" s="22">
        <f t="shared" si="94"/>
        <v>1.2433357533672107</v>
      </c>
      <c r="AI380" s="22">
        <f t="shared" si="94"/>
        <v>1.2553898947265021</v>
      </c>
      <c r="AJ380" s="22">
        <f t="shared" si="94"/>
        <v>1.268741000218647</v>
      </c>
      <c r="AK380" s="22">
        <f t="shared" si="94"/>
        <v>1.2819945412012994</v>
      </c>
      <c r="AL380" s="22">
        <f t="shared" si="94"/>
        <v>1.2966624556264037</v>
      </c>
      <c r="AM380" s="22">
        <f t="shared" si="94"/>
        <v>1.3108849260107014</v>
      </c>
      <c r="AN380" s="22">
        <f t="shared" si="94"/>
        <v>1.3273999798500411</v>
      </c>
      <c r="AO380" s="22">
        <f t="shared" si="94"/>
        <v>1.3440898135356563</v>
      </c>
      <c r="AP380" s="22">
        <f t="shared" si="94"/>
        <v>1.3612310825575897</v>
      </c>
      <c r="AQ380" s="22">
        <f t="shared" si="94"/>
        <v>1.3789133052065494</v>
      </c>
      <c r="AR380" s="22">
        <f t="shared" si="94"/>
        <v>1.3973089323652517</v>
      </c>
      <c r="AS380" s="22">
        <f t="shared" si="94"/>
        <v>1.4173043215491503</v>
      </c>
      <c r="AT380" s="22">
        <f t="shared" si="94"/>
        <v>1.4287607537784786</v>
      </c>
      <c r="AU380" s="22">
        <f t="shared" si="94"/>
        <v>1.4388821321088736</v>
      </c>
      <c r="AV380" s="22">
        <f t="shared" si="94"/>
        <v>1.4491709138392974</v>
      </c>
      <c r="AW380" s="22">
        <f t="shared" si="94"/>
        <v>1.4590876146511078</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0.74376253694082295</v>
      </c>
      <c r="N381" s="22">
        <f t="shared" si="94"/>
        <v>0.74750301879518044</v>
      </c>
      <c r="O381" s="22">
        <f t="shared" si="94"/>
        <v>0.74998858609492636</v>
      </c>
      <c r="P381" s="22">
        <f t="shared" si="94"/>
        <v>0.75119477530775824</v>
      </c>
      <c r="Q381" s="22">
        <f t="shared" si="94"/>
        <v>0.7538596961765357</v>
      </c>
      <c r="R381" s="22">
        <f t="shared" si="94"/>
        <v>0.75691680802528449</v>
      </c>
      <c r="S381" s="22">
        <f t="shared" si="94"/>
        <v>0.73623909599276127</v>
      </c>
      <c r="T381" s="22">
        <f t="shared" si="94"/>
        <v>0.74563377105712825</v>
      </c>
      <c r="U381" s="22">
        <f t="shared" si="94"/>
        <v>0.75289601898066894</v>
      </c>
      <c r="V381" s="22">
        <f t="shared" si="94"/>
        <v>0.7593789587652614</v>
      </c>
      <c r="W381" s="22">
        <f t="shared" si="94"/>
        <v>0.76623212275449915</v>
      </c>
      <c r="X381" s="22">
        <f t="shared" si="94"/>
        <v>0.77248921794172176</v>
      </c>
      <c r="Y381" s="22">
        <f t="shared" si="94"/>
        <v>0.77776397207451797</v>
      </c>
      <c r="Z381" s="22">
        <f t="shared" si="94"/>
        <v>0.78297310229012307</v>
      </c>
      <c r="AA381" s="22">
        <f t="shared" si="94"/>
        <v>0.78829581751860067</v>
      </c>
      <c r="AB381" s="22">
        <f t="shared" si="94"/>
        <v>0.79568106036119735</v>
      </c>
      <c r="AC381" s="22">
        <f t="shared" si="94"/>
        <v>0.80205465958763289</v>
      </c>
      <c r="AD381" s="22">
        <f t="shared" si="94"/>
        <v>0.80987286576006323</v>
      </c>
      <c r="AE381" s="22">
        <f t="shared" si="94"/>
        <v>0.81804597057321304</v>
      </c>
      <c r="AF381" s="22">
        <f t="shared" si="94"/>
        <v>0.82786192383503843</v>
      </c>
      <c r="AG381" s="22">
        <f t="shared" si="94"/>
        <v>0.83851117458179947</v>
      </c>
      <c r="AH381" s="22">
        <f t="shared" si="94"/>
        <v>0.84672015505540921</v>
      </c>
      <c r="AI381" s="22">
        <f t="shared" si="94"/>
        <v>0.85492910779657982</v>
      </c>
      <c r="AJ381" s="22">
        <f t="shared" si="94"/>
        <v>0.86402130198616611</v>
      </c>
      <c r="AK381" s="22">
        <f t="shared" si="94"/>
        <v>0.87304705407724315</v>
      </c>
      <c r="AL381" s="22">
        <f t="shared" si="94"/>
        <v>0.88303600415989647</v>
      </c>
      <c r="AM381" s="22">
        <f t="shared" si="94"/>
        <v>0.8927216038029937</v>
      </c>
      <c r="AN381" s="22">
        <f t="shared" si="94"/>
        <v>0.90396846846503176</v>
      </c>
      <c r="AO381" s="22">
        <f t="shared" si="94"/>
        <v>0.9153343593982427</v>
      </c>
      <c r="AP381" s="22">
        <f t="shared" si="94"/>
        <v>0.92700768088424634</v>
      </c>
      <c r="AQ381" s="22">
        <f t="shared" si="94"/>
        <v>0.93904939549150701</v>
      </c>
      <c r="AR381" s="22">
        <f t="shared" si="94"/>
        <v>0.95157694345107857</v>
      </c>
      <c r="AS381" s="22">
        <f t="shared" si="94"/>
        <v>0.96519394029552108</v>
      </c>
      <c r="AT381" s="22">
        <f t="shared" si="94"/>
        <v>0.97299584902960823</v>
      </c>
      <c r="AU381" s="22">
        <f t="shared" si="94"/>
        <v>0.97988857692396614</v>
      </c>
      <c r="AV381" s="22">
        <f t="shared" si="94"/>
        <v>0.98689530767913225</v>
      </c>
      <c r="AW381" s="22">
        <f t="shared" si="94"/>
        <v>0.99364864878291259</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15.353527292296837</v>
      </c>
      <c r="L382" s="22">
        <f t="shared" si="94"/>
        <v>15.220371053361486</v>
      </c>
      <c r="M382" s="22">
        <f t="shared" si="94"/>
        <v>15.169682504177882</v>
      </c>
      <c r="N382" s="22">
        <f t="shared" si="94"/>
        <v>14.967111251021189</v>
      </c>
      <c r="O382" s="22">
        <f t="shared" si="94"/>
        <v>14.673074129931953</v>
      </c>
      <c r="P382" s="22">
        <f t="shared" si="94"/>
        <v>14.293651368256896</v>
      </c>
      <c r="Q382" s="22">
        <f t="shared" si="94"/>
        <v>13.994389539168758</v>
      </c>
      <c r="R382" s="22">
        <f t="shared" si="94"/>
        <v>13.711253827544139</v>
      </c>
      <c r="S382" s="22">
        <f t="shared" si="94"/>
        <v>12.171307653404368</v>
      </c>
      <c r="T382" s="22">
        <f t="shared" si="94"/>
        <v>12.409242980519185</v>
      </c>
      <c r="U382" s="22">
        <f t="shared" si="94"/>
        <v>12.536935132118783</v>
      </c>
      <c r="V382" s="22">
        <f t="shared" si="94"/>
        <v>12.627950665515616</v>
      </c>
      <c r="W382" s="22">
        <f t="shared" si="94"/>
        <v>12.741419698273484</v>
      </c>
      <c r="X382" s="22">
        <f t="shared" si="94"/>
        <v>12.829469549352394</v>
      </c>
      <c r="Y382" s="22">
        <f t="shared" si="94"/>
        <v>12.866055178134978</v>
      </c>
      <c r="Z382" s="22">
        <f t="shared" si="94"/>
        <v>12.897116086638068</v>
      </c>
      <c r="AA382" s="22">
        <f t="shared" si="94"/>
        <v>12.931426294489832</v>
      </c>
      <c r="AB382" s="22">
        <f t="shared" si="94"/>
        <v>13.058857567361098</v>
      </c>
      <c r="AC382" s="22">
        <f t="shared" si="94"/>
        <v>13.135736118686509</v>
      </c>
      <c r="AD382" s="22">
        <f t="shared" si="94"/>
        <v>13.161773929292332</v>
      </c>
      <c r="AE382" s="22">
        <f t="shared" si="94"/>
        <v>13.193412586391476</v>
      </c>
      <c r="AF382" s="22">
        <f t="shared" si="94"/>
        <v>13.284445441700106</v>
      </c>
      <c r="AG382" s="22">
        <f t="shared" si="94"/>
        <v>13.396718915540504</v>
      </c>
      <c r="AH382" s="22">
        <f t="shared" si="94"/>
        <v>13.395740597917952</v>
      </c>
      <c r="AI382" s="22">
        <f t="shared" si="94"/>
        <v>13.384910174481227</v>
      </c>
      <c r="AJ382" s="22">
        <f t="shared" si="94"/>
        <v>13.398434985829827</v>
      </c>
      <c r="AK382" s="22">
        <f t="shared" si="94"/>
        <v>13.398319173745541</v>
      </c>
      <c r="AL382" s="22">
        <f t="shared" si="94"/>
        <v>13.42266254096387</v>
      </c>
      <c r="AM382" s="22">
        <f t="shared" si="94"/>
        <v>13.423736865257361</v>
      </c>
      <c r="AN382" s="22">
        <f t="shared" si="94"/>
        <v>13.535950399213498</v>
      </c>
      <c r="AO382" s="22">
        <f t="shared" si="94"/>
        <v>13.64085590815815</v>
      </c>
      <c r="AP382" s="22">
        <f t="shared" si="94"/>
        <v>13.744706587938053</v>
      </c>
      <c r="AQ382" s="22">
        <f t="shared" si="94"/>
        <v>13.849031248884563</v>
      </c>
      <c r="AR382" s="22">
        <f t="shared" si="94"/>
        <v>13.957009356389916</v>
      </c>
      <c r="AS382" s="22">
        <f t="shared" si="94"/>
        <v>14.086802114678639</v>
      </c>
      <c r="AT382" s="22">
        <f t="shared" si="94"/>
        <v>14.023663917742747</v>
      </c>
      <c r="AU382" s="22">
        <f t="shared" si="94"/>
        <v>13.927318390204961</v>
      </c>
      <c r="AV382" s="22">
        <f t="shared" si="94"/>
        <v>13.829772601228814</v>
      </c>
      <c r="AW382" s="22">
        <f t="shared" si="94"/>
        <v>13.72023414832719</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9.6543103644621411</v>
      </c>
      <c r="L383" s="22">
        <f t="shared" si="94"/>
        <v>9.570581613851763</v>
      </c>
      <c r="M383" s="22">
        <f t="shared" si="94"/>
        <v>9.5387086131772989</v>
      </c>
      <c r="N383" s="22">
        <f t="shared" si="94"/>
        <v>9.4113316455488931</v>
      </c>
      <c r="O383" s="22">
        <f t="shared" si="94"/>
        <v>9.2264408662754782</v>
      </c>
      <c r="P383" s="22">
        <f t="shared" si="94"/>
        <v>8.9878595272244652</v>
      </c>
      <c r="Q383" s="22">
        <f t="shared" si="94"/>
        <v>8.7996834473406587</v>
      </c>
      <c r="R383" s="22">
        <f t="shared" si="94"/>
        <v>8.6216474831450967</v>
      </c>
      <c r="S383" s="22">
        <f t="shared" si="94"/>
        <v>7.65332808482869</v>
      </c>
      <c r="T383" s="22">
        <f t="shared" si="94"/>
        <v>7.8029420107301855</v>
      </c>
      <c r="U383" s="22">
        <f t="shared" si="94"/>
        <v>7.8832349388097791</v>
      </c>
      <c r="V383" s="22">
        <f t="shared" si="94"/>
        <v>7.9404655797349353</v>
      </c>
      <c r="W383" s="22">
        <f t="shared" si="94"/>
        <v>8.0118149991969663</v>
      </c>
      <c r="X383" s="22">
        <f t="shared" si="94"/>
        <v>8.0671808166848447</v>
      </c>
      <c r="Y383" s="22">
        <f t="shared" si="94"/>
        <v>8.0901858896183612</v>
      </c>
      <c r="Z383" s="22">
        <f t="shared" si="94"/>
        <v>8.1097170139770931</v>
      </c>
      <c r="AA383" s="22">
        <f t="shared" si="94"/>
        <v>8.1312913003911547</v>
      </c>
      <c r="AB383" s="22">
        <f t="shared" si="94"/>
        <v>8.2114201877156283</v>
      </c>
      <c r="AC383" s="22">
        <f t="shared" si="94"/>
        <v>8.2597614828939765</v>
      </c>
      <c r="AD383" s="22">
        <f t="shared" si="94"/>
        <v>8.276134079237087</v>
      </c>
      <c r="AE383" s="22">
        <f t="shared" si="94"/>
        <v>8.2960284923797367</v>
      </c>
      <c r="AF383" s="22">
        <f t="shared" si="94"/>
        <v>8.3532700253370304</v>
      </c>
      <c r="AG383" s="22">
        <f t="shared" si="94"/>
        <v>8.4238676763859406</v>
      </c>
      <c r="AH383" s="22">
        <f t="shared" si="94"/>
        <v>8.4232525094745618</v>
      </c>
      <c r="AI383" s="22">
        <f t="shared" si="94"/>
        <v>8.4164423304683922</v>
      </c>
      <c r="AJ383" s="22">
        <f t="shared" si="94"/>
        <v>8.4249467427701621</v>
      </c>
      <c r="AK383" s="22">
        <f t="shared" si="94"/>
        <v>8.4248739200380083</v>
      </c>
      <c r="AL383" s="22">
        <f t="shared" si="94"/>
        <v>8.4401810490102402</v>
      </c>
      <c r="AM383" s="22">
        <f t="shared" si="94"/>
        <v>8.4408565849938597</v>
      </c>
      <c r="AN383" s="22">
        <f t="shared" si="94"/>
        <v>8.5114165457951234</v>
      </c>
      <c r="AO383" s="22">
        <f t="shared" si="94"/>
        <v>8.5773812145655146</v>
      </c>
      <c r="AP383" s="22">
        <f t="shared" si="94"/>
        <v>8.6426826059049908</v>
      </c>
      <c r="AQ383" s="22">
        <f t="shared" si="94"/>
        <v>8.7082820369849241</v>
      </c>
      <c r="AR383" s="22">
        <f t="shared" si="94"/>
        <v>8.776178758212426</v>
      </c>
      <c r="AS383" s="22">
        <f t="shared" si="94"/>
        <v>8.8577925494750751</v>
      </c>
      <c r="AT383" s="22">
        <f t="shared" si="94"/>
        <v>8.818091200236756</v>
      </c>
      <c r="AU383" s="22">
        <f t="shared" si="94"/>
        <v>8.7575090546900238</v>
      </c>
      <c r="AV383" s="22">
        <f t="shared" si="94"/>
        <v>8.6961721837812433</v>
      </c>
      <c r="AW383" s="22">
        <f t="shared" si="94"/>
        <v>8.6272943161080669</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5.8008217784478351</v>
      </c>
      <c r="L385" s="22">
        <f t="shared" si="94"/>
        <v>5.8039582643251126</v>
      </c>
      <c r="M385" s="22">
        <f t="shared" si="94"/>
        <v>5.8114574843873843</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5.9177473514755112</v>
      </c>
      <c r="T385" s="22">
        <f t="shared" si="94"/>
        <v>5.9375309150436957</v>
      </c>
      <c r="U385" s="22">
        <f t="shared" si="94"/>
        <v>5.9550349542369023</v>
      </c>
      <c r="V385" s="22">
        <f t="shared" si="94"/>
        <v>5.9702956047872346</v>
      </c>
      <c r="W385" s="22">
        <f t="shared" si="94"/>
        <v>5.9833335465648414</v>
      </c>
      <c r="X385" s="22">
        <f t="shared" si="94"/>
        <v>5.9938722300414815</v>
      </c>
      <c r="Y385" s="22">
        <f t="shared" si="94"/>
        <v>6.0040753426216513</v>
      </c>
      <c r="Z385" s="22">
        <f t="shared" si="94"/>
        <v>6.0140016433547752</v>
      </c>
      <c r="AA385" s="22">
        <f t="shared" si="94"/>
        <v>6.0236073114274769</v>
      </c>
      <c r="AB385" s="22">
        <f t="shared" si="94"/>
        <v>6.0331135497203547</v>
      </c>
      <c r="AC385" s="22">
        <f t="shared" si="94"/>
        <v>6.0420086626499678</v>
      </c>
      <c r="AD385" s="22">
        <f t="shared" si="94"/>
        <v>6.0508823359685007</v>
      </c>
      <c r="AE385" s="22">
        <f t="shared" si="94"/>
        <v>6.059525855279027</v>
      </c>
      <c r="AF385" s="22">
        <f t="shared" si="94"/>
        <v>6.0680826735126097</v>
      </c>
      <c r="AG385" s="22">
        <f t="shared" si="94"/>
        <v>6.07639140862522</v>
      </c>
      <c r="AH385" s="22">
        <f t="shared" si="94"/>
        <v>6.0839321608306083</v>
      </c>
      <c r="AI385" s="22">
        <f t="shared" si="94"/>
        <v>6.0911065580949133</v>
      </c>
      <c r="AJ385" s="22">
        <f t="shared" si="94"/>
        <v>6.0980098310577775</v>
      </c>
      <c r="AK385" s="22">
        <f t="shared" si="94"/>
        <v>6.1044705461191313</v>
      </c>
      <c r="AL385" s="22">
        <f t="shared" si="94"/>
        <v>6.1106093052100885</v>
      </c>
      <c r="AM385" s="22">
        <f t="shared" si="94"/>
        <v>6.1162119997906332</v>
      </c>
      <c r="AN385" s="22">
        <f t="shared" si="94"/>
        <v>6.1216103650549423</v>
      </c>
      <c r="AO385" s="22">
        <f t="shared" si="94"/>
        <v>6.1265684788361296</v>
      </c>
      <c r="AP385" s="22">
        <f t="shared" si="94"/>
        <v>6.131090742863095</v>
      </c>
      <c r="AQ385" s="22">
        <f t="shared" si="94"/>
        <v>6.1351642207573143</v>
      </c>
      <c r="AR385" s="22">
        <f t="shared" si="94"/>
        <v>6.1387855064960508</v>
      </c>
      <c r="AS385" s="22">
        <f t="shared" si="94"/>
        <v>6.1420270149893508</v>
      </c>
      <c r="AT385" s="22">
        <f t="shared" si="94"/>
        <v>6.1438601984597403</v>
      </c>
      <c r="AU385" s="22">
        <f t="shared" si="94"/>
        <v>6.1449861131424406</v>
      </c>
      <c r="AV385" s="22">
        <f t="shared" si="94"/>
        <v>6.1455384628484486</v>
      </c>
      <c r="AW385" s="22">
        <f t="shared" si="94"/>
        <v>6.1454485047023475</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0.64754299084306621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0.66059533724434472</v>
      </c>
      <c r="T386" s="22">
        <f t="shared" si="94"/>
        <v>0.66280376708614275</v>
      </c>
      <c r="U386" s="22">
        <f t="shared" si="94"/>
        <v>0.66475773470037225</v>
      </c>
      <c r="V386" s="22">
        <f t="shared" si="94"/>
        <v>0.66646127390171195</v>
      </c>
      <c r="W386" s="22">
        <f t="shared" si="94"/>
        <v>0.66791669317428426</v>
      </c>
      <c r="X386" s="22">
        <f t="shared" si="94"/>
        <v>0.66909312142508237</v>
      </c>
      <c r="Y386" s="22">
        <f t="shared" si="94"/>
        <v>0.67023209005546158</v>
      </c>
      <c r="Z386" s="22">
        <f t="shared" si="94"/>
        <v>0.67134015831031046</v>
      </c>
      <c r="AA386" s="22">
        <f t="shared" si="94"/>
        <v>0.67241243449296328</v>
      </c>
      <c r="AB386" s="22">
        <f t="shared" si="94"/>
        <v>0.67347361137633321</v>
      </c>
      <c r="AC386" s="22">
        <f t="shared" si="94"/>
        <v>0.67446656862451637</v>
      </c>
      <c r="AD386" s="22">
        <f t="shared" si="94"/>
        <v>0.67545713257905748</v>
      </c>
      <c r="AE386" s="22">
        <f t="shared" si="94"/>
        <v>0.67642200455056722</v>
      </c>
      <c r="AF386" s="22">
        <f t="shared" si="94"/>
        <v>0.6773771981218748</v>
      </c>
      <c r="AG386" s="22">
        <f t="shared" si="94"/>
        <v>0.67830469829175277</v>
      </c>
      <c r="AH386" s="22">
        <f t="shared" si="94"/>
        <v>0.67914646889301933</v>
      </c>
      <c r="AI386" s="22">
        <f t="shared" si="94"/>
        <v>0.67994734346552976</v>
      </c>
      <c r="AJ386" s="22">
        <f t="shared" si="94"/>
        <v>0.68071795256053547</v>
      </c>
      <c r="AK386" s="22">
        <f t="shared" si="94"/>
        <v>0.68143915912636355</v>
      </c>
      <c r="AL386" s="22">
        <f t="shared" si="94"/>
        <v>0.6821244258995286</v>
      </c>
      <c r="AM386" s="22">
        <f t="shared" si="94"/>
        <v>0.68274985204500094</v>
      </c>
      <c r="AN386" s="22">
        <f t="shared" si="94"/>
        <v>0.68335246900556701</v>
      </c>
      <c r="AO386" s="22">
        <f t="shared" si="94"/>
        <v>0.68390594090134904</v>
      </c>
      <c r="AP386" s="22">
        <f t="shared" si="94"/>
        <v>0.68441075909526128</v>
      </c>
      <c r="AQ386" s="22">
        <f t="shared" si="94"/>
        <v>0.68486547950548948</v>
      </c>
      <c r="AR386" s="22">
        <f t="shared" si="94"/>
        <v>0.68526972191932656</v>
      </c>
      <c r="AS386" s="22">
        <f t="shared" si="94"/>
        <v>0.68563156997892261</v>
      </c>
      <c r="AT386" s="22">
        <f t="shared" si="94"/>
        <v>0.68583620738246964</v>
      </c>
      <c r="AU386" s="22">
        <f t="shared" si="94"/>
        <v>0.68596189270584551</v>
      </c>
      <c r="AV386" s="22">
        <f t="shared" si="94"/>
        <v>0.68602355124221859</v>
      </c>
      <c r="AW386" s="22">
        <f t="shared" si="94"/>
        <v>0.68601350925692695</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0.74639585624714178</v>
      </c>
      <c r="T387" s="22">
        <f t="shared" si="94"/>
        <v>0.75062344269595038</v>
      </c>
      <c r="U387" s="22">
        <f t="shared" ref="L387:AW393" si="95">U1490</f>
        <v>0.75434456999126498</v>
      </c>
      <c r="V387" s="22">
        <f t="shared" si="95"/>
        <v>0.7575750131274801</v>
      </c>
      <c r="W387" s="22">
        <f t="shared" si="95"/>
        <v>0.7603267043915154</v>
      </c>
      <c r="X387" s="22">
        <f t="shared" si="95"/>
        <v>0.76255455909308367</v>
      </c>
      <c r="Y387" s="22">
        <f t="shared" si="95"/>
        <v>0.7646741649144333</v>
      </c>
      <c r="Z387" s="22">
        <f t="shared" si="95"/>
        <v>0.76670028037779503</v>
      </c>
      <c r="AA387" s="22">
        <f t="shared" si="95"/>
        <v>0.7686279201351115</v>
      </c>
      <c r="AB387" s="22">
        <f t="shared" si="95"/>
        <v>0.77050157660343455</v>
      </c>
      <c r="AC387" s="22">
        <f t="shared" si="95"/>
        <v>0.77222791857842199</v>
      </c>
      <c r="AD387" s="22">
        <f t="shared" si="95"/>
        <v>0.77391993205048337</v>
      </c>
      <c r="AE387" s="22">
        <f t="shared" si="95"/>
        <v>0.77554063276479512</v>
      </c>
      <c r="AF387" s="22">
        <f t="shared" si="95"/>
        <v>0.77711869829831559</v>
      </c>
      <c r="AG387" s="22">
        <f t="shared" si="95"/>
        <v>0.77862582768115796</v>
      </c>
      <c r="AH387" s="22">
        <f t="shared" si="95"/>
        <v>0.77996736659868171</v>
      </c>
      <c r="AI387" s="22">
        <f t="shared" si="95"/>
        <v>0.78121973085953944</v>
      </c>
      <c r="AJ387" s="22">
        <f t="shared" si="95"/>
        <v>0.78240207201816891</v>
      </c>
      <c r="AK387" s="22">
        <f t="shared" si="95"/>
        <v>0.78348415837993368</v>
      </c>
      <c r="AL387" s="22">
        <f t="shared" si="95"/>
        <v>0.78448961677320206</v>
      </c>
      <c r="AM387" s="22">
        <f t="shared" si="95"/>
        <v>0.78538036055819127</v>
      </c>
      <c r="AN387" s="22">
        <f t="shared" si="95"/>
        <v>0.78621855970709831</v>
      </c>
      <c r="AO387" s="22">
        <f t="shared" si="95"/>
        <v>0.78696200764009205</v>
      </c>
      <c r="AP387" s="22">
        <f t="shared" si="95"/>
        <v>0.78761263401819026</v>
      </c>
      <c r="AQ387" s="22">
        <f t="shared" si="95"/>
        <v>0.78816913857770965</v>
      </c>
      <c r="AR387" s="22">
        <f t="shared" si="95"/>
        <v>0.78863191473156036</v>
      </c>
      <c r="AS387" s="22">
        <f t="shared" si="95"/>
        <v>0.7890150882372613</v>
      </c>
      <c r="AT387" s="22">
        <f t="shared" si="95"/>
        <v>0.78913286819737027</v>
      </c>
      <c r="AU387" s="22">
        <f t="shared" si="95"/>
        <v>0.78911397535038097</v>
      </c>
      <c r="AV387" s="22">
        <f t="shared" si="95"/>
        <v>0.78898363389620252</v>
      </c>
      <c r="AW387" s="22">
        <f t="shared" si="95"/>
        <v>0.78873031132745119</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1.2123460769338652</v>
      </c>
      <c r="Q388" s="22">
        <f t="shared" si="95"/>
        <v>1.2198688909683484</v>
      </c>
      <c r="R388" s="22">
        <f t="shared" si="95"/>
        <v>1.2278946750888551</v>
      </c>
      <c r="S388" s="22">
        <f t="shared" si="95"/>
        <v>1.2352699808309164</v>
      </c>
      <c r="T388" s="22">
        <f t="shared" si="95"/>
        <v>1.2422665505303223</v>
      </c>
      <c r="U388" s="22">
        <f t="shared" si="95"/>
        <v>1.2484249406182093</v>
      </c>
      <c r="V388" s="22">
        <f t="shared" si="95"/>
        <v>1.2537712583898704</v>
      </c>
      <c r="W388" s="22">
        <f t="shared" si="95"/>
        <v>1.2583252515377801</v>
      </c>
      <c r="X388" s="22">
        <f t="shared" si="95"/>
        <v>1.2620123058153014</v>
      </c>
      <c r="Y388" s="22">
        <f t="shared" si="95"/>
        <v>1.2655202103948799</v>
      </c>
      <c r="Z388" s="22">
        <f t="shared" si="95"/>
        <v>1.268873390331023</v>
      </c>
      <c r="AA388" s="22">
        <f t="shared" si="95"/>
        <v>1.2720635949739607</v>
      </c>
      <c r="AB388" s="22">
        <f t="shared" si="95"/>
        <v>1.275164458370156</v>
      </c>
      <c r="AC388" s="22">
        <f t="shared" si="95"/>
        <v>1.2780215192722255</v>
      </c>
      <c r="AD388" s="22">
        <f t="shared" si="95"/>
        <v>1.2808217671992546</v>
      </c>
      <c r="AE388" s="22">
        <f t="shared" si="95"/>
        <v>1.2835039939607567</v>
      </c>
      <c r="AF388" s="22">
        <f t="shared" si="95"/>
        <v>1.2861156603640822</v>
      </c>
      <c r="AG388" s="22">
        <f t="shared" si="95"/>
        <v>1.2886099288789343</v>
      </c>
      <c r="AH388" s="22">
        <f t="shared" si="95"/>
        <v>1.2908301485372613</v>
      </c>
      <c r="AI388" s="22">
        <f t="shared" si="95"/>
        <v>1.2929027859501765</v>
      </c>
      <c r="AJ388" s="22">
        <f t="shared" si="95"/>
        <v>1.294859536551257</v>
      </c>
      <c r="AK388" s="22">
        <f t="shared" si="95"/>
        <v>1.2966503674999652</v>
      </c>
      <c r="AL388" s="22">
        <f t="shared" si="95"/>
        <v>1.2983143807173261</v>
      </c>
      <c r="AM388" s="22">
        <f t="shared" si="95"/>
        <v>1.2997885435881402</v>
      </c>
      <c r="AN388" s="22">
        <f t="shared" si="95"/>
        <v>1.3011757461535574</v>
      </c>
      <c r="AO388" s="22">
        <f t="shared" si="95"/>
        <v>1.3024061373812841</v>
      </c>
      <c r="AP388" s="22">
        <f t="shared" si="95"/>
        <v>1.3034829108211081</v>
      </c>
      <c r="AQ388" s="22">
        <f t="shared" si="95"/>
        <v>1.3044039145630451</v>
      </c>
      <c r="AR388" s="22">
        <f t="shared" si="95"/>
        <v>1.30516979969747</v>
      </c>
      <c r="AS388" s="22">
        <f t="shared" si="95"/>
        <v>1.305803944066146</v>
      </c>
      <c r="AT388" s="22">
        <f t="shared" si="95"/>
        <v>1.3059988675077063</v>
      </c>
      <c r="AU388" s="22">
        <f t="shared" si="95"/>
        <v>1.3059676002297018</v>
      </c>
      <c r="AV388" s="22">
        <f t="shared" si="95"/>
        <v>1.305751887770614</v>
      </c>
      <c r="AW388" s="22">
        <f t="shared" si="95"/>
        <v>1.3053326440649764</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0.19132863754616408</v>
      </c>
      <c r="S389" s="22">
        <f t="shared" si="95"/>
        <v>0.18121691515177082</v>
      </c>
      <c r="T389" s="22">
        <f t="shared" si="95"/>
        <v>0.18348274227221728</v>
      </c>
      <c r="U389" s="22">
        <f t="shared" si="95"/>
        <v>0.18500542428263034</v>
      </c>
      <c r="V389" s="22">
        <f t="shared" si="95"/>
        <v>0.18633992600873345</v>
      </c>
      <c r="W389" s="22">
        <f t="shared" si="95"/>
        <v>0.18794532448884269</v>
      </c>
      <c r="X389" s="22">
        <f t="shared" si="95"/>
        <v>0.18945528470008383</v>
      </c>
      <c r="Y389" s="22">
        <f t="shared" si="95"/>
        <v>0.19059515241393726</v>
      </c>
      <c r="Z389" s="22">
        <f t="shared" si="95"/>
        <v>0.19172409176710437</v>
      </c>
      <c r="AA389" s="22">
        <f t="shared" si="95"/>
        <v>0.19291420871429943</v>
      </c>
      <c r="AB389" s="22">
        <f t="shared" si="95"/>
        <v>0.19490384140562342</v>
      </c>
      <c r="AC389" s="22">
        <f t="shared" si="95"/>
        <v>0.19653122230472453</v>
      </c>
      <c r="AD389" s="22">
        <f t="shared" si="95"/>
        <v>0.19870672632266706</v>
      </c>
      <c r="AE389" s="22">
        <f t="shared" si="95"/>
        <v>0.20102070374492181</v>
      </c>
      <c r="AF389" s="22">
        <f t="shared" si="95"/>
        <v>0.2039525742459882</v>
      </c>
      <c r="AG389" s="22">
        <f t="shared" si="95"/>
        <v>0.20719921130686197</v>
      </c>
      <c r="AH389" s="22">
        <f t="shared" si="95"/>
        <v>0.20955489098601043</v>
      </c>
      <c r="AI389" s="22">
        <f t="shared" si="95"/>
        <v>0.21192293732431061</v>
      </c>
      <c r="AJ389" s="22">
        <f t="shared" si="95"/>
        <v>0.21462910923397369</v>
      </c>
      <c r="AK389" s="22">
        <f t="shared" si="95"/>
        <v>0.21732663117670842</v>
      </c>
      <c r="AL389" s="22">
        <f t="shared" si="95"/>
        <v>0.22039274825333016</v>
      </c>
      <c r="AM389" s="22">
        <f t="shared" si="95"/>
        <v>0.2233679582264026</v>
      </c>
      <c r="AN389" s="22">
        <f t="shared" si="95"/>
        <v>0.22692459454896774</v>
      </c>
      <c r="AO389" s="22">
        <f t="shared" si="95"/>
        <v>0.23054073392143409</v>
      </c>
      <c r="AP389" s="22">
        <f t="shared" si="95"/>
        <v>0.23428659186390743</v>
      </c>
      <c r="AQ389" s="22">
        <f t="shared" si="95"/>
        <v>0.23818605127383119</v>
      </c>
      <c r="AR389" s="22">
        <f t="shared" si="95"/>
        <v>0.2422831406725548</v>
      </c>
      <c r="AS389" s="22">
        <f t="shared" si="95"/>
        <v>0.2467953078980418</v>
      </c>
      <c r="AT389" s="22">
        <f t="shared" si="95"/>
        <v>0.24925861312679798</v>
      </c>
      <c r="AU389" s="22">
        <f t="shared" si="95"/>
        <v>0.2514343978315251</v>
      </c>
      <c r="AV389" s="22">
        <f t="shared" si="95"/>
        <v>0.25369020321184743</v>
      </c>
      <c r="AW389" s="22">
        <f t="shared" si="95"/>
        <v>0.25589710336146904</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0.66038785467281191</v>
      </c>
      <c r="U407" s="22">
        <f t="shared" si="97"/>
        <v>0.66019993680841182</v>
      </c>
      <c r="V407" s="22">
        <f t="shared" si="97"/>
        <v>0.66005322797228072</v>
      </c>
      <c r="W407" s="22">
        <f t="shared" si="97"/>
        <v>0.65992051255597362</v>
      </c>
      <c r="X407" s="22">
        <f t="shared" si="97"/>
        <v>0.6597798185241549</v>
      </c>
      <c r="Y407" s="22">
        <f t="shared" si="97"/>
        <v>0.65964889228575574</v>
      </c>
      <c r="Z407" s="22">
        <f t="shared" ref="L407:AW414" si="98">Z1510</f>
        <v>0.65953738138803686</v>
      </c>
      <c r="AA407" s="22">
        <f t="shared" si="98"/>
        <v>0.65942817746747784</v>
      </c>
      <c r="AB407" s="22">
        <f t="shared" si="98"/>
        <v>0.65931792871980044</v>
      </c>
      <c r="AC407" s="22">
        <f t="shared" si="98"/>
        <v>0.65917237797877515</v>
      </c>
      <c r="AD407" s="22">
        <f t="shared" si="98"/>
        <v>0.65904593743410622</v>
      </c>
      <c r="AE407" s="22">
        <f t="shared" si="98"/>
        <v>0.65889626809226776</v>
      </c>
      <c r="AF407" s="22">
        <f t="shared" si="98"/>
        <v>0.65874261858387118</v>
      </c>
      <c r="AG407" s="22">
        <f t="shared" si="98"/>
        <v>0.65856391761312372</v>
      </c>
      <c r="AH407" s="22">
        <f t="shared" si="98"/>
        <v>0.65837460743635234</v>
      </c>
      <c r="AI407" s="22">
        <f t="shared" si="98"/>
        <v>0.65822718605247443</v>
      </c>
      <c r="AJ407" s="22">
        <f t="shared" si="98"/>
        <v>0.65808158783351756</v>
      </c>
      <c r="AK407" s="22">
        <f t="shared" si="98"/>
        <v>0.65792411429496322</v>
      </c>
      <c r="AL407" s="22">
        <f t="shared" si="98"/>
        <v>0.65776971792007932</v>
      </c>
      <c r="AM407" s="22">
        <f t="shared" si="98"/>
        <v>0.65760292541762722</v>
      </c>
      <c r="AN407" s="22">
        <f t="shared" si="98"/>
        <v>0.65744290866706323</v>
      </c>
      <c r="AO407" s="22">
        <f t="shared" si="98"/>
        <v>0.6572626584708281</v>
      </c>
      <c r="AP407" s="22">
        <f t="shared" si="98"/>
        <v>0.65708363430200767</v>
      </c>
      <c r="AQ407" s="22">
        <f t="shared" si="98"/>
        <v>0.65690321556450881</v>
      </c>
      <c r="AR407" s="22">
        <f t="shared" si="98"/>
        <v>0.65672071055463621</v>
      </c>
      <c r="AS407" s="22">
        <f t="shared" si="98"/>
        <v>0.65653474451226601</v>
      </c>
      <c r="AT407" s="22">
        <f t="shared" si="98"/>
        <v>0.65633778154585931</v>
      </c>
      <c r="AU407" s="22">
        <f t="shared" si="98"/>
        <v>0.65621831754716786</v>
      </c>
      <c r="AV407" s="22">
        <f t="shared" si="98"/>
        <v>0.65611127696826843</v>
      </c>
      <c r="AW407" s="22">
        <f t="shared" si="98"/>
        <v>0.65600345870341048</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8.7171196816811167E-3</v>
      </c>
      <c r="U408" s="22">
        <f t="shared" si="98"/>
        <v>8.7146391658710371E-3</v>
      </c>
      <c r="V408" s="22">
        <f t="shared" si="98"/>
        <v>8.7127026092341051E-3</v>
      </c>
      <c r="W408" s="22">
        <f t="shared" si="98"/>
        <v>8.7109507657388546E-3</v>
      </c>
      <c r="X408" s="22">
        <f t="shared" si="98"/>
        <v>8.7090936045188475E-3</v>
      </c>
      <c r="Y408" s="22">
        <f t="shared" si="98"/>
        <v>8.7073653781719745E-3</v>
      </c>
      <c r="Z408" s="22">
        <f t="shared" si="98"/>
        <v>8.7058934343220897E-3</v>
      </c>
      <c r="AA408" s="22">
        <f t="shared" si="98"/>
        <v>8.7044519425707075E-3</v>
      </c>
      <c r="AB408" s="22">
        <f t="shared" si="98"/>
        <v>8.7029966591013648E-3</v>
      </c>
      <c r="AC408" s="22">
        <f t="shared" si="98"/>
        <v>8.7010753893198341E-3</v>
      </c>
      <c r="AD408" s="22">
        <f t="shared" si="98"/>
        <v>8.6994063741302041E-3</v>
      </c>
      <c r="AE408" s="22">
        <f t="shared" si="98"/>
        <v>8.6974307388179382E-3</v>
      </c>
      <c r="AF408" s="22">
        <f t="shared" si="98"/>
        <v>8.6954025653070977E-3</v>
      </c>
      <c r="AG408" s="22">
        <f t="shared" si="98"/>
        <v>8.6930437124932373E-3</v>
      </c>
      <c r="AH408" s="22">
        <f t="shared" si="98"/>
        <v>8.6905448181598538E-3</v>
      </c>
      <c r="AI408" s="22">
        <f t="shared" si="98"/>
        <v>8.6885988558926628E-3</v>
      </c>
      <c r="AJ408" s="22">
        <f t="shared" si="98"/>
        <v>8.6866769594024316E-3</v>
      </c>
      <c r="AK408" s="22">
        <f t="shared" si="98"/>
        <v>8.6845983086935186E-3</v>
      </c>
      <c r="AL408" s="22">
        <f t="shared" si="98"/>
        <v>8.6825602765450479E-3</v>
      </c>
      <c r="AM408" s="22">
        <f t="shared" si="98"/>
        <v>8.6803586155126799E-3</v>
      </c>
      <c r="AN408" s="22">
        <f t="shared" si="98"/>
        <v>8.678246394405233E-3</v>
      </c>
      <c r="AO408" s="22">
        <f t="shared" si="98"/>
        <v>8.675867091814931E-3</v>
      </c>
      <c r="AP408" s="22">
        <f t="shared" si="98"/>
        <v>8.6735039727865015E-3</v>
      </c>
      <c r="AQ408" s="22">
        <f t="shared" si="98"/>
        <v>8.6711224454515175E-3</v>
      </c>
      <c r="AR408" s="22">
        <f t="shared" si="98"/>
        <v>8.6687133793211975E-3</v>
      </c>
      <c r="AS408" s="22">
        <f t="shared" si="98"/>
        <v>8.6662586275619135E-3</v>
      </c>
      <c r="AT408" s="22">
        <f t="shared" si="98"/>
        <v>8.6636587164053442E-3</v>
      </c>
      <c r="AU408" s="22">
        <f t="shared" si="98"/>
        <v>8.6620817916226184E-3</v>
      </c>
      <c r="AV408" s="22">
        <f t="shared" si="98"/>
        <v>8.6606688559811434E-3</v>
      </c>
      <c r="AW408" s="22">
        <f t="shared" si="98"/>
        <v>8.6592456548850207E-3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1.2008407282256133</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1.1697766221705692</v>
      </c>
      <c r="R409" s="22">
        <f t="shared" si="98"/>
        <v>1.1606871439933113</v>
      </c>
      <c r="S409" s="22">
        <f t="shared" si="98"/>
        <v>1.0583151084438351</v>
      </c>
      <c r="T409" s="22">
        <f t="shared" si="98"/>
        <v>1.0817135820061958</v>
      </c>
      <c r="U409" s="22">
        <f t="shared" si="98"/>
        <v>1.0971391321257387</v>
      </c>
      <c r="V409" s="22">
        <f t="shared" si="98"/>
        <v>1.1099983186934999</v>
      </c>
      <c r="W409" s="22">
        <f t="shared" si="98"/>
        <v>1.1247424994036939</v>
      </c>
      <c r="X409" s="22">
        <f t="shared" si="98"/>
        <v>1.1377367545440498</v>
      </c>
      <c r="Y409" s="22">
        <f t="shared" si="98"/>
        <v>1.1469482169774268</v>
      </c>
      <c r="Z409" s="22">
        <f t="shared" si="98"/>
        <v>1.1558704877490678</v>
      </c>
      <c r="AA409" s="22">
        <f t="shared" si="98"/>
        <v>1.1651841304240751</v>
      </c>
      <c r="AB409" s="22">
        <f t="shared" si="98"/>
        <v>1.1819774417183677</v>
      </c>
      <c r="AC409" s="22">
        <f t="shared" si="98"/>
        <v>1.1950081130366406</v>
      </c>
      <c r="AD409" s="22">
        <f t="shared" si="98"/>
        <v>1.2089159739724835</v>
      </c>
      <c r="AE409" s="22">
        <f t="shared" si="98"/>
        <v>1.2237405941114132</v>
      </c>
      <c r="AF409" s="22">
        <f t="shared" si="98"/>
        <v>1.2439410301408287</v>
      </c>
      <c r="AG409" s="22">
        <f t="shared" si="98"/>
        <v>1.2665500798244025</v>
      </c>
      <c r="AH409" s="22">
        <f t="shared" si="98"/>
        <v>1.2803445981940442</v>
      </c>
      <c r="AI409" s="22">
        <f t="shared" si="98"/>
        <v>1.2938151964230753</v>
      </c>
      <c r="AJ409" s="22">
        <f t="shared" si="98"/>
        <v>1.3099131631551906</v>
      </c>
      <c r="AK409" s="22">
        <f t="shared" si="98"/>
        <v>1.3254263499418728</v>
      </c>
      <c r="AL409" s="22">
        <f t="shared" si="98"/>
        <v>1.3437231728606644</v>
      </c>
      <c r="AM409" s="22">
        <f t="shared" si="98"/>
        <v>1.3606353645197928</v>
      </c>
      <c r="AN409" s="22">
        <f t="shared" si="98"/>
        <v>1.3846682324569703</v>
      </c>
      <c r="AO409" s="22">
        <f t="shared" si="98"/>
        <v>1.4086943645257162</v>
      </c>
      <c r="AP409" s="22">
        <f t="shared" si="98"/>
        <v>1.4333039618998324</v>
      </c>
      <c r="AQ409" s="22">
        <f t="shared" si="98"/>
        <v>1.4586702884289542</v>
      </c>
      <c r="AR409" s="22">
        <f t="shared" si="98"/>
        <v>1.4851333871953596</v>
      </c>
      <c r="AS409" s="22">
        <f t="shared" si="98"/>
        <v>1.5145004930344006</v>
      </c>
      <c r="AT409" s="22">
        <f t="shared" si="98"/>
        <v>1.525850384591833</v>
      </c>
      <c r="AU409" s="22">
        <f t="shared" si="98"/>
        <v>1.5343389007732156</v>
      </c>
      <c r="AV409" s="22">
        <f t="shared" si="98"/>
        <v>1.5430762776631064</v>
      </c>
      <c r="AW409" s="22">
        <f t="shared" si="98"/>
        <v>1.550976498720875</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3.9193710675407551</v>
      </c>
      <c r="T410" s="22">
        <f t="shared" si="98"/>
        <v>3.9675413829497361</v>
      </c>
      <c r="U410" s="22">
        <f t="shared" si="98"/>
        <v>3.9963045556227019</v>
      </c>
      <c r="V410" s="22">
        <f t="shared" si="98"/>
        <v>4.0181045214826456</v>
      </c>
      <c r="W410" s="22">
        <f t="shared" si="98"/>
        <v>4.0429589001057185</v>
      </c>
      <c r="X410" s="22">
        <f t="shared" si="98"/>
        <v>4.062672973299339</v>
      </c>
      <c r="Y410" s="22">
        <f t="shared" si="98"/>
        <v>4.0735559630455143</v>
      </c>
      <c r="Z410" s="22">
        <f t="shared" si="98"/>
        <v>4.0834095160895476</v>
      </c>
      <c r="AA410" s="22">
        <f t="shared" si="98"/>
        <v>4.0937090131303266</v>
      </c>
      <c r="AB410" s="22">
        <f t="shared" si="98"/>
        <v>4.1197943263995107</v>
      </c>
      <c r="AC410" s="22">
        <f t="shared" si="98"/>
        <v>4.1371093500145353</v>
      </c>
      <c r="AD410" s="22">
        <f t="shared" si="98"/>
        <v>4.1465866482263332</v>
      </c>
      <c r="AE410" s="22">
        <f t="shared" si="98"/>
        <v>4.1570024751437398</v>
      </c>
      <c r="AF410" s="22">
        <f t="shared" si="98"/>
        <v>4.1775796204917386</v>
      </c>
      <c r="AG410" s="22">
        <f t="shared" si="98"/>
        <v>4.2017922630218454</v>
      </c>
      <c r="AH410" s="22">
        <f t="shared" si="98"/>
        <v>4.2065192230363442</v>
      </c>
      <c r="AI410" s="22">
        <f t="shared" si="98"/>
        <v>4.2095151361718779</v>
      </c>
      <c r="AJ410" s="22">
        <f t="shared" si="98"/>
        <v>4.2166662176505358</v>
      </c>
      <c r="AK410" s="22">
        <f t="shared" si="98"/>
        <v>4.2214257556523425</v>
      </c>
      <c r="AL410" s="22">
        <f t="shared" si="98"/>
        <v>4.2303684146324505</v>
      </c>
      <c r="AM410" s="22">
        <f t="shared" si="98"/>
        <v>4.2352478551338804</v>
      </c>
      <c r="AN410" s="22">
        <f t="shared" si="98"/>
        <v>4.2586580005121109</v>
      </c>
      <c r="AO410" s="22">
        <f t="shared" si="98"/>
        <v>4.2807709035875297</v>
      </c>
      <c r="AP410" s="22">
        <f t="shared" si="98"/>
        <v>4.3026676377465156</v>
      </c>
      <c r="AQ410" s="22">
        <f t="shared" si="98"/>
        <v>4.3246134738779469</v>
      </c>
      <c r="AR410" s="22">
        <f t="shared" si="98"/>
        <v>4.3471635300309739</v>
      </c>
      <c r="AS410" s="22">
        <f t="shared" si="98"/>
        <v>4.3734919919194972</v>
      </c>
      <c r="AT410" s="22">
        <f t="shared" si="98"/>
        <v>4.3660966372992904</v>
      </c>
      <c r="AU410" s="22">
        <f t="shared" si="98"/>
        <v>4.3527807255304758</v>
      </c>
      <c r="AV410" s="22">
        <f t="shared" si="98"/>
        <v>4.3391267627324295</v>
      </c>
      <c r="AW410" s="22">
        <f t="shared" si="98"/>
        <v>4.323239001615276</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2.2783380986212006E-4</v>
      </c>
      <c r="U411" s="22">
        <f t="shared" si="98"/>
        <v>2.2776897819890203E-4</v>
      </c>
      <c r="V411" s="22">
        <f t="shared" si="98"/>
        <v>2.2771836365043679E-4</v>
      </c>
      <c r="W411" s="22">
        <f t="shared" si="98"/>
        <v>2.2767257683181088E-4</v>
      </c>
      <c r="X411" s="22">
        <f t="shared" si="98"/>
        <v>2.2762403739083343E-4</v>
      </c>
      <c r="Y411" s="22">
        <f t="shared" si="98"/>
        <v>2.2757886783858562E-4</v>
      </c>
      <c r="Z411" s="22">
        <f t="shared" si="98"/>
        <v>2.2754039657887267E-4</v>
      </c>
      <c r="AA411" s="22">
        <f t="shared" si="98"/>
        <v>2.2750272122627979E-4</v>
      </c>
      <c r="AB411" s="22">
        <f t="shared" si="98"/>
        <v>2.2746468540833111E-4</v>
      </c>
      <c r="AC411" s="22">
        <f t="shared" si="98"/>
        <v>2.2741447040267742E-4</v>
      </c>
      <c r="AD411" s="22">
        <f t="shared" si="98"/>
        <v>2.2737084841476662E-4</v>
      </c>
      <c r="AE411" s="22">
        <f t="shared" si="98"/>
        <v>2.2731921249183234E-4</v>
      </c>
      <c r="AF411" s="22">
        <f t="shared" si="98"/>
        <v>2.2726620341143548E-4</v>
      </c>
      <c r="AG411" s="22">
        <f t="shared" si="98"/>
        <v>2.272045515765277E-4</v>
      </c>
      <c r="AH411" s="22">
        <f t="shared" si="98"/>
        <v>2.2713923956554159E-4</v>
      </c>
      <c r="AI411" s="22">
        <f t="shared" si="98"/>
        <v>2.2708837918810362E-4</v>
      </c>
      <c r="AJ411" s="22">
        <f t="shared" si="98"/>
        <v>2.2703814780256353E-4</v>
      </c>
      <c r="AK411" s="22">
        <f t="shared" si="98"/>
        <v>2.2698381943176234E-4</v>
      </c>
      <c r="AL411" s="22">
        <f t="shared" si="98"/>
        <v>2.2693055268242738E-4</v>
      </c>
      <c r="AM411" s="22">
        <f t="shared" si="98"/>
        <v>2.2687300926908135E-4</v>
      </c>
      <c r="AN411" s="22">
        <f t="shared" si="98"/>
        <v>2.2681780349013671E-4</v>
      </c>
      <c r="AO411" s="22">
        <f t="shared" si="98"/>
        <v>2.2675561717243567E-4</v>
      </c>
      <c r="AP411" s="22">
        <f t="shared" si="98"/>
        <v>2.2669385383419259E-4</v>
      </c>
      <c r="AQ411" s="22">
        <f t="shared" si="98"/>
        <v>2.2663160936975553E-4</v>
      </c>
      <c r="AR411" s="22">
        <f t="shared" si="98"/>
        <v>2.2656864514134943E-4</v>
      </c>
      <c r="AS411" s="22">
        <f t="shared" si="98"/>
        <v>2.2650448685673175E-4</v>
      </c>
      <c r="AT411" s="22">
        <f t="shared" si="98"/>
        <v>2.2643653463332147E-4</v>
      </c>
      <c r="AU411" s="22">
        <f t="shared" si="98"/>
        <v>2.263953195537729E-4</v>
      </c>
      <c r="AV411" s="22">
        <f t="shared" si="98"/>
        <v>2.2635839055405258E-4</v>
      </c>
      <c r="AW411" s="22">
        <f t="shared" si="98"/>
        <v>2.2632119325267659E-4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1.5037031450899928E-6</v>
      </c>
      <c r="U412" s="22">
        <f t="shared" si="98"/>
        <v>1.5032752561127537E-6</v>
      </c>
      <c r="V412" s="22">
        <f t="shared" si="98"/>
        <v>1.5029412000928829E-6</v>
      </c>
      <c r="W412" s="22">
        <f t="shared" si="98"/>
        <v>1.5026390070899519E-6</v>
      </c>
      <c r="X412" s="22">
        <f t="shared" si="98"/>
        <v>1.502318646779501E-6</v>
      </c>
      <c r="Y412" s="22">
        <f t="shared" si="98"/>
        <v>1.5020205277346656E-6</v>
      </c>
      <c r="Z412" s="22">
        <f t="shared" si="98"/>
        <v>1.50176661742056E-6</v>
      </c>
      <c r="AA412" s="22">
        <f t="shared" si="98"/>
        <v>1.5015179600934471E-6</v>
      </c>
      <c r="AB412" s="22">
        <f t="shared" si="98"/>
        <v>1.5012669236949856E-6</v>
      </c>
      <c r="AC412" s="22">
        <f t="shared" si="98"/>
        <v>1.5009355046576713E-6</v>
      </c>
      <c r="AD412" s="22">
        <f t="shared" si="98"/>
        <v>1.50064759953746E-6</v>
      </c>
      <c r="AE412" s="22">
        <f t="shared" si="98"/>
        <v>1.5003068024460939E-6</v>
      </c>
      <c r="AF412" s="22">
        <f t="shared" si="98"/>
        <v>1.4999569425154745E-6</v>
      </c>
      <c r="AG412" s="22">
        <f t="shared" si="98"/>
        <v>1.4995500404050832E-6</v>
      </c>
      <c r="AH412" s="22">
        <f t="shared" si="98"/>
        <v>1.4991189811325747E-6</v>
      </c>
      <c r="AI412" s="22">
        <f t="shared" si="98"/>
        <v>1.4987833026414842E-6</v>
      </c>
      <c r="AJ412" s="22">
        <f t="shared" si="98"/>
        <v>1.4984517754969193E-6</v>
      </c>
      <c r="AK412" s="22">
        <f t="shared" si="98"/>
        <v>1.4980932082496317E-6</v>
      </c>
      <c r="AL412" s="22">
        <f t="shared" si="98"/>
        <v>1.4977416477040208E-6</v>
      </c>
      <c r="AM412" s="22">
        <f t="shared" si="98"/>
        <v>1.4973618611759371E-6</v>
      </c>
      <c r="AN412" s="22">
        <f t="shared" si="98"/>
        <v>1.4969975030349026E-6</v>
      </c>
      <c r="AO412" s="22">
        <f t="shared" si="98"/>
        <v>1.4965870733380756E-6</v>
      </c>
      <c r="AP412" s="22">
        <f t="shared" si="98"/>
        <v>1.4961794353056715E-6</v>
      </c>
      <c r="AQ412" s="22">
        <f t="shared" si="98"/>
        <v>1.4957686218403866E-6</v>
      </c>
      <c r="AR412" s="22">
        <f t="shared" si="98"/>
        <v>1.4953530579329066E-6</v>
      </c>
      <c r="AS412" s="22">
        <f t="shared" si="98"/>
        <v>1.4949296132544301E-6</v>
      </c>
      <c r="AT412" s="22">
        <f t="shared" si="98"/>
        <v>1.4944811285799219E-6</v>
      </c>
      <c r="AU412" s="22">
        <f t="shared" si="98"/>
        <v>1.4942091090549014E-6</v>
      </c>
      <c r="AV412" s="22">
        <f t="shared" si="98"/>
        <v>1.4939653776567473E-6</v>
      </c>
      <c r="AW412" s="22">
        <f t="shared" si="98"/>
        <v>1.4937198754676657E-6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0.20714502561891826</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0.18255935620656155</v>
      </c>
      <c r="T413" s="22">
        <f t="shared" si="98"/>
        <v>0.18659559289606875</v>
      </c>
      <c r="U413" s="22">
        <f t="shared" si="98"/>
        <v>0.18925650029168997</v>
      </c>
      <c r="V413" s="22">
        <f t="shared" si="98"/>
        <v>0.19147470997462876</v>
      </c>
      <c r="W413" s="22">
        <f t="shared" si="98"/>
        <v>0.19401808114713717</v>
      </c>
      <c r="X413" s="22">
        <f t="shared" si="98"/>
        <v>0.19625959015884856</v>
      </c>
      <c r="Y413" s="22">
        <f t="shared" si="98"/>
        <v>0.1978485674286061</v>
      </c>
      <c r="Z413" s="22">
        <f t="shared" si="98"/>
        <v>0.19938765913671416</v>
      </c>
      <c r="AA413" s="22">
        <f t="shared" si="98"/>
        <v>0.20099426249815291</v>
      </c>
      <c r="AB413" s="22">
        <f t="shared" si="98"/>
        <v>0.20389110869641844</v>
      </c>
      <c r="AC413" s="22">
        <f t="shared" si="98"/>
        <v>0.20613889949882047</v>
      </c>
      <c r="AD413" s="22">
        <f t="shared" si="98"/>
        <v>0.20853800551025339</v>
      </c>
      <c r="AE413" s="22">
        <f t="shared" si="98"/>
        <v>0.2110952524842187</v>
      </c>
      <c r="AF413" s="22">
        <f t="shared" si="98"/>
        <v>0.21457982769929293</v>
      </c>
      <c r="AG413" s="22">
        <f t="shared" si="98"/>
        <v>0.21847988876970931</v>
      </c>
      <c r="AH413" s="22">
        <f t="shared" si="98"/>
        <v>0.22085944318847262</v>
      </c>
      <c r="AI413" s="22">
        <f t="shared" si="98"/>
        <v>0.22318312138298052</v>
      </c>
      <c r="AJ413" s="22">
        <f t="shared" si="98"/>
        <v>0.22596002064427034</v>
      </c>
      <c r="AK413" s="22">
        <f t="shared" si="98"/>
        <v>0.22863604536497301</v>
      </c>
      <c r="AL413" s="22">
        <f t="shared" si="98"/>
        <v>0.23179224731846459</v>
      </c>
      <c r="AM413" s="22">
        <f t="shared" si="98"/>
        <v>0.23470960037966421</v>
      </c>
      <c r="AN413" s="22">
        <f t="shared" si="98"/>
        <v>0.23885527009882734</v>
      </c>
      <c r="AO413" s="22">
        <f t="shared" si="98"/>
        <v>0.24299977788068597</v>
      </c>
      <c r="AP413" s="22">
        <f t="shared" si="98"/>
        <v>0.24724493342772111</v>
      </c>
      <c r="AQ413" s="22">
        <f t="shared" si="98"/>
        <v>0.2516206247539946</v>
      </c>
      <c r="AR413" s="22">
        <f t="shared" si="98"/>
        <v>0.25618550929119954</v>
      </c>
      <c r="AS413" s="22">
        <f t="shared" si="98"/>
        <v>0.26125133504843406</v>
      </c>
      <c r="AT413" s="22">
        <f t="shared" si="98"/>
        <v>0.2632091913420912</v>
      </c>
      <c r="AU413" s="22">
        <f t="shared" si="98"/>
        <v>0.26467346038337963</v>
      </c>
      <c r="AV413" s="22">
        <f t="shared" si="98"/>
        <v>0.26618065789688583</v>
      </c>
      <c r="AW413" s="22">
        <f t="shared" si="98"/>
        <v>0.26754344602935087</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0.1024215119727894</v>
      </c>
      <c r="U415" s="22">
        <f t="shared" si="99"/>
        <v>0.10290551841062676</v>
      </c>
      <c r="V415" s="22">
        <f t="shared" si="99"/>
        <v>0.10328338573793894</v>
      </c>
      <c r="W415" s="22">
        <f t="shared" si="99"/>
        <v>0.10362521122695213</v>
      </c>
      <c r="X415" s="22">
        <f t="shared" si="99"/>
        <v>0.10398758665827629</v>
      </c>
      <c r="Y415" s="22">
        <f t="shared" si="99"/>
        <v>0.10432480389129138</v>
      </c>
      <c r="Z415" s="22">
        <f t="shared" si="99"/>
        <v>0.10461201443701153</v>
      </c>
      <c r="AA415" s="22">
        <f t="shared" si="99"/>
        <v>0.10489328306868942</v>
      </c>
      <c r="AB415" s="22">
        <f t="shared" si="99"/>
        <v>0.10517724278592963</v>
      </c>
      <c r="AC415" s="22">
        <f t="shared" si="99"/>
        <v>0.10555212729152495</v>
      </c>
      <c r="AD415" s="22">
        <f t="shared" si="99"/>
        <v>0.10587779104796857</v>
      </c>
      <c r="AE415" s="22">
        <f t="shared" si="99"/>
        <v>0.10626328353548653</v>
      </c>
      <c r="AF415" s="22">
        <f t="shared" si="99"/>
        <v>0.10665902744983977</v>
      </c>
      <c r="AG415" s="22">
        <f t="shared" si="99"/>
        <v>0.10711929460201071</v>
      </c>
      <c r="AH415" s="22">
        <f t="shared" si="99"/>
        <v>0.10760688711801743</v>
      </c>
      <c r="AI415" s="22">
        <f t="shared" si="99"/>
        <v>0.10798658970297209</v>
      </c>
      <c r="AJ415" s="22">
        <f t="shared" si="99"/>
        <v>0.10836159649403876</v>
      </c>
      <c r="AK415" s="22">
        <f t="shared" si="99"/>
        <v>0.10876718968600335</v>
      </c>
      <c r="AL415" s="22">
        <f t="shared" si="99"/>
        <v>0.10916485725029378</v>
      </c>
      <c r="AM415" s="22">
        <f t="shared" si="99"/>
        <v>0.10959445262286548</v>
      </c>
      <c r="AN415" s="22">
        <f t="shared" si="99"/>
        <v>0.11000659618187228</v>
      </c>
      <c r="AO415" s="22">
        <f t="shared" si="99"/>
        <v>0.11047085356196572</v>
      </c>
      <c r="AP415" s="22">
        <f t="shared" si="99"/>
        <v>0.11093195315201396</v>
      </c>
      <c r="AQ415" s="22">
        <f t="shared" si="99"/>
        <v>0.11139664463163811</v>
      </c>
      <c r="AR415" s="22">
        <f t="shared" si="99"/>
        <v>0.11186670957196714</v>
      </c>
      <c r="AS415" s="22">
        <f t="shared" si="99"/>
        <v>0.11234568884311606</v>
      </c>
      <c r="AT415" s="22">
        <f t="shared" si="99"/>
        <v>0.1128529920953147</v>
      </c>
      <c r="AU415" s="22">
        <f t="shared" si="99"/>
        <v>0.11316068686739535</v>
      </c>
      <c r="AV415" s="22">
        <f t="shared" si="99"/>
        <v>0.11343638353658923</v>
      </c>
      <c r="AW415" s="22">
        <f t="shared" si="99"/>
        <v>0.11371408323520113</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0.40145358914715523</v>
      </c>
      <c r="N428" s="22">
        <f t="shared" si="102"/>
        <v>0.40347255325329029</v>
      </c>
      <c r="O428" s="22">
        <f t="shared" si="102"/>
        <v>0.40481416413578264</v>
      </c>
      <c r="P428" s="22">
        <f t="shared" si="102"/>
        <v>0.40546521734783814</v>
      </c>
      <c r="Q428" s="22">
        <f t="shared" si="102"/>
        <v>0.40690363619044922</v>
      </c>
      <c r="R428" s="22">
        <f t="shared" si="102"/>
        <v>0.40855374420631202</v>
      </c>
      <c r="S428" s="22">
        <f t="shared" si="102"/>
        <v>0.397392733401773</v>
      </c>
      <c r="T428" s="22">
        <f t="shared" si="102"/>
        <v>0.40246360728441599</v>
      </c>
      <c r="U428" s="22">
        <f t="shared" si="102"/>
        <v>0.40638348136973018</v>
      </c>
      <c r="V428" s="22">
        <f t="shared" si="102"/>
        <v>0.40988271575635893</v>
      </c>
      <c r="W428" s="22">
        <f t="shared" si="102"/>
        <v>0.41358178252007299</v>
      </c>
      <c r="X428" s="22">
        <f t="shared" si="102"/>
        <v>0.41695911492898646</v>
      </c>
      <c r="Y428" s="22">
        <f t="shared" si="102"/>
        <v>0.41980621850479932</v>
      </c>
      <c r="Z428" s="22">
        <f t="shared" si="102"/>
        <v>0.42261790088663981</v>
      </c>
      <c r="AA428" s="22">
        <f t="shared" si="102"/>
        <v>0.42549089196423501</v>
      </c>
      <c r="AB428" s="22">
        <f t="shared" si="102"/>
        <v>0.42947715384034202</v>
      </c>
      <c r="AC428" s="22">
        <f t="shared" si="102"/>
        <v>0.43291737051993223</v>
      </c>
      <c r="AD428" s="22">
        <f t="shared" si="102"/>
        <v>0.43713732887051554</v>
      </c>
      <c r="AE428" s="22">
        <f t="shared" si="102"/>
        <v>0.44154884746516071</v>
      </c>
      <c r="AF428" s="22">
        <f t="shared" si="102"/>
        <v>0.44684711065016713</v>
      </c>
      <c r="AG428" s="22">
        <f t="shared" si="102"/>
        <v>0.45259515484663826</v>
      </c>
      <c r="AH428" s="22">
        <f t="shared" si="102"/>
        <v>0.45702603770331507</v>
      </c>
      <c r="AI428" s="22">
        <f t="shared" si="102"/>
        <v>0.46145690559111846</v>
      </c>
      <c r="AJ428" s="22">
        <f t="shared" si="102"/>
        <v>0.46636451226575087</v>
      </c>
      <c r="AK428" s="22">
        <f t="shared" si="102"/>
        <v>0.4712362561245082</v>
      </c>
      <c r="AL428" s="22">
        <f t="shared" si="102"/>
        <v>0.47662789614846929</v>
      </c>
      <c r="AM428" s="22">
        <f t="shared" si="102"/>
        <v>0.48185579960776009</v>
      </c>
      <c r="AN428" s="22">
        <f t="shared" si="102"/>
        <v>0.48792641215003552</v>
      </c>
      <c r="AO428" s="22">
        <f t="shared" si="102"/>
        <v>0.49406127036400271</v>
      </c>
      <c r="AP428" s="22">
        <f t="shared" si="102"/>
        <v>0.50036206742632861</v>
      </c>
      <c r="AQ428" s="22">
        <f t="shared" si="102"/>
        <v>0.50686170851937717</v>
      </c>
      <c r="AR428" s="22">
        <f t="shared" si="102"/>
        <v>0.51362358323313839</v>
      </c>
      <c r="AS428" s="22">
        <f t="shared" si="102"/>
        <v>0.52097349934896175</v>
      </c>
      <c r="AT428" s="22">
        <f t="shared" si="102"/>
        <v>0.52518466098716476</v>
      </c>
      <c r="AU428" s="22">
        <f t="shared" si="102"/>
        <v>0.52890508278144621</v>
      </c>
      <c r="AV428" s="22">
        <f t="shared" si="102"/>
        <v>0.53268703880926516</v>
      </c>
      <c r="AW428" s="22">
        <f t="shared" si="102"/>
        <v>0.53633222512908008</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3.167238893688578E-2</v>
      </c>
      <c r="N429" s="22">
        <f t="shared" si="102"/>
        <v>3.1831673641638247E-2</v>
      </c>
      <c r="O429" s="22">
        <f t="shared" si="102"/>
        <v>3.1937519056453256E-2</v>
      </c>
      <c r="P429" s="22">
        <f t="shared" si="102"/>
        <v>3.198888342610464E-2</v>
      </c>
      <c r="Q429" s="22">
        <f t="shared" si="102"/>
        <v>3.2102366434524382E-2</v>
      </c>
      <c r="R429" s="22">
        <f t="shared" si="102"/>
        <v>3.2232550506305399E-2</v>
      </c>
      <c r="S429" s="22">
        <f t="shared" si="102"/>
        <v>3.1352010676331268E-2</v>
      </c>
      <c r="T429" s="22">
        <f t="shared" si="102"/>
        <v>3.1752073583234543E-2</v>
      </c>
      <c r="U429" s="22">
        <f t="shared" si="102"/>
        <v>3.2061329198254544E-2</v>
      </c>
      <c r="V429" s="22">
        <f t="shared" si="102"/>
        <v>3.2337398750179776E-2</v>
      </c>
      <c r="W429" s="22">
        <f t="shared" si="102"/>
        <v>3.2629233932156235E-2</v>
      </c>
      <c r="X429" s="22">
        <f t="shared" si="102"/>
        <v>3.2895686116209424E-2</v>
      </c>
      <c r="Y429" s="22">
        <f t="shared" si="102"/>
        <v>3.3120306282112807E-2</v>
      </c>
      <c r="Z429" s="22">
        <f t="shared" si="102"/>
        <v>3.334213191867974E-2</v>
      </c>
      <c r="AA429" s="22">
        <f t="shared" si="102"/>
        <v>3.3568794460208155E-2</v>
      </c>
      <c r="AB429" s="22">
        <f t="shared" si="102"/>
        <v>3.388328769169862E-2</v>
      </c>
      <c r="AC429" s="22">
        <f t="shared" si="102"/>
        <v>3.4154701084550876E-2</v>
      </c>
      <c r="AD429" s="22">
        <f t="shared" si="102"/>
        <v>3.4487631629426745E-2</v>
      </c>
      <c r="AE429" s="22">
        <f t="shared" si="102"/>
        <v>3.4835675180435295E-2</v>
      </c>
      <c r="AF429" s="22">
        <f t="shared" si="102"/>
        <v>3.5253677800967345E-2</v>
      </c>
      <c r="AG429" s="22">
        <f t="shared" si="102"/>
        <v>3.5707165567271271E-2</v>
      </c>
      <c r="AH429" s="22">
        <f t="shared" si="102"/>
        <v>3.6056736847649117E-2</v>
      </c>
      <c r="AI429" s="22">
        <f t="shared" si="102"/>
        <v>3.6406306947068562E-2</v>
      </c>
      <c r="AJ429" s="22">
        <f t="shared" si="102"/>
        <v>3.6793489006340767E-2</v>
      </c>
      <c r="AK429" s="22">
        <f t="shared" si="102"/>
        <v>3.7177841694837684E-2</v>
      </c>
      <c r="AL429" s="22">
        <f t="shared" si="102"/>
        <v>3.7603211213165705E-2</v>
      </c>
      <c r="AM429" s="22">
        <f t="shared" si="102"/>
        <v>3.8015662854310343E-2</v>
      </c>
      <c r="AN429" s="22">
        <f t="shared" si="102"/>
        <v>3.8494599415651191E-2</v>
      </c>
      <c r="AO429" s="22">
        <f t="shared" si="102"/>
        <v>3.8978604592534036E-2</v>
      </c>
      <c r="AP429" s="22">
        <f t="shared" si="102"/>
        <v>3.9475701394170101E-2</v>
      </c>
      <c r="AQ429" s="22">
        <f t="shared" si="102"/>
        <v>3.9988485850989949E-2</v>
      </c>
      <c r="AR429" s="22">
        <f t="shared" si="102"/>
        <v>4.0521959038592306E-2</v>
      </c>
      <c r="AS429" s="22">
        <f t="shared" si="102"/>
        <v>4.1101825324925366E-2</v>
      </c>
      <c r="AT429" s="22">
        <f t="shared" si="102"/>
        <v>4.1434061859575884E-2</v>
      </c>
      <c r="AU429" s="22">
        <f t="shared" si="102"/>
        <v>4.172758183115733E-2</v>
      </c>
      <c r="AV429" s="22">
        <f t="shared" si="102"/>
        <v>4.2025956501339626E-2</v>
      </c>
      <c r="AW429" s="22">
        <f t="shared" si="102"/>
        <v>4.2313540824882138E-2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2.9359047510821957E-4</v>
      </c>
      <c r="N430" s="22">
        <f t="shared" si="102"/>
        <v>2.9506698110336069E-4</v>
      </c>
      <c r="O430" s="22">
        <f t="shared" si="102"/>
        <v>2.9604812609010248E-4</v>
      </c>
      <c r="P430" s="22">
        <f t="shared" si="102"/>
        <v>2.9652425341095714E-4</v>
      </c>
      <c r="Q430" s="22">
        <f t="shared" si="102"/>
        <v>2.9757619585915883E-4</v>
      </c>
      <c r="R430" s="22">
        <f t="shared" si="102"/>
        <v>2.9878295053629658E-4</v>
      </c>
      <c r="S430" s="22">
        <f t="shared" si="102"/>
        <v>2.9062069578661626E-4</v>
      </c>
      <c r="T430" s="22">
        <f t="shared" si="102"/>
        <v>2.9432912015412967E-4</v>
      </c>
      <c r="U430" s="22">
        <f t="shared" si="102"/>
        <v>2.9719579696605352E-4</v>
      </c>
      <c r="V430" s="22">
        <f t="shared" si="102"/>
        <v>2.9975485214418215E-4</v>
      </c>
      <c r="W430" s="22">
        <f t="shared" si="102"/>
        <v>3.0246004845572338E-4</v>
      </c>
      <c r="X430" s="22">
        <f t="shared" si="102"/>
        <v>3.0492995445067969E-4</v>
      </c>
      <c r="Y430" s="22">
        <f t="shared" si="102"/>
        <v>3.0701209423994132E-4</v>
      </c>
      <c r="Z430" s="22">
        <f t="shared" si="102"/>
        <v>3.0906832985136434E-4</v>
      </c>
      <c r="AA430" s="22">
        <f t="shared" si="102"/>
        <v>3.1116940165207925E-4</v>
      </c>
      <c r="AB430" s="22">
        <f t="shared" si="102"/>
        <v>3.1408462908994632E-4</v>
      </c>
      <c r="AC430" s="22">
        <f t="shared" si="102"/>
        <v>3.166005235214341E-4</v>
      </c>
      <c r="AD430" s="22">
        <f t="shared" si="102"/>
        <v>3.1968665753686704E-4</v>
      </c>
      <c r="AE430" s="22">
        <f t="shared" si="102"/>
        <v>3.2291288312100516E-4</v>
      </c>
      <c r="AF430" s="22">
        <f t="shared" si="102"/>
        <v>3.2678760151383097E-4</v>
      </c>
      <c r="AG430" s="22">
        <f t="shared" si="102"/>
        <v>3.3099125312439454E-4</v>
      </c>
      <c r="AH430" s="22">
        <f t="shared" si="102"/>
        <v>3.3423164015345102E-4</v>
      </c>
      <c r="AI430" s="22">
        <f t="shared" si="102"/>
        <v>3.3747201623549202E-4</v>
      </c>
      <c r="AJ430" s="22">
        <f t="shared" si="102"/>
        <v>3.4106104025769711E-4</v>
      </c>
      <c r="AK430" s="22">
        <f t="shared" si="102"/>
        <v>3.4462383713575385E-4</v>
      </c>
      <c r="AL430" s="22">
        <f t="shared" si="102"/>
        <v>3.4856684374732756E-4</v>
      </c>
      <c r="AM430" s="22">
        <f t="shared" si="102"/>
        <v>3.5239010676433973E-4</v>
      </c>
      <c r="AN430" s="22">
        <f t="shared" si="102"/>
        <v>3.5682965860461786E-4</v>
      </c>
      <c r="AO430" s="22">
        <f t="shared" si="102"/>
        <v>3.6131619449930634E-4</v>
      </c>
      <c r="AP430" s="22">
        <f t="shared" si="102"/>
        <v>3.6592408455957094E-4</v>
      </c>
      <c r="AQ430" s="22">
        <f t="shared" si="102"/>
        <v>3.7067739295717388E-4</v>
      </c>
      <c r="AR430" s="22">
        <f t="shared" si="102"/>
        <v>3.7562247767805731E-4</v>
      </c>
      <c r="AS430" s="22">
        <f t="shared" si="102"/>
        <v>3.8099760801138999E-4</v>
      </c>
      <c r="AT430" s="22">
        <f t="shared" si="102"/>
        <v>3.8407730882747691E-4</v>
      </c>
      <c r="AU430" s="22">
        <f t="shared" si="102"/>
        <v>3.8679812246998667E-4</v>
      </c>
      <c r="AV430" s="22">
        <f t="shared" si="102"/>
        <v>3.8956393724176287E-4</v>
      </c>
      <c r="AW430" s="22">
        <f t="shared" si="102"/>
        <v>3.9222972978272867E-4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3.2323215352203869E-3</v>
      </c>
      <c r="L431" s="22">
        <f t="shared" si="102"/>
        <v>3.2042886428129448E-3</v>
      </c>
      <c r="M431" s="22">
        <f t="shared" si="102"/>
        <v>3.1936173693006072E-3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2.5623805586114461E-3</v>
      </c>
      <c r="T431" s="22">
        <f t="shared" si="102"/>
        <v>2.6124722064250917E-3</v>
      </c>
      <c r="U431" s="22">
        <f t="shared" si="102"/>
        <v>2.6393547646565868E-3</v>
      </c>
      <c r="V431" s="22">
        <f t="shared" si="102"/>
        <v>2.6585159295822347E-3</v>
      </c>
      <c r="W431" s="22">
        <f t="shared" si="102"/>
        <v>2.682404147004944E-3</v>
      </c>
      <c r="X431" s="22">
        <f t="shared" si="102"/>
        <v>2.7009409577583988E-3</v>
      </c>
      <c r="Y431" s="22">
        <f t="shared" si="102"/>
        <v>2.7086431953968373E-3</v>
      </c>
      <c r="Z431" s="22">
        <f t="shared" si="102"/>
        <v>2.715182334029067E-3</v>
      </c>
      <c r="AA431" s="22">
        <f t="shared" si="102"/>
        <v>2.7224055356820697E-3</v>
      </c>
      <c r="AB431" s="22">
        <f t="shared" si="102"/>
        <v>2.7492331720760212E-3</v>
      </c>
      <c r="AC431" s="22">
        <f t="shared" si="102"/>
        <v>2.7654181302497922E-3</v>
      </c>
      <c r="AD431" s="22">
        <f t="shared" si="102"/>
        <v>2.7708997745878594E-3</v>
      </c>
      <c r="AE431" s="22">
        <f t="shared" si="102"/>
        <v>2.7775605445034693E-3</v>
      </c>
      <c r="AF431" s="22">
        <f t="shared" si="102"/>
        <v>2.796725356147391E-3</v>
      </c>
      <c r="AG431" s="22">
        <f t="shared" si="102"/>
        <v>2.8203618769558954E-3</v>
      </c>
      <c r="AH431" s="22">
        <f t="shared" si="102"/>
        <v>2.8201559153511477E-3</v>
      </c>
      <c r="AI431" s="22">
        <f t="shared" si="102"/>
        <v>2.8178758262065741E-3</v>
      </c>
      <c r="AJ431" s="22">
        <f t="shared" si="102"/>
        <v>2.8207231549115426E-3</v>
      </c>
      <c r="AK431" s="22">
        <f t="shared" si="102"/>
        <v>2.8206987734201148E-3</v>
      </c>
      <c r="AL431" s="22">
        <f t="shared" si="102"/>
        <v>2.8258236928344993E-3</v>
      </c>
      <c r="AM431" s="22">
        <f t="shared" si="102"/>
        <v>2.8260498663699712E-3</v>
      </c>
      <c r="AN431" s="22">
        <f t="shared" si="102"/>
        <v>2.8496737682554736E-3</v>
      </c>
      <c r="AO431" s="22">
        <f t="shared" si="102"/>
        <v>2.871759138559611E-3</v>
      </c>
      <c r="AP431" s="22">
        <f t="shared" si="102"/>
        <v>2.8936224395659065E-3</v>
      </c>
      <c r="AQ431" s="22">
        <f t="shared" si="102"/>
        <v>2.9155855260809614E-3</v>
      </c>
      <c r="AR431" s="22">
        <f t="shared" si="102"/>
        <v>2.9383177592399823E-3</v>
      </c>
      <c r="AS431" s="22">
        <f t="shared" si="102"/>
        <v>2.9656425504586614E-3</v>
      </c>
      <c r="AT431" s="22">
        <f t="shared" si="102"/>
        <v>2.9523502984721579E-3</v>
      </c>
      <c r="AU431" s="22">
        <f t="shared" si="102"/>
        <v>2.9320670295168343E-3</v>
      </c>
      <c r="AV431" s="22">
        <f t="shared" si="102"/>
        <v>2.9115310739429088E-3</v>
      </c>
      <c r="AW431" s="22">
        <f t="shared" si="102"/>
        <v>2.8884703470162506E-3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1.6090517274103568E-2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1.2755546808047816E-2</v>
      </c>
      <c r="T432" s="22">
        <f t="shared" si="102"/>
        <v>1.3004903351216977E-2</v>
      </c>
      <c r="U432" s="22">
        <f t="shared" si="102"/>
        <v>1.3138724898016299E-2</v>
      </c>
      <c r="V432" s="22">
        <f t="shared" si="102"/>
        <v>1.3234109299558223E-2</v>
      </c>
      <c r="W432" s="22">
        <f t="shared" si="102"/>
        <v>1.335302499866161E-2</v>
      </c>
      <c r="X432" s="22">
        <f t="shared" si="102"/>
        <v>1.344530136114141E-2</v>
      </c>
      <c r="Y432" s="22">
        <f t="shared" si="102"/>
        <v>1.3483643149363938E-2</v>
      </c>
      <c r="Z432" s="22">
        <f t="shared" si="102"/>
        <v>1.3516195023295152E-2</v>
      </c>
      <c r="AA432" s="22">
        <f t="shared" si="102"/>
        <v>1.3552152167318593E-2</v>
      </c>
      <c r="AB432" s="22">
        <f t="shared" si="102"/>
        <v>1.3685700312859379E-2</v>
      </c>
      <c r="AC432" s="22">
        <f t="shared" si="102"/>
        <v>1.376626913815663E-2</v>
      </c>
      <c r="AD432" s="22">
        <f t="shared" si="102"/>
        <v>1.3793556798728478E-2</v>
      </c>
      <c r="AE432" s="22">
        <f t="shared" si="102"/>
        <v>1.3826714153966229E-2</v>
      </c>
      <c r="AF432" s="22">
        <f t="shared" si="102"/>
        <v>1.3922116708895047E-2</v>
      </c>
      <c r="AG432" s="22">
        <f t="shared" si="102"/>
        <v>1.4039779460643236E-2</v>
      </c>
      <c r="AH432" s="22">
        <f t="shared" si="102"/>
        <v>1.4038754182457605E-2</v>
      </c>
      <c r="AI432" s="22">
        <f t="shared" si="102"/>
        <v>1.4027403884113988E-2</v>
      </c>
      <c r="AJ432" s="22">
        <f t="shared" si="102"/>
        <v>1.4041577904616936E-2</v>
      </c>
      <c r="AK432" s="22">
        <f t="shared" si="102"/>
        <v>1.4041456533396682E-2</v>
      </c>
      <c r="AL432" s="22">
        <f t="shared" si="102"/>
        <v>1.4066968415017067E-2</v>
      </c>
      <c r="AM432" s="22">
        <f t="shared" si="102"/>
        <v>1.4068094308323099E-2</v>
      </c>
      <c r="AN432" s="22">
        <f t="shared" si="102"/>
        <v>1.4185694242991872E-2</v>
      </c>
      <c r="AO432" s="22">
        <f t="shared" si="102"/>
        <v>1.4295635357609192E-2</v>
      </c>
      <c r="AP432" s="22">
        <f t="shared" si="102"/>
        <v>1.4404471009841652E-2</v>
      </c>
      <c r="AQ432" s="22">
        <f t="shared" si="102"/>
        <v>1.4513803394974873E-2</v>
      </c>
      <c r="AR432" s="22">
        <f t="shared" si="102"/>
        <v>1.4626964597020708E-2</v>
      </c>
      <c r="AS432" s="22">
        <f t="shared" si="102"/>
        <v>1.4762987582458463E-2</v>
      </c>
      <c r="AT432" s="22">
        <f t="shared" si="102"/>
        <v>1.4696818667061259E-2</v>
      </c>
      <c r="AU432" s="22">
        <f t="shared" si="102"/>
        <v>1.4595848424483374E-2</v>
      </c>
      <c r="AV432" s="22">
        <f t="shared" si="102"/>
        <v>1.4493620306302071E-2</v>
      </c>
      <c r="AW432" s="22">
        <f t="shared" si="102"/>
        <v>1.4378823860180114E-2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0.15836052531214867</v>
      </c>
      <c r="L433" s="22">
        <f t="shared" si="102"/>
        <v>0.16370016056893633</v>
      </c>
      <c r="M433" s="22">
        <f t="shared" si="102"/>
        <v>0.17003774892948584</v>
      </c>
      <c r="N433" s="22">
        <f t="shared" si="102"/>
        <v>0.17476418316081974</v>
      </c>
      <c r="O433" s="22">
        <f t="shared" si="102"/>
        <v>0.17840915017095654</v>
      </c>
      <c r="P433" s="22">
        <f t="shared" si="102"/>
        <v>0.18092055691117107</v>
      </c>
      <c r="Q433" s="22">
        <f t="shared" si="102"/>
        <v>0.18434967364231716</v>
      </c>
      <c r="R433" s="22">
        <f t="shared" si="102"/>
        <v>0.18794438918293385</v>
      </c>
      <c r="S433" s="22">
        <f t="shared" si="102"/>
        <v>0.17357864070156559</v>
      </c>
      <c r="T433" s="22">
        <f t="shared" si="102"/>
        <v>0.18123563716948959</v>
      </c>
      <c r="U433" s="22">
        <f t="shared" si="102"/>
        <v>0.18745137613927096</v>
      </c>
      <c r="V433" s="22">
        <f t="shared" si="102"/>
        <v>0.19324174049433376</v>
      </c>
      <c r="W433" s="22">
        <f t="shared" si="102"/>
        <v>0.19949843956039001</v>
      </c>
      <c r="X433" s="22">
        <f t="shared" si="102"/>
        <v>0.20548336924052901</v>
      </c>
      <c r="Y433" s="22">
        <f t="shared" si="102"/>
        <v>0.21074695433448318</v>
      </c>
      <c r="Z433" s="22">
        <f t="shared" si="102"/>
        <v>0.21600618712029013</v>
      </c>
      <c r="AA433" s="22">
        <f t="shared" si="102"/>
        <v>0.22140881189365966</v>
      </c>
      <c r="AB433" s="22">
        <f t="shared" si="102"/>
        <v>0.22853492666526359</v>
      </c>
      <c r="AC433" s="22">
        <f t="shared" si="102"/>
        <v>0.23492598630840028</v>
      </c>
      <c r="AD433" s="22">
        <f t="shared" si="102"/>
        <v>0.24319788452892876</v>
      </c>
      <c r="AE433" s="22">
        <f t="shared" si="102"/>
        <v>0.25188247699399297</v>
      </c>
      <c r="AF433" s="22">
        <f t="shared" si="102"/>
        <v>0.26206882036479856</v>
      </c>
      <c r="AG433" s="22">
        <f t="shared" si="102"/>
        <v>0.27311526612830739</v>
      </c>
      <c r="AH433" s="22">
        <f t="shared" si="102"/>
        <v>0.28225596042391699</v>
      </c>
      <c r="AI433" s="22">
        <f t="shared" si="102"/>
        <v>0.29152963922571284</v>
      </c>
      <c r="AJ433" s="22">
        <f t="shared" si="102"/>
        <v>0.30170531716429883</v>
      </c>
      <c r="AK433" s="22">
        <f t="shared" si="102"/>
        <v>0.31197548880065545</v>
      </c>
      <c r="AL433" s="22">
        <f t="shared" si="102"/>
        <v>0.32325011633471645</v>
      </c>
      <c r="AM433" s="22">
        <f t="shared" si="102"/>
        <v>0.33442678310198259</v>
      </c>
      <c r="AN433" s="22">
        <f t="shared" si="102"/>
        <v>0.34673717761356132</v>
      </c>
      <c r="AO433" s="22">
        <f t="shared" si="102"/>
        <v>0.35931761413448676</v>
      </c>
      <c r="AP433" s="22">
        <f t="shared" si="102"/>
        <v>0.37234383007718264</v>
      </c>
      <c r="AQ433" s="22">
        <f t="shared" si="102"/>
        <v>0.38587962785394408</v>
      </c>
      <c r="AR433" s="22">
        <f t="shared" si="102"/>
        <v>0.40004236552391642</v>
      </c>
      <c r="AS433" s="22">
        <f t="shared" si="102"/>
        <v>0.41540342383029444</v>
      </c>
      <c r="AT433" s="22">
        <f t="shared" si="102"/>
        <v>0.42553142297832897</v>
      </c>
      <c r="AU433" s="22">
        <f t="shared" si="102"/>
        <v>0.43493486985141605</v>
      </c>
      <c r="AV433" s="22">
        <f t="shared" si="102"/>
        <v>0.44456802320024685</v>
      </c>
      <c r="AW433" s="22">
        <f t="shared" si="102"/>
        <v>0.45408478837742844</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1.171883187565219E-4</v>
      </c>
      <c r="L434" s="22">
        <f t="shared" si="102"/>
        <v>1.1725168210757805E-4</v>
      </c>
      <c r="M434" s="22">
        <f t="shared" si="102"/>
        <v>1.1740318150277544E-4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1.1955045154495985E-4</v>
      </c>
      <c r="T434" s="22">
        <f t="shared" si="102"/>
        <v>1.1995011949583224E-4</v>
      </c>
      <c r="U434" s="22">
        <f t="shared" si="102"/>
        <v>1.2030373644923036E-4</v>
      </c>
      <c r="V434" s="22">
        <f t="shared" si="102"/>
        <v>1.2061203241994415E-4</v>
      </c>
      <c r="W434" s="22">
        <f t="shared" si="102"/>
        <v>1.2087542518312814E-4</v>
      </c>
      <c r="X434" s="22">
        <f t="shared" si="102"/>
        <v>1.2108832787962589E-4</v>
      </c>
      <c r="Y434" s="22">
        <f t="shared" si="102"/>
        <v>1.2129445136609399E-4</v>
      </c>
      <c r="Z434" s="22">
        <f t="shared" si="102"/>
        <v>1.2149498269403586E-4</v>
      </c>
      <c r="AA434" s="22">
        <f t="shared" si="102"/>
        <v>1.2168903659449448E-4</v>
      </c>
      <c r="AB434" s="22">
        <f t="shared" si="102"/>
        <v>1.2188108181253244E-4</v>
      </c>
      <c r="AC434" s="22">
        <f t="shared" si="102"/>
        <v>1.220607810636357E-4</v>
      </c>
      <c r="AD434" s="22">
        <f t="shared" si="102"/>
        <v>1.2224004719128283E-4</v>
      </c>
      <c r="AE434" s="22">
        <f t="shared" si="102"/>
        <v>1.2241466374301066E-4</v>
      </c>
      <c r="AF434" s="22">
        <f t="shared" si="102"/>
        <v>1.225875287578305E-4</v>
      </c>
      <c r="AG434" s="22">
        <f t="shared" si="102"/>
        <v>1.2275538199242871E-4</v>
      </c>
      <c r="AH434" s="22">
        <f t="shared" si="102"/>
        <v>1.2290772042082039E-4</v>
      </c>
      <c r="AI434" s="22">
        <f t="shared" ref="L434:AW441" si="103">AI1537</f>
        <v>1.2305265773929116E-4</v>
      </c>
      <c r="AJ434" s="22">
        <f t="shared" si="103"/>
        <v>1.2319211779914701E-4</v>
      </c>
      <c r="AK434" s="22">
        <f t="shared" si="103"/>
        <v>1.2332263729533598E-4</v>
      </c>
      <c r="AL434" s="22">
        <f t="shared" si="103"/>
        <v>1.2344665263050683E-4</v>
      </c>
      <c r="AM434" s="22">
        <f t="shared" si="103"/>
        <v>1.2355983837960874E-4</v>
      </c>
      <c r="AN434" s="22">
        <f t="shared" si="103"/>
        <v>1.236688962637362E-4</v>
      </c>
      <c r="AO434" s="22">
        <f t="shared" si="103"/>
        <v>1.2376906017850766E-4</v>
      </c>
      <c r="AP434" s="22">
        <f t="shared" si="103"/>
        <v>1.2386041904773932E-4</v>
      </c>
      <c r="AQ434" s="22">
        <f t="shared" si="103"/>
        <v>1.2394271153045081E-4</v>
      </c>
      <c r="AR434" s="22">
        <f t="shared" si="103"/>
        <v>1.2401586881810207E-4</v>
      </c>
      <c r="AS434" s="22">
        <f t="shared" si="103"/>
        <v>1.2408135383816868E-4</v>
      </c>
      <c r="AT434" s="22">
        <f t="shared" si="103"/>
        <v>1.2411838784767153E-4</v>
      </c>
      <c r="AU434" s="22">
        <f t="shared" si="103"/>
        <v>1.2414113359883718E-4</v>
      </c>
      <c r="AV434" s="22">
        <f t="shared" si="103"/>
        <v>1.2415229217875654E-4</v>
      </c>
      <c r="AW434" s="22">
        <f t="shared" si="103"/>
        <v>1.2415047484247164E-4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8.0420661765993721E-4</v>
      </c>
      <c r="L435" s="22">
        <f t="shared" si="103"/>
        <v>8.046414496191049E-4</v>
      </c>
      <c r="M435" s="22">
        <f t="shared" si="103"/>
        <v>8.0568111652005558E-4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8.2041678980346072E-4</v>
      </c>
      <c r="T435" s="22">
        <f t="shared" si="103"/>
        <v>8.2315951718762905E-4</v>
      </c>
      <c r="U435" s="22">
        <f t="shared" si="103"/>
        <v>8.2558621890207529E-4</v>
      </c>
      <c r="V435" s="22">
        <f t="shared" si="103"/>
        <v>8.277019046843844E-4</v>
      </c>
      <c r="W435" s="22">
        <f t="shared" si="103"/>
        <v>8.2950944152290166E-4</v>
      </c>
      <c r="X435" s="22">
        <f t="shared" si="103"/>
        <v>8.30970489511796E-4</v>
      </c>
      <c r="Y435" s="22">
        <f t="shared" si="103"/>
        <v>8.3238501506887979E-4</v>
      </c>
      <c r="Z435" s="22">
        <f t="shared" si="103"/>
        <v>8.3376116435312771E-4</v>
      </c>
      <c r="AA435" s="22">
        <f t="shared" si="103"/>
        <v>8.3509286219287401E-4</v>
      </c>
      <c r="AB435" s="22">
        <f t="shared" si="103"/>
        <v>8.3641077541899474E-4</v>
      </c>
      <c r="AC435" s="22">
        <f t="shared" si="103"/>
        <v>8.376439642594801E-4</v>
      </c>
      <c r="AD435" s="22">
        <f t="shared" si="103"/>
        <v>8.3887418078366829E-4</v>
      </c>
      <c r="AE435" s="22">
        <f t="shared" si="103"/>
        <v>8.4007248952247884E-4</v>
      </c>
      <c r="AF435" s="22">
        <f t="shared" si="103"/>
        <v>8.4125877831265131E-4</v>
      </c>
      <c r="AG435" s="22">
        <f t="shared" si="103"/>
        <v>8.4241067368491887E-4</v>
      </c>
      <c r="AH435" s="22">
        <f t="shared" si="103"/>
        <v>8.4345609846391131E-4</v>
      </c>
      <c r="AI435" s="22">
        <f t="shared" si="103"/>
        <v>8.4445073301364193E-4</v>
      </c>
      <c r="AJ435" s="22">
        <f t="shared" si="103"/>
        <v>8.4540777979292333E-4</v>
      </c>
      <c r="AK435" s="22">
        <f t="shared" si="103"/>
        <v>8.4630347181822584E-4</v>
      </c>
      <c r="AL435" s="22">
        <f t="shared" si="103"/>
        <v>8.471545289397372E-4</v>
      </c>
      <c r="AM435" s="22">
        <f t="shared" si="103"/>
        <v>8.4793126786234017E-4</v>
      </c>
      <c r="AN435" s="22">
        <f t="shared" si="103"/>
        <v>8.4867967924884984E-4</v>
      </c>
      <c r="AO435" s="22">
        <f t="shared" si="103"/>
        <v>8.4936705563554659E-4</v>
      </c>
      <c r="AP435" s="22">
        <f t="shared" si="103"/>
        <v>8.4999400726346985E-4</v>
      </c>
      <c r="AQ435" s="22">
        <f t="shared" si="103"/>
        <v>8.5055874067617259E-4</v>
      </c>
      <c r="AR435" s="22">
        <f t="shared" si="103"/>
        <v>8.5106078367400248E-4</v>
      </c>
      <c r="AS435" s="22">
        <f t="shared" si="103"/>
        <v>8.5151017561898462E-4</v>
      </c>
      <c r="AT435" s="22">
        <f t="shared" si="103"/>
        <v>8.5176432207177699E-4</v>
      </c>
      <c r="AU435" s="22">
        <f t="shared" si="103"/>
        <v>8.5192041513467928E-4</v>
      </c>
      <c r="AV435" s="22">
        <f t="shared" si="103"/>
        <v>8.5199699105888442E-4</v>
      </c>
      <c r="AW435" s="22">
        <f t="shared" si="103"/>
        <v>8.5198451956102232E-4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1.5078704166608924E-5</v>
      </c>
      <c r="T436" s="22">
        <f t="shared" si="103"/>
        <v>1.5164109953453544E-5</v>
      </c>
      <c r="U436" s="22">
        <f t="shared" si="103"/>
        <v>1.5239284242247773E-5</v>
      </c>
      <c r="V436" s="22">
        <f t="shared" si="103"/>
        <v>1.5304545719747076E-5</v>
      </c>
      <c r="W436" s="22">
        <f t="shared" si="103"/>
        <v>1.5360135442252837E-5</v>
      </c>
      <c r="X436" s="22">
        <f t="shared" si="103"/>
        <v>1.5405142607941083E-5</v>
      </c>
      <c r="Y436" s="22">
        <f t="shared" si="103"/>
        <v>1.5447962927564311E-5</v>
      </c>
      <c r="Z436" s="22">
        <f t="shared" si="103"/>
        <v>1.5488894553086768E-5</v>
      </c>
      <c r="AA436" s="22">
        <f t="shared" si="103"/>
        <v>1.5527836770406294E-5</v>
      </c>
      <c r="AB436" s="22">
        <f t="shared" si="103"/>
        <v>1.5565688416231004E-5</v>
      </c>
      <c r="AC436" s="22">
        <f t="shared" si="103"/>
        <v>1.5600564011685293E-5</v>
      </c>
      <c r="AD436" s="22">
        <f t="shared" si="103"/>
        <v>1.5634746102029971E-5</v>
      </c>
      <c r="AE436" s="22">
        <f t="shared" si="103"/>
        <v>1.5667487530601923E-5</v>
      </c>
      <c r="AF436" s="22">
        <f t="shared" si="103"/>
        <v>1.5699367642390218E-5</v>
      </c>
      <c r="AG436" s="22">
        <f t="shared" si="103"/>
        <v>1.5729814700629457E-5</v>
      </c>
      <c r="AH436" s="22">
        <f t="shared" si="103"/>
        <v>1.5756916496943068E-5</v>
      </c>
      <c r="AI436" s="22">
        <f t="shared" si="103"/>
        <v>1.5782216785041201E-5</v>
      </c>
      <c r="AJ436" s="22">
        <f t="shared" si="103"/>
        <v>1.5806102465013515E-5</v>
      </c>
      <c r="AK436" s="22">
        <f t="shared" si="103"/>
        <v>1.5827962795554216E-5</v>
      </c>
      <c r="AL436" s="22">
        <f t="shared" si="103"/>
        <v>1.5848275086327315E-5</v>
      </c>
      <c r="AM436" s="22">
        <f t="shared" si="103"/>
        <v>1.586626991026649E-5</v>
      </c>
      <c r="AN436" s="22">
        <f t="shared" si="103"/>
        <v>1.5883203226406027E-5</v>
      </c>
      <c r="AO436" s="22">
        <f t="shared" si="103"/>
        <v>1.5898222376567518E-5</v>
      </c>
      <c r="AP436" s="22">
        <f t="shared" si="103"/>
        <v>1.5911366343801822E-5</v>
      </c>
      <c r="AQ436" s="22">
        <f t="shared" si="103"/>
        <v>1.5922608860155748E-5</v>
      </c>
      <c r="AR436" s="22">
        <f t="shared" si="103"/>
        <v>1.5931957873364855E-5</v>
      </c>
      <c r="AS436" s="22">
        <f t="shared" si="103"/>
        <v>1.5939698752267904E-5</v>
      </c>
      <c r="AT436" s="22">
        <f t="shared" si="103"/>
        <v>1.5942078145401422E-5</v>
      </c>
      <c r="AU436" s="22">
        <f t="shared" si="103"/>
        <v>1.5941696471724865E-5</v>
      </c>
      <c r="AV436" s="22">
        <f t="shared" si="103"/>
        <v>1.5939063311034395E-5</v>
      </c>
      <c r="AW436" s="22">
        <f t="shared" si="103"/>
        <v>1.5933945683382858E-5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1.5056556116759298E-3</v>
      </c>
      <c r="Q437" s="22">
        <f t="shared" si="103"/>
        <v>1.5149984613639169E-3</v>
      </c>
      <c r="R437" s="22">
        <f t="shared" si="103"/>
        <v>1.5249659674490626E-3</v>
      </c>
      <c r="S437" s="22">
        <f t="shared" si="103"/>
        <v>1.5341256213545257E-3</v>
      </c>
      <c r="T437" s="22">
        <f t="shared" si="103"/>
        <v>1.542814909529594E-3</v>
      </c>
      <c r="U437" s="22">
        <f t="shared" si="103"/>
        <v>1.5504632327032603E-3</v>
      </c>
      <c r="V437" s="22">
        <f t="shared" si="103"/>
        <v>1.557103014451936E-3</v>
      </c>
      <c r="W437" s="22">
        <f t="shared" si="103"/>
        <v>1.5627587801356304E-3</v>
      </c>
      <c r="X437" s="22">
        <f t="shared" si="103"/>
        <v>1.5673378636738423E-3</v>
      </c>
      <c r="Y437" s="22">
        <f t="shared" si="103"/>
        <v>1.5716944548452546E-3</v>
      </c>
      <c r="Z437" s="22">
        <f t="shared" si="103"/>
        <v>1.5758588879917546E-3</v>
      </c>
      <c r="AA437" s="22">
        <f t="shared" si="103"/>
        <v>1.5798209163386291E-3</v>
      </c>
      <c r="AB437" s="22">
        <f t="shared" si="103"/>
        <v>1.5836719886210006E-3</v>
      </c>
      <c r="AC437" s="22">
        <f t="shared" si="103"/>
        <v>1.5872202739348612E-3</v>
      </c>
      <c r="AD437" s="22">
        <f t="shared" si="103"/>
        <v>1.5906980011990745E-3</v>
      </c>
      <c r="AE437" s="22">
        <f t="shared" si="103"/>
        <v>1.5940291537899726E-3</v>
      </c>
      <c r="AF437" s="22">
        <f t="shared" si="103"/>
        <v>1.5972726749682957E-3</v>
      </c>
      <c r="AG437" s="22">
        <f t="shared" si="103"/>
        <v>1.6003703955431926E-3</v>
      </c>
      <c r="AH437" s="22">
        <f t="shared" si="103"/>
        <v>1.6031277651188571E-3</v>
      </c>
      <c r="AI437" s="22">
        <f t="shared" si="103"/>
        <v>1.6057018470671551E-3</v>
      </c>
      <c r="AJ437" s="22">
        <f t="shared" si="103"/>
        <v>1.6081320050717234E-3</v>
      </c>
      <c r="AK437" s="22">
        <f t="shared" si="103"/>
        <v>1.6103561015725376E-3</v>
      </c>
      <c r="AL437" s="22">
        <f t="shared" si="103"/>
        <v>1.6124226986328084E-3</v>
      </c>
      <c r="AM437" s="22">
        <f t="shared" si="103"/>
        <v>1.6142535138110778E-3</v>
      </c>
      <c r="AN437" s="22">
        <f t="shared" si="103"/>
        <v>1.6159763299003862E-3</v>
      </c>
      <c r="AO437" s="22">
        <f t="shared" si="103"/>
        <v>1.6175043964251432E-3</v>
      </c>
      <c r="AP437" s="22">
        <f t="shared" si="103"/>
        <v>1.6188416795681504E-3</v>
      </c>
      <c r="AQ437" s="22">
        <f t="shared" si="103"/>
        <v>1.6199855067960402E-3</v>
      </c>
      <c r="AR437" s="22">
        <f t="shared" si="103"/>
        <v>1.6209366867210519E-3</v>
      </c>
      <c r="AS437" s="22">
        <f t="shared" si="103"/>
        <v>1.6217242531144074E-3</v>
      </c>
      <c r="AT437" s="22">
        <f t="shared" si="103"/>
        <v>1.6219663354531194E-3</v>
      </c>
      <c r="AU437" s="22">
        <f t="shared" si="103"/>
        <v>1.621927503511082E-3</v>
      </c>
      <c r="AV437" s="22">
        <f t="shared" si="103"/>
        <v>1.6216596025538273E-3</v>
      </c>
      <c r="AW437" s="22">
        <f t="shared" si="103"/>
        <v>1.6211389289194065E-3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0.13010384136507705</v>
      </c>
      <c r="N440" s="22">
        <f t="shared" si="103"/>
        <v>0.12890938840294827</v>
      </c>
      <c r="O440" s="22">
        <f t="shared" si="103"/>
        <v>0.12695857121838472</v>
      </c>
      <c r="P440" s="22">
        <f t="shared" si="103"/>
        <v>0.12428257569245393</v>
      </c>
      <c r="Q440" s="22">
        <f t="shared" si="103"/>
        <v>0.12233950618032063</v>
      </c>
      <c r="R440" s="22">
        <f t="shared" si="103"/>
        <v>0.12056837226162823</v>
      </c>
      <c r="S440" s="22">
        <f t="shared" si="103"/>
        <v>0.10744623540454239</v>
      </c>
      <c r="T440" s="22">
        <f t="shared" si="103"/>
        <v>0.10910307080126076</v>
      </c>
      <c r="U440" s="22">
        <f t="shared" si="103"/>
        <v>0.10980080548740362</v>
      </c>
      <c r="V440" s="22">
        <f t="shared" si="103"/>
        <v>0.11020566097332191</v>
      </c>
      <c r="W440" s="22">
        <f t="shared" si="103"/>
        <v>0.11084928060424973</v>
      </c>
      <c r="X440" s="22">
        <f t="shared" si="103"/>
        <v>0.1112995913520332</v>
      </c>
      <c r="Y440" s="22">
        <f t="shared" si="103"/>
        <v>0.11130918806147397</v>
      </c>
      <c r="Z440" s="22">
        <f t="shared" si="103"/>
        <v>0.11129022229844235</v>
      </c>
      <c r="AA440" s="22">
        <f t="shared" si="103"/>
        <v>0.11132038252223045</v>
      </c>
      <c r="AB440" s="22">
        <f t="shared" si="103"/>
        <v>0.11220107663300435</v>
      </c>
      <c r="AC440" s="22">
        <f t="shared" si="103"/>
        <v>0.11264739131415344</v>
      </c>
      <c r="AD440" s="22">
        <f t="shared" si="103"/>
        <v>0.11364974007815989</v>
      </c>
      <c r="AE440" s="22">
        <f t="shared" si="103"/>
        <v>0.11475463751047089</v>
      </c>
      <c r="AF440" s="22">
        <f t="shared" si="103"/>
        <v>0.11645560827538987</v>
      </c>
      <c r="AG440" s="22">
        <f t="shared" si="103"/>
        <v>0.11841672795286479</v>
      </c>
      <c r="AH440" s="22">
        <f t="shared" si="103"/>
        <v>0.11939752104842076</v>
      </c>
      <c r="AI440" s="22">
        <f t="shared" si="103"/>
        <v>0.12034052194363268</v>
      </c>
      <c r="AJ440" s="22">
        <f t="shared" si="103"/>
        <v>0.1215683057922724</v>
      </c>
      <c r="AK440" s="22">
        <f t="shared" si="103"/>
        <v>0.12272711192674812</v>
      </c>
      <c r="AL440" s="22">
        <f t="shared" si="103"/>
        <v>0.12418258810212178</v>
      </c>
      <c r="AM440" s="22">
        <f t="shared" si="103"/>
        <v>0.1254802224682372</v>
      </c>
      <c r="AN440" s="22">
        <f t="shared" si="103"/>
        <v>0.12726159689037125</v>
      </c>
      <c r="AO440" s="22">
        <f t="shared" si="103"/>
        <v>0.12901739767666037</v>
      </c>
      <c r="AP440" s="22">
        <f t="shared" si="103"/>
        <v>0.13080975663485522</v>
      </c>
      <c r="AQ440" s="22">
        <f t="shared" si="103"/>
        <v>0.1326552885507149</v>
      </c>
      <c r="AR440" s="22">
        <f t="shared" si="103"/>
        <v>0.13458762654582573</v>
      </c>
      <c r="AS440" s="22">
        <f t="shared" si="103"/>
        <v>0.13679233724424145</v>
      </c>
      <c r="AT440" s="22">
        <f t="shared" si="103"/>
        <v>0.13709720063766906</v>
      </c>
      <c r="AU440" s="22">
        <f t="shared" si="103"/>
        <v>0.13709596155283382</v>
      </c>
      <c r="AV440" s="22">
        <f t="shared" si="103"/>
        <v>0.13711161831234095</v>
      </c>
      <c r="AW440" s="22">
        <f t="shared" si="103"/>
        <v>0.13703283248955031</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1.2661143337946403E-2</v>
      </c>
      <c r="N441" s="22">
        <f t="shared" si="103"/>
        <v>1.2544904339887072E-2</v>
      </c>
      <c r="O441" s="22">
        <f t="shared" si="103"/>
        <v>1.2355059245839611E-2</v>
      </c>
      <c r="P441" s="22">
        <f t="shared" si="103"/>
        <v>1.2094642930917434E-2</v>
      </c>
      <c r="Q441" s="22">
        <f t="shared" si="103"/>
        <v>1.1905551806853844E-2</v>
      </c>
      <c r="R441" s="22">
        <f t="shared" si="103"/>
        <v>1.1733192711380727E-2</v>
      </c>
      <c r="S441" s="22">
        <f t="shared" si="103"/>
        <v>1.0456203085982087E-2</v>
      </c>
      <c r="T441" s="22">
        <f t="shared" si="103"/>
        <v>1.0617439143466131E-2</v>
      </c>
      <c r="U441" s="22">
        <f t="shared" si="103"/>
        <v>1.0685339666467007E-2</v>
      </c>
      <c r="V441" s="22">
        <f t="shared" si="103"/>
        <v>1.0724738451964679E-2</v>
      </c>
      <c r="W441" s="22">
        <f t="shared" si="103"/>
        <v>1.078737273175836E-2</v>
      </c>
      <c r="X441" s="22">
        <f t="shared" ref="L441:AW448" si="105">X1544</f>
        <v>1.0831195026815014E-2</v>
      </c>
      <c r="Y441" s="22">
        <f t="shared" si="105"/>
        <v>1.0832128937086438E-2</v>
      </c>
      <c r="Z441" s="22">
        <f t="shared" si="105"/>
        <v>1.0830283271026638E-2</v>
      </c>
      <c r="AA441" s="22">
        <f t="shared" si="105"/>
        <v>1.083321833360803E-2</v>
      </c>
      <c r="AB441" s="22">
        <f t="shared" si="105"/>
        <v>1.0918923676789283E-2</v>
      </c>
      <c r="AC441" s="22">
        <f t="shared" si="105"/>
        <v>1.0962357091918066E-2</v>
      </c>
      <c r="AD441" s="22">
        <f t="shared" si="105"/>
        <v>1.105990133997826E-2</v>
      </c>
      <c r="AE441" s="22">
        <f t="shared" si="105"/>
        <v>1.1167425181068886E-2</v>
      </c>
      <c r="AF441" s="22">
        <f t="shared" si="105"/>
        <v>1.1332956301767035E-2</v>
      </c>
      <c r="AG441" s="22">
        <f t="shared" si="105"/>
        <v>1.1523803989881815E-2</v>
      </c>
      <c r="AH441" s="22">
        <f t="shared" si="105"/>
        <v>1.1619250533484296E-2</v>
      </c>
      <c r="AI441" s="22">
        <f t="shared" si="105"/>
        <v>1.1711019303543804E-2</v>
      </c>
      <c r="AJ441" s="22">
        <f t="shared" si="105"/>
        <v>1.1830501919372358E-2</v>
      </c>
      <c r="AK441" s="22">
        <f t="shared" si="105"/>
        <v>1.1943271922283484E-2</v>
      </c>
      <c r="AL441" s="22">
        <f t="shared" si="105"/>
        <v>1.208491257092246E-2</v>
      </c>
      <c r="AM441" s="22">
        <f t="shared" si="105"/>
        <v>1.2211192737113179E-2</v>
      </c>
      <c r="AN441" s="22">
        <f t="shared" si="105"/>
        <v>1.2384548394106442E-2</v>
      </c>
      <c r="AO441" s="22">
        <f t="shared" si="105"/>
        <v>1.2555415335426846E-2</v>
      </c>
      <c r="AP441" s="22">
        <f t="shared" si="105"/>
        <v>1.2729839959977927E-2</v>
      </c>
      <c r="AQ441" s="22">
        <f t="shared" si="105"/>
        <v>1.2909439146875774E-2</v>
      </c>
      <c r="AR441" s="22">
        <f t="shared" si="105"/>
        <v>1.3097485926100431E-2</v>
      </c>
      <c r="AS441" s="22">
        <f t="shared" si="105"/>
        <v>1.3312038839207866E-2</v>
      </c>
      <c r="AT441" s="22">
        <f t="shared" si="105"/>
        <v>1.3341706826579966E-2</v>
      </c>
      <c r="AU441" s="22">
        <f t="shared" si="105"/>
        <v>1.3341586244200974E-2</v>
      </c>
      <c r="AV441" s="22">
        <f t="shared" si="105"/>
        <v>1.3343109892344246E-2</v>
      </c>
      <c r="AW441" s="22">
        <f t="shared" si="105"/>
        <v>1.3335442796700606E-2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6.4453339767617093E-2</v>
      </c>
      <c r="L442" s="22">
        <f t="shared" si="105"/>
        <v>6.5763803942104529E-2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7.1969839340941866E-2</v>
      </c>
      <c r="S442" s="22">
        <f t="shared" si="105"/>
        <v>6.9097894615886404E-2</v>
      </c>
      <c r="T442" s="22">
        <f t="shared" si="105"/>
        <v>7.1025560527955847E-2</v>
      </c>
      <c r="U442" s="22">
        <f t="shared" si="105"/>
        <v>7.2619814867085478E-2</v>
      </c>
      <c r="V442" s="22">
        <f t="shared" si="105"/>
        <v>7.4096154979862355E-2</v>
      </c>
      <c r="W442" s="22">
        <f t="shared" si="105"/>
        <v>7.5641741947128138E-2</v>
      </c>
      <c r="X442" s="22">
        <f t="shared" si="105"/>
        <v>7.7100255760690378E-2</v>
      </c>
      <c r="Y442" s="22">
        <f t="shared" si="105"/>
        <v>7.839527488523905E-2</v>
      </c>
      <c r="Z442" s="22">
        <f t="shared" si="105"/>
        <v>7.9677224447301659E-2</v>
      </c>
      <c r="AA442" s="22">
        <f t="shared" si="105"/>
        <v>8.0976599607399627E-2</v>
      </c>
      <c r="AB442" s="22">
        <f t="shared" si="105"/>
        <v>8.2620600938887206E-2</v>
      </c>
      <c r="AC442" s="22">
        <f t="shared" si="105"/>
        <v>8.4097718216389533E-2</v>
      </c>
      <c r="AD442" s="22">
        <f t="shared" si="105"/>
        <v>8.5819464663869874E-2</v>
      </c>
      <c r="AE442" s="22">
        <f t="shared" si="105"/>
        <v>8.7604670076385976E-2</v>
      </c>
      <c r="AF442" s="22">
        <f t="shared" si="105"/>
        <v>8.9673824864924589E-2</v>
      </c>
      <c r="AG442" s="22">
        <f t="shared" si="105"/>
        <v>9.1892287441157919E-2</v>
      </c>
      <c r="AH442" s="22">
        <f t="shared" si="105"/>
        <v>9.3700051135382781E-2</v>
      </c>
      <c r="AI442" s="22">
        <f t="shared" si="105"/>
        <v>9.5512548833786501E-2</v>
      </c>
      <c r="AJ442" s="22">
        <f t="shared" si="105"/>
        <v>9.7482873919709029E-2</v>
      </c>
      <c r="AK442" s="22">
        <f t="shared" si="105"/>
        <v>9.9448100413441792E-2</v>
      </c>
      <c r="AL442" s="22">
        <f t="shared" si="105"/>
        <v>0.10158777364342697</v>
      </c>
      <c r="AM442" s="22">
        <f t="shared" si="105"/>
        <v>0.1036823877125341</v>
      </c>
      <c r="AN442" s="22">
        <f t="shared" si="105"/>
        <v>0.10605834821964413</v>
      </c>
      <c r="AO442" s="22">
        <f t="shared" si="105"/>
        <v>0.10846463865992337</v>
      </c>
      <c r="AP442" s="22">
        <f t="shared" si="105"/>
        <v>0.11093487707753794</v>
      </c>
      <c r="AQ442" s="22">
        <f t="shared" si="105"/>
        <v>0.11348051452522952</v>
      </c>
      <c r="AR442" s="22">
        <f t="shared" si="105"/>
        <v>0.11612316759623514</v>
      </c>
      <c r="AS442" s="22">
        <f t="shared" si="105"/>
        <v>0.11897143645250939</v>
      </c>
      <c r="AT442" s="22">
        <f t="shared" si="105"/>
        <v>0.12079119672743349</v>
      </c>
      <c r="AU442" s="22">
        <f t="shared" si="105"/>
        <v>0.12245375957079793</v>
      </c>
      <c r="AV442" s="22">
        <f t="shared" si="105"/>
        <v>0.12414207938975484</v>
      </c>
      <c r="AW442" s="22">
        <f t="shared" si="105"/>
        <v>0.12579013418775925</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0.31034319165291707</v>
      </c>
      <c r="L443" s="22">
        <f t="shared" si="105"/>
        <v>0.31442985679016972</v>
      </c>
      <c r="M443" s="22">
        <f t="shared" si="105"/>
        <v>0.3209942132552846</v>
      </c>
      <c r="N443" s="22">
        <f t="shared" si="105"/>
        <v>0.3228790317815291</v>
      </c>
      <c r="O443" s="22">
        <f t="shared" si="105"/>
        <v>0.32172327535887091</v>
      </c>
      <c r="P443" s="22">
        <f t="shared" si="105"/>
        <v>0.31753924052538912</v>
      </c>
      <c r="Q443" s="22">
        <f t="shared" si="105"/>
        <v>0.31577785743754244</v>
      </c>
      <c r="R443" s="22">
        <f t="shared" si="105"/>
        <v>0.31441607582114939</v>
      </c>
      <c r="S443" s="22">
        <f t="shared" si="105"/>
        <v>0.26887149184178222</v>
      </c>
      <c r="T443" s="22">
        <f t="shared" si="105"/>
        <v>0.28020407007276854</v>
      </c>
      <c r="U443" s="22">
        <f t="shared" si="105"/>
        <v>0.2880165772870702</v>
      </c>
      <c r="V443" s="22">
        <f t="shared" si="105"/>
        <v>0.29485232515565102</v>
      </c>
      <c r="W443" s="22">
        <f t="shared" si="105"/>
        <v>0.3028450430405995</v>
      </c>
      <c r="X443" s="22">
        <f t="shared" si="105"/>
        <v>0.31025383960316832</v>
      </c>
      <c r="Y443" s="22">
        <f t="shared" si="105"/>
        <v>0.31592402483889376</v>
      </c>
      <c r="Z443" s="22">
        <f t="shared" si="105"/>
        <v>0.32154064943917382</v>
      </c>
      <c r="AA443" s="22">
        <f t="shared" si="105"/>
        <v>0.32743927754241053</v>
      </c>
      <c r="AB443" s="22">
        <f t="shared" si="105"/>
        <v>0.33712545194764854</v>
      </c>
      <c r="AC443" s="22">
        <f t="shared" si="105"/>
        <v>0.34507760112036523</v>
      </c>
      <c r="AD443" s="22">
        <f t="shared" si="105"/>
        <v>0.35564405215361022</v>
      </c>
      <c r="AE443" s="22">
        <f t="shared" si="105"/>
        <v>0.36687343121875787</v>
      </c>
      <c r="AF443" s="22">
        <f t="shared" si="105"/>
        <v>0.38105287569781499</v>
      </c>
      <c r="AG443" s="22">
        <f t="shared" si="105"/>
        <v>0.39673448566051983</v>
      </c>
      <c r="AH443" s="22">
        <f t="shared" si="105"/>
        <v>0.40814062440822391</v>
      </c>
      <c r="AI443" s="22">
        <f t="shared" si="105"/>
        <v>0.41958927735960705</v>
      </c>
      <c r="AJ443" s="22">
        <f t="shared" si="105"/>
        <v>0.43263627174479086</v>
      </c>
      <c r="AK443" s="22">
        <f t="shared" si="105"/>
        <v>0.44561372731390259</v>
      </c>
      <c r="AL443" s="22">
        <f t="shared" si="105"/>
        <v>0.46032519932348981</v>
      </c>
      <c r="AM443" s="22">
        <f t="shared" si="105"/>
        <v>0.47455838956587726</v>
      </c>
      <c r="AN443" s="22">
        <f t="shared" si="105"/>
        <v>0.49154327888948696</v>
      </c>
      <c r="AO443" s="22">
        <f t="shared" si="105"/>
        <v>0.50876630264940836</v>
      </c>
      <c r="AP443" s="22">
        <f t="shared" si="105"/>
        <v>0.52655623714118094</v>
      </c>
      <c r="AQ443" s="22">
        <f t="shared" si="105"/>
        <v>0.54501878013466187</v>
      </c>
      <c r="AR443" s="22">
        <f t="shared" si="105"/>
        <v>0.56435558403539943</v>
      </c>
      <c r="AS443" s="22">
        <f t="shared" si="105"/>
        <v>0.58559974382680113</v>
      </c>
      <c r="AT443" s="22">
        <f t="shared" si="105"/>
        <v>0.59692286491704627</v>
      </c>
      <c r="AU443" s="22">
        <f t="shared" si="105"/>
        <v>0.60677567293704238</v>
      </c>
      <c r="AV443" s="22">
        <f t="shared" si="105"/>
        <v>0.61691477525859661</v>
      </c>
      <c r="AW443" s="22">
        <f t="shared" si="105"/>
        <v>0.62671642053745458</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9.0417475033143069E-2</v>
      </c>
      <c r="N444" s="22">
        <f t="shared" si="105"/>
        <v>9.0872196678668984E-2</v>
      </c>
      <c r="O444" s="22">
        <f t="shared" si="105"/>
        <v>9.1174361291842934E-2</v>
      </c>
      <c r="P444" s="22">
        <f t="shared" si="105"/>
        <v>9.1320994898161728E-2</v>
      </c>
      <c r="Q444" s="22">
        <f t="shared" si="105"/>
        <v>9.1644963105957017E-2</v>
      </c>
      <c r="R444" s="22">
        <f t="shared" si="105"/>
        <v>9.2016609055475665E-2</v>
      </c>
      <c r="S444" s="22">
        <f t="shared" si="105"/>
        <v>8.9502867883282211E-2</v>
      </c>
      <c r="T444" s="22">
        <f t="shared" si="105"/>
        <v>9.0644956595589188E-2</v>
      </c>
      <c r="U444" s="22">
        <f t="shared" si="105"/>
        <v>9.1527811119308605E-2</v>
      </c>
      <c r="V444" s="22">
        <f t="shared" si="105"/>
        <v>9.2315926972152906E-2</v>
      </c>
      <c r="W444" s="22">
        <f t="shared" si="105"/>
        <v>9.3149050117133564E-2</v>
      </c>
      <c r="X444" s="22">
        <f t="shared" si="105"/>
        <v>9.3909710569591548E-2</v>
      </c>
      <c r="Y444" s="22">
        <f t="shared" si="105"/>
        <v>9.4550950113693522E-2</v>
      </c>
      <c r="Z444" s="22">
        <f t="shared" si="105"/>
        <v>9.5184211911405373E-2</v>
      </c>
      <c r="AA444" s="22">
        <f t="shared" si="105"/>
        <v>9.5831281973926818E-2</v>
      </c>
      <c r="AB444" s="22">
        <f t="shared" si="105"/>
        <v>9.6729088702779728E-2</v>
      </c>
      <c r="AC444" s="22">
        <f t="shared" si="105"/>
        <v>9.7503912279263999E-2</v>
      </c>
      <c r="AD444" s="22">
        <f t="shared" si="105"/>
        <v>9.8454353349215221E-2</v>
      </c>
      <c r="AE444" s="22">
        <f t="shared" si="105"/>
        <v>9.9447938618279427E-2</v>
      </c>
      <c r="AF444" s="22">
        <f t="shared" si="105"/>
        <v>0.10064124113742504</v>
      </c>
      <c r="AG444" s="22">
        <f t="shared" si="105"/>
        <v>0.10193584568617979</v>
      </c>
      <c r="AH444" s="22">
        <f t="shared" si="105"/>
        <v>0.10293379227552139</v>
      </c>
      <c r="AI444" s="22">
        <f t="shared" si="105"/>
        <v>0.10393173549349514</v>
      </c>
      <c r="AJ444" s="22">
        <f t="shared" si="105"/>
        <v>0.10503705231210607</v>
      </c>
      <c r="AK444" s="22">
        <f t="shared" si="105"/>
        <v>0.10613429191993426</v>
      </c>
      <c r="AL444" s="22">
        <f t="shared" si="105"/>
        <v>0.10734862525866423</v>
      </c>
      <c r="AM444" s="22">
        <f t="shared" si="105"/>
        <v>0.10852608099273874</v>
      </c>
      <c r="AN444" s="22">
        <f t="shared" si="105"/>
        <v>0.1098933360698278</v>
      </c>
      <c r="AO444" s="22">
        <f t="shared" si="105"/>
        <v>0.1112750608927934</v>
      </c>
      <c r="AP444" s="22">
        <f t="shared" si="105"/>
        <v>0.11269415933025419</v>
      </c>
      <c r="AQ444" s="22">
        <f t="shared" si="105"/>
        <v>0.11415804245931915</v>
      </c>
      <c r="AR444" s="22">
        <f t="shared" si="105"/>
        <v>0.11568098721467082</v>
      </c>
      <c r="AS444" s="22">
        <f t="shared" si="105"/>
        <v>0.11733637372724362</v>
      </c>
      <c r="AT444" s="22">
        <f t="shared" si="105"/>
        <v>0.11828483355566774</v>
      </c>
      <c r="AU444" s="22">
        <f t="shared" si="105"/>
        <v>0.11912276639221764</v>
      </c>
      <c r="AV444" s="22">
        <f t="shared" si="105"/>
        <v>0.11997455829037502</v>
      </c>
      <c r="AW444" s="22">
        <f t="shared" si="105"/>
        <v>0.12079554620024327</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2.7786681470952937E-2</v>
      </c>
      <c r="S445" s="22">
        <f t="shared" si="105"/>
        <v>2.7027595410630403E-2</v>
      </c>
      <c r="T445" s="22">
        <f t="shared" si="105"/>
        <v>2.7372477226926328E-2</v>
      </c>
      <c r="U445" s="22">
        <f t="shared" si="105"/>
        <v>2.7639076895047021E-2</v>
      </c>
      <c r="V445" s="22">
        <f t="shared" si="105"/>
        <v>2.7877067888086013E-2</v>
      </c>
      <c r="W445" s="22">
        <f t="shared" si="105"/>
        <v>2.812864994151399E-2</v>
      </c>
      <c r="X445" s="22">
        <f t="shared" si="105"/>
        <v>2.8358350100180542E-2</v>
      </c>
      <c r="Y445" s="22">
        <f t="shared" si="105"/>
        <v>2.8551988174235182E-2</v>
      </c>
      <c r="Z445" s="22">
        <f t="shared" si="105"/>
        <v>2.8743217171275631E-2</v>
      </c>
      <c r="AA445" s="22">
        <f t="shared" si="105"/>
        <v>2.8938615913972544E-2</v>
      </c>
      <c r="AB445" s="22">
        <f t="shared" si="105"/>
        <v>2.920973076870571E-2</v>
      </c>
      <c r="AC445" s="22">
        <f t="shared" si="105"/>
        <v>2.9443707831509378E-2</v>
      </c>
      <c r="AD445" s="22">
        <f t="shared" si="105"/>
        <v>2.9730716921919611E-2</v>
      </c>
      <c r="AE445" s="22">
        <f t="shared" si="105"/>
        <v>3.0030754465892501E-2</v>
      </c>
      <c r="AF445" s="22">
        <f t="shared" si="105"/>
        <v>3.0391101552558055E-2</v>
      </c>
      <c r="AG445" s="22">
        <f t="shared" si="105"/>
        <v>3.078203928213041E-2</v>
      </c>
      <c r="AH445" s="22">
        <f t="shared" si="105"/>
        <v>3.1083393834180274E-2</v>
      </c>
      <c r="AI445" s="22">
        <f t="shared" si="105"/>
        <v>3.138474736816256E-2</v>
      </c>
      <c r="AJ445" s="22">
        <f t="shared" si="105"/>
        <v>3.171852500546618E-2</v>
      </c>
      <c r="AK445" s="22">
        <f t="shared" si="105"/>
        <v>3.2049863530032495E-2</v>
      </c>
      <c r="AL445" s="22">
        <f t="shared" si="105"/>
        <v>3.2416561390660091E-2</v>
      </c>
      <c r="AM445" s="22">
        <f t="shared" si="105"/>
        <v>3.2772123150267542E-2</v>
      </c>
      <c r="AN445" s="22">
        <f t="shared" si="105"/>
        <v>3.3184999496251033E-2</v>
      </c>
      <c r="AO445" s="22">
        <f t="shared" si="105"/>
        <v>3.3602245338391408E-2</v>
      </c>
      <c r="AP445" s="22">
        <f t="shared" si="105"/>
        <v>3.4030777063939747E-2</v>
      </c>
      <c r="AQ445" s="22">
        <f t="shared" si="105"/>
        <v>3.4472832630163749E-2</v>
      </c>
      <c r="AR445" s="22">
        <f t="shared" si="105"/>
        <v>3.4932723309131296E-2</v>
      </c>
      <c r="AS445" s="22">
        <f t="shared" si="105"/>
        <v>3.5432608038728754E-2</v>
      </c>
      <c r="AT445" s="22">
        <f t="shared" si="105"/>
        <v>3.5719018844461971E-2</v>
      </c>
      <c r="AU445" s="22">
        <f t="shared" si="105"/>
        <v>3.5972053302721844E-2</v>
      </c>
      <c r="AV445" s="22">
        <f t="shared" si="105"/>
        <v>3.6229272845982437E-2</v>
      </c>
      <c r="AW445" s="22">
        <f t="shared" si="105"/>
        <v>3.6477190366277695E-2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1.467952375541098E-3</v>
      </c>
      <c r="N446" s="22">
        <f t="shared" si="105"/>
        <v>1.4753349055168039E-3</v>
      </c>
      <c r="O446" s="22">
        <f t="shared" si="105"/>
        <v>1.4802406304505124E-3</v>
      </c>
      <c r="P446" s="22">
        <f t="shared" si="105"/>
        <v>1.4826212670547858E-3</v>
      </c>
      <c r="Q446" s="22">
        <f t="shared" si="105"/>
        <v>1.4878809792957942E-3</v>
      </c>
      <c r="R446" s="22">
        <f t="shared" si="105"/>
        <v>1.4939147526814829E-3</v>
      </c>
      <c r="S446" s="22">
        <f t="shared" si="105"/>
        <v>1.4531034789330812E-3</v>
      </c>
      <c r="T446" s="22">
        <f t="shared" si="105"/>
        <v>1.4716456007706482E-3</v>
      </c>
      <c r="U446" s="22">
        <f t="shared" si="105"/>
        <v>1.4859789848302677E-3</v>
      </c>
      <c r="V446" s="22">
        <f t="shared" si="105"/>
        <v>1.498774260720911E-3</v>
      </c>
      <c r="W446" s="22">
        <f t="shared" si="105"/>
        <v>1.5123002422786169E-3</v>
      </c>
      <c r="X446" s="22">
        <f t="shared" si="105"/>
        <v>1.5246497722533983E-3</v>
      </c>
      <c r="Y446" s="22">
        <f t="shared" si="105"/>
        <v>1.5350604711997071E-3</v>
      </c>
      <c r="Z446" s="22">
        <f t="shared" si="105"/>
        <v>1.5453416492568217E-3</v>
      </c>
      <c r="AA446" s="22">
        <f t="shared" si="105"/>
        <v>1.5558470082603964E-3</v>
      </c>
      <c r="AB446" s="22">
        <f t="shared" si="105"/>
        <v>1.5704231454497315E-3</v>
      </c>
      <c r="AC446" s="22">
        <f t="shared" si="105"/>
        <v>1.5830026176071707E-3</v>
      </c>
      <c r="AD446" s="22">
        <f t="shared" si="105"/>
        <v>1.5984332876843356E-3</v>
      </c>
      <c r="AE446" s="22">
        <f t="shared" si="105"/>
        <v>1.6145644156050256E-3</v>
      </c>
      <c r="AF446" s="22">
        <f t="shared" si="105"/>
        <v>1.6339380075691549E-3</v>
      </c>
      <c r="AG446" s="22">
        <f t="shared" si="105"/>
        <v>1.6549562656219727E-3</v>
      </c>
      <c r="AH446" s="22">
        <f t="shared" si="105"/>
        <v>1.6711582007672553E-3</v>
      </c>
      <c r="AI446" s="22">
        <f t="shared" si="105"/>
        <v>1.6873600811774603E-3</v>
      </c>
      <c r="AJ446" s="22">
        <f t="shared" si="105"/>
        <v>1.7053052012884857E-3</v>
      </c>
      <c r="AK446" s="22">
        <f t="shared" si="105"/>
        <v>1.7231191856787692E-3</v>
      </c>
      <c r="AL446" s="22">
        <f t="shared" si="105"/>
        <v>1.7428342187366384E-3</v>
      </c>
      <c r="AM446" s="22">
        <f t="shared" si="105"/>
        <v>1.7619505338216986E-3</v>
      </c>
      <c r="AN446" s="22">
        <f t="shared" si="105"/>
        <v>1.7841482930230895E-3</v>
      </c>
      <c r="AO446" s="22">
        <f t="shared" si="105"/>
        <v>1.8065809724965318E-3</v>
      </c>
      <c r="AP446" s="22">
        <f t="shared" si="105"/>
        <v>1.829620422797855E-3</v>
      </c>
      <c r="AQ446" s="22">
        <f t="shared" si="105"/>
        <v>1.8533869647858693E-3</v>
      </c>
      <c r="AR446" s="22">
        <f t="shared" si="105"/>
        <v>1.8781123883902864E-3</v>
      </c>
      <c r="AS446" s="22">
        <f t="shared" si="105"/>
        <v>1.90498804005695E-3</v>
      </c>
      <c r="AT446" s="22">
        <f t="shared" si="105"/>
        <v>1.9203865441373847E-3</v>
      </c>
      <c r="AU446" s="22">
        <f t="shared" si="105"/>
        <v>1.9339906123499336E-3</v>
      </c>
      <c r="AV446" s="22">
        <f t="shared" si="105"/>
        <v>1.9478196862088145E-3</v>
      </c>
      <c r="AW446" s="22">
        <f t="shared" si="105"/>
        <v>1.9611486489136435E-3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3.0303014392691133E-2</v>
      </c>
      <c r="L447" s="22">
        <f t="shared" si="105"/>
        <v>3.0040206026371356E-2</v>
      </c>
      <c r="M447" s="22">
        <f t="shared" si="105"/>
        <v>2.9940162837193186E-2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2.4022317736982306E-2</v>
      </c>
      <c r="T447" s="22">
        <f t="shared" si="105"/>
        <v>2.4491926935235234E-2</v>
      </c>
      <c r="U447" s="22">
        <f t="shared" si="105"/>
        <v>2.47439509186555E-2</v>
      </c>
      <c r="V447" s="22">
        <f t="shared" si="105"/>
        <v>2.4923586839833447E-2</v>
      </c>
      <c r="W447" s="22">
        <f t="shared" si="105"/>
        <v>2.5147538878171349E-2</v>
      </c>
      <c r="X447" s="22">
        <f t="shared" si="105"/>
        <v>2.5321321478984984E-2</v>
      </c>
      <c r="Y447" s="22">
        <f t="shared" si="105"/>
        <v>2.5393529956845354E-2</v>
      </c>
      <c r="Z447" s="22">
        <f t="shared" si="105"/>
        <v>2.5454834381522507E-2</v>
      </c>
      <c r="AA447" s="22">
        <f t="shared" si="105"/>
        <v>2.5522551897019404E-2</v>
      </c>
      <c r="AB447" s="22">
        <f t="shared" si="105"/>
        <v>2.5774060988212697E-2</v>
      </c>
      <c r="AC447" s="22">
        <f t="shared" si="105"/>
        <v>2.5925794971091803E-2</v>
      </c>
      <c r="AD447" s="22">
        <f t="shared" si="105"/>
        <v>2.5977185386761185E-2</v>
      </c>
      <c r="AE447" s="22">
        <f t="shared" si="105"/>
        <v>2.6039630104720025E-2</v>
      </c>
      <c r="AF447" s="22">
        <f t="shared" si="105"/>
        <v>2.6219300213881795E-2</v>
      </c>
      <c r="AG447" s="22">
        <f t="shared" si="105"/>
        <v>2.6440892596461523E-2</v>
      </c>
      <c r="AH447" s="22">
        <f t="shared" si="105"/>
        <v>2.6438961706417009E-2</v>
      </c>
      <c r="AI447" s="22">
        <f t="shared" si="105"/>
        <v>2.6417585870686634E-2</v>
      </c>
      <c r="AJ447" s="22">
        <f t="shared" si="105"/>
        <v>2.6444279577295709E-2</v>
      </c>
      <c r="AK447" s="22">
        <f t="shared" si="105"/>
        <v>2.6444051000813575E-2</v>
      </c>
      <c r="AL447" s="22">
        <f t="shared" si="105"/>
        <v>2.6492097120323427E-2</v>
      </c>
      <c r="AM447" s="22">
        <f t="shared" si="105"/>
        <v>2.6494217497218479E-2</v>
      </c>
      <c r="AN447" s="22">
        <f t="shared" si="105"/>
        <v>2.6715691577395062E-2</v>
      </c>
      <c r="AO447" s="22">
        <f t="shared" si="105"/>
        <v>2.6922741923996348E-2</v>
      </c>
      <c r="AP447" s="22">
        <f t="shared" si="105"/>
        <v>2.7127710370930373E-2</v>
      </c>
      <c r="AQ447" s="22">
        <f t="shared" si="105"/>
        <v>2.7333614307009015E-2</v>
      </c>
      <c r="AR447" s="22">
        <f t="shared" si="105"/>
        <v>2.7546728992874834E-2</v>
      </c>
      <c r="AS447" s="22">
        <f t="shared" si="105"/>
        <v>2.7802898910549947E-2</v>
      </c>
      <c r="AT447" s="22">
        <f t="shared" si="105"/>
        <v>2.7678284048176478E-2</v>
      </c>
      <c r="AU447" s="22">
        <f t="shared" si="105"/>
        <v>2.7488128401720321E-2</v>
      </c>
      <c r="AV447" s="22">
        <f t="shared" si="105"/>
        <v>2.7295603818214775E-2</v>
      </c>
      <c r="AW447" s="22">
        <f t="shared" si="105"/>
        <v>2.7079409503277349E-2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4.0226293185258916E-2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3.1888867020119539E-2</v>
      </c>
      <c r="T448" s="22">
        <f t="shared" si="106"/>
        <v>3.251225837804244E-2</v>
      </c>
      <c r="U448" s="22">
        <f t="shared" si="106"/>
        <v>3.2846812245040755E-2</v>
      </c>
      <c r="V448" s="22">
        <f t="shared" si="106"/>
        <v>3.3085273248895562E-2</v>
      </c>
      <c r="W448" s="22">
        <f t="shared" si="106"/>
        <v>3.3382562496654028E-2</v>
      </c>
      <c r="X448" s="22">
        <f t="shared" si="106"/>
        <v>3.3613253402853524E-2</v>
      </c>
      <c r="Y448" s="22">
        <f t="shared" si="106"/>
        <v>3.3709107873409846E-2</v>
      </c>
      <c r="Z448" s="22">
        <f t="shared" si="106"/>
        <v>3.3790487558237887E-2</v>
      </c>
      <c r="AA448" s="22">
        <f t="shared" si="106"/>
        <v>3.3880380418296489E-2</v>
      </c>
      <c r="AB448" s="22">
        <f t="shared" si="106"/>
        <v>3.4214250782148452E-2</v>
      </c>
      <c r="AC448" s="22">
        <f t="shared" si="106"/>
        <v>3.4415672845391571E-2</v>
      </c>
      <c r="AD448" s="22">
        <f t="shared" si="106"/>
        <v>3.4483891996821198E-2</v>
      </c>
      <c r="AE448" s="22">
        <f t="shared" si="106"/>
        <v>3.4566785384915574E-2</v>
      </c>
      <c r="AF448" s="22">
        <f t="shared" si="106"/>
        <v>3.4805291772237623E-2</v>
      </c>
      <c r="AG448" s="22">
        <f t="shared" si="106"/>
        <v>3.5099448651608092E-2</v>
      </c>
      <c r="AH448" s="22">
        <f t="shared" si="106"/>
        <v>3.5096885456144013E-2</v>
      </c>
      <c r="AI448" s="22">
        <f t="shared" si="106"/>
        <v>3.5068509710284967E-2</v>
      </c>
      <c r="AJ448" s="22">
        <f t="shared" si="106"/>
        <v>3.5103944761542341E-2</v>
      </c>
      <c r="AK448" s="22">
        <f t="shared" si="106"/>
        <v>3.5103641333491697E-2</v>
      </c>
      <c r="AL448" s="22">
        <f t="shared" si="106"/>
        <v>3.5167421037542668E-2</v>
      </c>
      <c r="AM448" s="22">
        <f t="shared" si="106"/>
        <v>3.5170235770807745E-2</v>
      </c>
      <c r="AN448" s="22">
        <f t="shared" si="106"/>
        <v>3.5464235607479674E-2</v>
      </c>
      <c r="AO448" s="22">
        <f t="shared" si="106"/>
        <v>3.5739088394022983E-2</v>
      </c>
      <c r="AP448" s="22">
        <f t="shared" si="106"/>
        <v>3.6011177524604129E-2</v>
      </c>
      <c r="AQ448" s="22">
        <f t="shared" si="106"/>
        <v>3.6284508487437188E-2</v>
      </c>
      <c r="AR448" s="22">
        <f t="shared" si="106"/>
        <v>3.6567411492551771E-2</v>
      </c>
      <c r="AS448" s="22">
        <f t="shared" si="106"/>
        <v>3.6907468956146154E-2</v>
      </c>
      <c r="AT448" s="22">
        <f t="shared" si="106"/>
        <v>3.6742046667653148E-2</v>
      </c>
      <c r="AU448" s="22">
        <f t="shared" si="106"/>
        <v>3.6489621061208441E-2</v>
      </c>
      <c r="AV448" s="22">
        <f t="shared" si="106"/>
        <v>3.6234050765755178E-2</v>
      </c>
      <c r="AW448" s="22">
        <f t="shared" si="106"/>
        <v>3.594705965045028E-2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4.1968337096859189E-2</v>
      </c>
      <c r="L449" s="22">
        <f t="shared" si="106"/>
        <v>4.3383434779753448E-2</v>
      </c>
      <c r="M449" s="22">
        <f t="shared" si="106"/>
        <v>4.5063007666824861E-2</v>
      </c>
      <c r="N449" s="22">
        <f t="shared" si="106"/>
        <v>4.6315596244033502E-2</v>
      </c>
      <c r="O449" s="22">
        <f t="shared" si="106"/>
        <v>4.7281576900430188E-2</v>
      </c>
      <c r="P449" s="22">
        <f t="shared" si="106"/>
        <v>4.7947144057730852E-2</v>
      </c>
      <c r="Q449" s="22">
        <f t="shared" si="106"/>
        <v>4.8855920576585825E-2</v>
      </c>
      <c r="R449" s="22">
        <f t="shared" si="106"/>
        <v>4.9808583705724517E-2</v>
      </c>
      <c r="S449" s="22">
        <f t="shared" si="106"/>
        <v>4.6001406546351306E-2</v>
      </c>
      <c r="T449" s="22">
        <f t="shared" si="106"/>
        <v>4.8030645892974268E-2</v>
      </c>
      <c r="U449" s="22">
        <f t="shared" si="106"/>
        <v>4.9677926538676052E-2</v>
      </c>
      <c r="V449" s="22">
        <f t="shared" si="106"/>
        <v>5.1212475396024852E-2</v>
      </c>
      <c r="W449" s="22">
        <f t="shared" si="106"/>
        <v>5.2870611190916086E-2</v>
      </c>
      <c r="X449" s="22">
        <f t="shared" si="106"/>
        <v>5.4456723296959983E-2</v>
      </c>
      <c r="Y449" s="22">
        <f t="shared" si="106"/>
        <v>5.5851666343060907E-2</v>
      </c>
      <c r="Z449" s="22">
        <f t="shared" si="106"/>
        <v>5.7245455950606941E-2</v>
      </c>
      <c r="AA449" s="22">
        <f t="shared" si="106"/>
        <v>5.8677246968284372E-2</v>
      </c>
      <c r="AB449" s="22">
        <f t="shared" si="106"/>
        <v>6.0565793285847255E-2</v>
      </c>
      <c r="AC449" s="22">
        <f t="shared" si="106"/>
        <v>6.2259537007526587E-2</v>
      </c>
      <c r="AD449" s="22">
        <f t="shared" si="106"/>
        <v>6.4451736182578295E-2</v>
      </c>
      <c r="AE449" s="22">
        <f t="shared" si="106"/>
        <v>6.675330662384972E-2</v>
      </c>
      <c r="AF449" s="22">
        <f t="shared" si="106"/>
        <v>6.945286758784415E-2</v>
      </c>
      <c r="AG449" s="22">
        <f t="shared" si="106"/>
        <v>7.2380370882060271E-2</v>
      </c>
      <c r="AH449" s="22">
        <f t="shared" si="106"/>
        <v>7.4802816366762462E-2</v>
      </c>
      <c r="AI449" s="22">
        <f t="shared" si="106"/>
        <v>7.7260505095153587E-2</v>
      </c>
      <c r="AJ449" s="22">
        <f t="shared" si="106"/>
        <v>7.9957239531174604E-2</v>
      </c>
      <c r="AK449" s="22">
        <f t="shared" si="106"/>
        <v>8.2679016466604804E-2</v>
      </c>
      <c r="AL449" s="22">
        <f t="shared" si="106"/>
        <v>8.5666991961497282E-2</v>
      </c>
      <c r="AM449" s="22">
        <f t="shared" si="106"/>
        <v>8.8629006122433573E-2</v>
      </c>
      <c r="AN449" s="22">
        <f t="shared" si="106"/>
        <v>9.1891478166138171E-2</v>
      </c>
      <c r="AO449" s="22">
        <f t="shared" si="106"/>
        <v>9.5225516113379899E-2</v>
      </c>
      <c r="AP449" s="22">
        <f t="shared" si="106"/>
        <v>9.8677693483352313E-2</v>
      </c>
      <c r="AQ449" s="22">
        <f t="shared" si="106"/>
        <v>0.10226491904256467</v>
      </c>
      <c r="AR449" s="22">
        <f t="shared" si="106"/>
        <v>0.10601829475015455</v>
      </c>
      <c r="AS449" s="22">
        <f t="shared" si="106"/>
        <v>0.11008924659813461</v>
      </c>
      <c r="AT449" s="22">
        <f t="shared" si="106"/>
        <v>0.11277334531227801</v>
      </c>
      <c r="AU449" s="22">
        <f t="shared" si="106"/>
        <v>0.11526542487228345</v>
      </c>
      <c r="AV449" s="22">
        <f t="shared" si="106"/>
        <v>0.11781838070677919</v>
      </c>
      <c r="AW449" s="22">
        <f t="shared" si="106"/>
        <v>0.12034049161945987</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4.4026193063540792E-3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4.4831419329359936E-3</v>
      </c>
      <c r="T450" s="22">
        <f t="shared" si="106"/>
        <v>4.4981294810937092E-3</v>
      </c>
      <c r="U450" s="22">
        <f t="shared" si="106"/>
        <v>4.5113901168461383E-3</v>
      </c>
      <c r="V450" s="22">
        <f t="shared" si="106"/>
        <v>4.5229512157479055E-3</v>
      </c>
      <c r="W450" s="22">
        <f t="shared" si="106"/>
        <v>4.5328284443673043E-3</v>
      </c>
      <c r="X450" s="22">
        <f t="shared" si="106"/>
        <v>4.5408122954859707E-3</v>
      </c>
      <c r="Y450" s="22">
        <f t="shared" si="106"/>
        <v>4.548541926228525E-3</v>
      </c>
      <c r="Z450" s="22">
        <f t="shared" si="106"/>
        <v>4.556061851026345E-3</v>
      </c>
      <c r="AA450" s="22">
        <f t="shared" si="106"/>
        <v>4.5633388722935431E-3</v>
      </c>
      <c r="AB450" s="22">
        <f t="shared" si="106"/>
        <v>4.5705405679699667E-3</v>
      </c>
      <c r="AC450" s="22">
        <f t="shared" si="106"/>
        <v>4.577279289886339E-3</v>
      </c>
      <c r="AD450" s="22">
        <f t="shared" si="106"/>
        <v>4.5840017696731064E-3</v>
      </c>
      <c r="AE450" s="22">
        <f t="shared" si="106"/>
        <v>4.5905498903628991E-3</v>
      </c>
      <c r="AF450" s="22">
        <f t="shared" si="106"/>
        <v>4.597032328418643E-3</v>
      </c>
      <c r="AG450" s="22">
        <f t="shared" si="106"/>
        <v>4.6033268247160754E-3</v>
      </c>
      <c r="AH450" s="22">
        <f t="shared" si="106"/>
        <v>4.6090395157807641E-3</v>
      </c>
      <c r="AI450" s="22">
        <f t="shared" si="106"/>
        <v>4.6144746652234184E-3</v>
      </c>
      <c r="AJ450" s="22">
        <f t="shared" si="106"/>
        <v>4.6197044174680121E-3</v>
      </c>
      <c r="AK450" s="22">
        <f t="shared" si="106"/>
        <v>4.6245988985750986E-3</v>
      </c>
      <c r="AL450" s="22">
        <f t="shared" si="106"/>
        <v>4.6292494736440062E-3</v>
      </c>
      <c r="AM450" s="22">
        <f t="shared" si="106"/>
        <v>4.6334939392353282E-3</v>
      </c>
      <c r="AN450" s="22">
        <f t="shared" si="106"/>
        <v>4.6375836098901078E-3</v>
      </c>
      <c r="AO450" s="22">
        <f t="shared" si="106"/>
        <v>4.6413397566940386E-3</v>
      </c>
      <c r="AP450" s="22">
        <f t="shared" si="106"/>
        <v>4.6447657142902245E-3</v>
      </c>
      <c r="AQ450" s="22">
        <f t="shared" si="106"/>
        <v>4.6478516823919049E-3</v>
      </c>
      <c r="AR450" s="22">
        <f t="shared" si="106"/>
        <v>4.6505950806788269E-3</v>
      </c>
      <c r="AS450" s="22">
        <f t="shared" si="106"/>
        <v>4.6530507689313255E-3</v>
      </c>
      <c r="AT450" s="22">
        <f t="shared" si="106"/>
        <v>4.6544395442876816E-3</v>
      </c>
      <c r="AU450" s="22">
        <f t="shared" si="106"/>
        <v>4.6552925099563932E-3</v>
      </c>
      <c r="AV450" s="22">
        <f t="shared" si="106"/>
        <v>4.6557109567033706E-3</v>
      </c>
      <c r="AW450" s="22">
        <f t="shared" si="106"/>
        <v>4.6556428065926874E-3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3.6554846257269868E-3</v>
      </c>
      <c r="L451" s="22">
        <f t="shared" si="106"/>
        <v>3.6574611346322943E-3</v>
      </c>
      <c r="M451" s="22">
        <f t="shared" si="106"/>
        <v>3.6621868932729799E-3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3.7291672263793669E-3</v>
      </c>
      <c r="T451" s="22">
        <f t="shared" si="106"/>
        <v>3.7416341690346775E-3</v>
      </c>
      <c r="U451" s="22">
        <f t="shared" si="106"/>
        <v>3.7526646313730695E-3</v>
      </c>
      <c r="V451" s="22">
        <f t="shared" si="106"/>
        <v>3.7622813849290193E-3</v>
      </c>
      <c r="W451" s="22">
        <f t="shared" si="106"/>
        <v>3.7704974614677349E-3</v>
      </c>
      <c r="X451" s="22">
        <f t="shared" si="106"/>
        <v>3.7771385886899815E-3</v>
      </c>
      <c r="Y451" s="22">
        <f t="shared" si="106"/>
        <v>3.7835682503130899E-3</v>
      </c>
      <c r="Z451" s="22">
        <f t="shared" si="106"/>
        <v>3.7898234743323992E-3</v>
      </c>
      <c r="AA451" s="22">
        <f t="shared" si="106"/>
        <v>3.7958766463312451E-3</v>
      </c>
      <c r="AB451" s="22">
        <f t="shared" si="106"/>
        <v>3.8018671609954301E-3</v>
      </c>
      <c r="AC451" s="22">
        <f t="shared" si="106"/>
        <v>3.8074725648158184E-3</v>
      </c>
      <c r="AD451" s="22">
        <f t="shared" si="106"/>
        <v>3.8130644581075832E-3</v>
      </c>
      <c r="AE451" s="22">
        <f t="shared" si="106"/>
        <v>3.8185113160112668E-3</v>
      </c>
      <c r="AF451" s="22">
        <f t="shared" si="106"/>
        <v>3.8239035377847781E-3</v>
      </c>
      <c r="AG451" s="22">
        <f t="shared" si="106"/>
        <v>3.8291394258405404E-3</v>
      </c>
      <c r="AH451" s="22">
        <f t="shared" si="106"/>
        <v>3.8338913566541423E-3</v>
      </c>
      <c r="AI451" s="22">
        <f t="shared" si="106"/>
        <v>3.8384124227892826E-3</v>
      </c>
      <c r="AJ451" s="22">
        <f t="shared" si="106"/>
        <v>3.8427626354223779E-3</v>
      </c>
      <c r="AK451" s="22">
        <f t="shared" si="106"/>
        <v>3.8468339628101168E-3</v>
      </c>
      <c r="AL451" s="22">
        <f t="shared" si="106"/>
        <v>3.8507024042715326E-3</v>
      </c>
      <c r="AM451" s="22">
        <f t="shared" si="106"/>
        <v>3.8542330357379086E-3</v>
      </c>
      <c r="AN451" s="22">
        <f t="shared" si="106"/>
        <v>3.8576349056765893E-3</v>
      </c>
      <c r="AO451" s="22">
        <f t="shared" si="106"/>
        <v>3.8607593437979385E-3</v>
      </c>
      <c r="AP451" s="22">
        <f t="shared" si="106"/>
        <v>3.8636091239248635E-3</v>
      </c>
      <c r="AQ451" s="22">
        <f t="shared" si="106"/>
        <v>3.8661760939826023E-3</v>
      </c>
      <c r="AR451" s="22">
        <f t="shared" si="106"/>
        <v>3.868458107609103E-3</v>
      </c>
      <c r="AS451" s="22">
        <f t="shared" si="106"/>
        <v>3.870500798268112E-3</v>
      </c>
      <c r="AT451" s="22">
        <f t="shared" si="106"/>
        <v>3.8716560094171674E-3</v>
      </c>
      <c r="AU451" s="22">
        <f t="shared" si="106"/>
        <v>3.8723655233394503E-3</v>
      </c>
      <c r="AV451" s="22">
        <f t="shared" si="106"/>
        <v>3.8727135957222015E-3</v>
      </c>
      <c r="AW451" s="22">
        <f t="shared" si="106"/>
        <v>3.8726569070955566E-3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5.6545140624783465E-4</v>
      </c>
      <c r="T452" s="22">
        <f t="shared" si="106"/>
        <v>5.6865412325450787E-4</v>
      </c>
      <c r="U452" s="22">
        <f t="shared" si="106"/>
        <v>5.7147315908429161E-4</v>
      </c>
      <c r="V452" s="22">
        <f t="shared" si="106"/>
        <v>5.7392046449051539E-4</v>
      </c>
      <c r="W452" s="22">
        <f t="shared" si="106"/>
        <v>5.7600507908448135E-4</v>
      </c>
      <c r="X452" s="22">
        <f t="shared" si="106"/>
        <v>5.7769284779779072E-4</v>
      </c>
      <c r="Y452" s="22">
        <f t="shared" si="106"/>
        <v>5.7929860978366172E-4</v>
      </c>
      <c r="Z452" s="22">
        <f t="shared" si="106"/>
        <v>5.8083354574075391E-4</v>
      </c>
      <c r="AA452" s="22">
        <f t="shared" si="106"/>
        <v>5.8229387889023609E-4</v>
      </c>
      <c r="AB452" s="22">
        <f t="shared" si="106"/>
        <v>5.837133156086626E-4</v>
      </c>
      <c r="AC452" s="22">
        <f t="shared" si="106"/>
        <v>5.8502115043819838E-4</v>
      </c>
      <c r="AD452" s="22">
        <f t="shared" si="106"/>
        <v>5.863029788261237E-4</v>
      </c>
      <c r="AE452" s="22">
        <f t="shared" si="106"/>
        <v>5.8753078239757214E-4</v>
      </c>
      <c r="AF452" s="22">
        <f t="shared" si="106"/>
        <v>5.8872628658963313E-4</v>
      </c>
      <c r="AG452" s="22">
        <f t="shared" si="106"/>
        <v>5.8986805127360451E-4</v>
      </c>
      <c r="AH452" s="22">
        <f t="shared" si="106"/>
        <v>5.9088436863536514E-4</v>
      </c>
      <c r="AI452" s="22">
        <f t="shared" si="106"/>
        <v>5.9183312943904493E-4</v>
      </c>
      <c r="AJ452" s="22">
        <f t="shared" si="106"/>
        <v>5.9272884243800666E-4</v>
      </c>
      <c r="AK452" s="22">
        <f t="shared" si="106"/>
        <v>5.9354860483328302E-4</v>
      </c>
      <c r="AL452" s="22">
        <f t="shared" si="106"/>
        <v>5.9431031573727435E-4</v>
      </c>
      <c r="AM452" s="22">
        <f t="shared" si="106"/>
        <v>5.9498512163499333E-4</v>
      </c>
      <c r="AN452" s="22">
        <f t="shared" si="106"/>
        <v>5.9562012099022602E-4</v>
      </c>
      <c r="AO452" s="22">
        <f t="shared" si="106"/>
        <v>5.9618333912128186E-4</v>
      </c>
      <c r="AP452" s="22">
        <f t="shared" si="106"/>
        <v>5.9667623789256836E-4</v>
      </c>
      <c r="AQ452" s="22">
        <f t="shared" si="106"/>
        <v>5.9709783225584062E-4</v>
      </c>
      <c r="AR452" s="22">
        <f t="shared" si="106"/>
        <v>5.9744842025118215E-4</v>
      </c>
      <c r="AS452" s="22">
        <f t="shared" si="106"/>
        <v>5.977387032100464E-4</v>
      </c>
      <c r="AT452" s="22">
        <f t="shared" si="106"/>
        <v>5.9782793045255332E-4</v>
      </c>
      <c r="AU452" s="22">
        <f t="shared" si="106"/>
        <v>5.9781361768968249E-4</v>
      </c>
      <c r="AV452" s="22">
        <f t="shared" si="106"/>
        <v>5.977148741637897E-4</v>
      </c>
      <c r="AW452" s="22">
        <f t="shared" si="106"/>
        <v>5.9752296312685709E-4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6.8438891439814992E-3</v>
      </c>
      <c r="Q453" s="22">
        <f t="shared" si="106"/>
        <v>6.8863566425632575E-3</v>
      </c>
      <c r="R453" s="22">
        <f t="shared" si="106"/>
        <v>6.9316634884048298E-3</v>
      </c>
      <c r="S453" s="22">
        <f t="shared" si="106"/>
        <v>6.9732982788842076E-3</v>
      </c>
      <c r="T453" s="22">
        <f t="shared" si="106"/>
        <v>7.0127950433163371E-3</v>
      </c>
      <c r="U453" s="22">
        <f t="shared" si="106"/>
        <v>7.047560148651183E-3</v>
      </c>
      <c r="V453" s="22">
        <f t="shared" si="106"/>
        <v>7.0777409747815288E-3</v>
      </c>
      <c r="W453" s="22">
        <f t="shared" si="106"/>
        <v>7.1034490006165012E-3</v>
      </c>
      <c r="X453" s="22">
        <f t="shared" si="106"/>
        <v>7.1242630166992822E-3</v>
      </c>
      <c r="Y453" s="22">
        <f t="shared" si="106"/>
        <v>7.1440657038420643E-3</v>
      </c>
      <c r="Z453" s="22">
        <f t="shared" si="106"/>
        <v>7.1629949454170665E-3</v>
      </c>
      <c r="AA453" s="22">
        <f t="shared" si="106"/>
        <v>7.1810041651755854E-3</v>
      </c>
      <c r="AB453" s="22">
        <f t="shared" si="106"/>
        <v>7.1985090391863665E-3</v>
      </c>
      <c r="AC453" s="22">
        <f t="shared" si="106"/>
        <v>7.2146376087948239E-3</v>
      </c>
      <c r="AD453" s="22">
        <f t="shared" si="106"/>
        <v>7.2304454599957943E-3</v>
      </c>
      <c r="AE453" s="22">
        <f t="shared" si="106"/>
        <v>7.2455870626816927E-3</v>
      </c>
      <c r="AF453" s="22">
        <f t="shared" si="106"/>
        <v>7.2603303407649811E-3</v>
      </c>
      <c r="AG453" s="22">
        <f t="shared" si="106"/>
        <v>7.2744108888326935E-3</v>
      </c>
      <c r="AH453" s="22">
        <f t="shared" si="106"/>
        <v>7.2869443869038953E-3</v>
      </c>
      <c r="AI453" s="22">
        <f t="shared" si="106"/>
        <v>7.2986447593961588E-3</v>
      </c>
      <c r="AJ453" s="22">
        <f t="shared" si="106"/>
        <v>7.3096909321441958E-3</v>
      </c>
      <c r="AK453" s="22">
        <f t="shared" si="106"/>
        <v>7.3198004616933524E-3</v>
      </c>
      <c r="AL453" s="22">
        <f t="shared" si="106"/>
        <v>7.3291940846945836E-3</v>
      </c>
      <c r="AM453" s="22">
        <f t="shared" si="106"/>
        <v>7.3375159718685355E-3</v>
      </c>
      <c r="AN453" s="22">
        <f t="shared" si="106"/>
        <v>7.3453469540926634E-3</v>
      </c>
      <c r="AO453" s="22">
        <f t="shared" si="106"/>
        <v>7.3522927110233772E-3</v>
      </c>
      <c r="AP453" s="22">
        <f t="shared" si="106"/>
        <v>7.3583712707643205E-3</v>
      </c>
      <c r="AQ453" s="22">
        <f t="shared" si="106"/>
        <v>7.3635704854365458E-3</v>
      </c>
      <c r="AR453" s="22">
        <f t="shared" si="106"/>
        <v>7.3678940305502358E-3</v>
      </c>
      <c r="AS453" s="22">
        <f t="shared" si="106"/>
        <v>7.3714738777927603E-3</v>
      </c>
      <c r="AT453" s="22">
        <f t="shared" si="106"/>
        <v>7.3725742520596325E-3</v>
      </c>
      <c r="AU453" s="22">
        <f t="shared" si="106"/>
        <v>7.3723977432321904E-3</v>
      </c>
      <c r="AV453" s="22">
        <f t="shared" si="106"/>
        <v>7.3711800116083043E-3</v>
      </c>
      <c r="AW453" s="22">
        <f t="shared" si="106"/>
        <v>7.3688133132700289E-3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2.687508618316593E-2</v>
      </c>
      <c r="L456" s="22">
        <f t="shared" si="107"/>
        <v>2.6729002214214564E-2</v>
      </c>
      <c r="M456" s="22">
        <f t="shared" si="107"/>
        <v>2.6740992333189311E-2</v>
      </c>
      <c r="N456" s="22">
        <f t="shared" si="107"/>
        <v>2.6495489531984436E-2</v>
      </c>
      <c r="O456" s="22">
        <f t="shared" si="107"/>
        <v>2.609452683304701E-2</v>
      </c>
      <c r="P456" s="22">
        <f t="shared" si="107"/>
        <v>2.5544514050244025E-2</v>
      </c>
      <c r="Q456" s="22">
        <f t="shared" si="107"/>
        <v>2.5145143775072754E-2</v>
      </c>
      <c r="R456" s="22">
        <f t="shared" si="107"/>
        <v>2.4781112413324518E-2</v>
      </c>
      <c r="S456" s="22">
        <f t="shared" si="107"/>
        <v>2.2084043999289336E-2</v>
      </c>
      <c r="T456" s="22">
        <f t="shared" si="107"/>
        <v>2.2424582927088401E-2</v>
      </c>
      <c r="U456" s="22">
        <f t="shared" si="107"/>
        <v>2.2567992358331793E-2</v>
      </c>
      <c r="V456" s="22">
        <f t="shared" si="107"/>
        <v>2.2651204639624948E-2</v>
      </c>
      <c r="W456" s="22">
        <f t="shared" si="107"/>
        <v>2.278349149169287E-2</v>
      </c>
      <c r="X456" s="22">
        <f t="shared" si="107"/>
        <v>2.2876046454925979E-2</v>
      </c>
      <c r="Y456" s="22">
        <f t="shared" si="107"/>
        <v>2.2878018921925314E-2</v>
      </c>
      <c r="Z456" s="22">
        <f t="shared" si="107"/>
        <v>2.287412077934551E-2</v>
      </c>
      <c r="AA456" s="22">
        <f t="shared" si="107"/>
        <v>2.2880319783960767E-2</v>
      </c>
      <c r="AB456" s="22">
        <f t="shared" si="107"/>
        <v>2.3061333920184508E-2</v>
      </c>
      <c r="AC456" s="22">
        <f t="shared" si="107"/>
        <v>2.3153067548812023E-2</v>
      </c>
      <c r="AD456" s="22">
        <f t="shared" si="107"/>
        <v>2.3359086067037522E-2</v>
      </c>
      <c r="AE456" s="22">
        <f t="shared" si="107"/>
        <v>2.3586182004070477E-2</v>
      </c>
      <c r="AF456" s="22">
        <f t="shared" si="107"/>
        <v>2.3935792328457769E-2</v>
      </c>
      <c r="AG456" s="22">
        <f t="shared" si="107"/>
        <v>2.4338872558138828E-2</v>
      </c>
      <c r="AH456" s="22">
        <f t="shared" si="107"/>
        <v>2.454046061559758E-2</v>
      </c>
      <c r="AI456" s="22">
        <f t="shared" si="107"/>
        <v>2.4734281024314748E-2</v>
      </c>
      <c r="AJ456" s="22">
        <f t="shared" si="107"/>
        <v>2.4986634514717537E-2</v>
      </c>
      <c r="AK456" s="22">
        <f t="shared" si="107"/>
        <v>2.5224810617994264E-2</v>
      </c>
      <c r="AL456" s="22">
        <f t="shared" si="107"/>
        <v>2.5523963024552294E-2</v>
      </c>
      <c r="AM456" s="22">
        <f t="shared" si="107"/>
        <v>2.5790673294375965E-2</v>
      </c>
      <c r="AN456" s="22">
        <f t="shared" si="107"/>
        <v>2.615680944581486E-2</v>
      </c>
      <c r="AO456" s="22">
        <f t="shared" si="107"/>
        <v>2.6517689300491993E-2</v>
      </c>
      <c r="AP456" s="22">
        <f t="shared" si="107"/>
        <v>2.6886083166933795E-2</v>
      </c>
      <c r="AQ456" s="22">
        <f t="shared" si="107"/>
        <v>2.726540597781205E-2</v>
      </c>
      <c r="AR456" s="22">
        <f t="shared" si="107"/>
        <v>2.7662570542441572E-2</v>
      </c>
      <c r="AS456" s="22">
        <f t="shared" si="107"/>
        <v>2.8115717438525912E-2</v>
      </c>
      <c r="AT456" s="22">
        <f t="shared" si="107"/>
        <v>2.8178377768772762E-2</v>
      </c>
      <c r="AU456" s="22">
        <f t="shared" si="107"/>
        <v>2.8178123092525445E-2</v>
      </c>
      <c r="AV456" s="22">
        <f t="shared" si="107"/>
        <v>2.8181341116540342E-2</v>
      </c>
      <c r="AW456" s="22">
        <f t="shared" si="107"/>
        <v>2.8165147812321933E-2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3.9965730233416669E-3</v>
      </c>
      <c r="N457" s="22">
        <f t="shared" si="107"/>
        <v>3.9598814204188986E-3</v>
      </c>
      <c r="O457" s="22">
        <f t="shared" si="107"/>
        <v>3.8999555700251301E-3</v>
      </c>
      <c r="P457" s="22">
        <f t="shared" si="107"/>
        <v>3.8177534504158571E-3</v>
      </c>
      <c r="Q457" s="22">
        <f t="shared" si="107"/>
        <v>3.7580655955978047E-3</v>
      </c>
      <c r="R457" s="22">
        <f t="shared" si="107"/>
        <v>3.7036593154610876E-3</v>
      </c>
      <c r="S457" s="22">
        <f t="shared" si="107"/>
        <v>3.300569155928689E-3</v>
      </c>
      <c r="T457" s="22">
        <f t="shared" si="107"/>
        <v>3.3514643760941074E-3</v>
      </c>
      <c r="U457" s="22">
        <f t="shared" si="107"/>
        <v>3.3728976219908479E-3</v>
      </c>
      <c r="V457" s="22">
        <f t="shared" si="107"/>
        <v>3.3853341073120827E-3</v>
      </c>
      <c r="W457" s="22">
        <f t="shared" si="107"/>
        <v>3.4051050289641296E-3</v>
      </c>
      <c r="X457" s="22">
        <f t="shared" si="107"/>
        <v>3.4189378241209004E-3</v>
      </c>
      <c r="Y457" s="22">
        <f t="shared" si="107"/>
        <v>3.4192326190298095E-3</v>
      </c>
      <c r="Z457" s="22">
        <f t="shared" si="107"/>
        <v>3.4186500224200247E-3</v>
      </c>
      <c r="AA457" s="22">
        <f t="shared" si="107"/>
        <v>3.4195764941944533E-3</v>
      </c>
      <c r="AB457" s="22">
        <f t="shared" si="107"/>
        <v>3.4466299484814662E-3</v>
      </c>
      <c r="AC457" s="22">
        <f t="shared" si="107"/>
        <v>3.4603399911357535E-3</v>
      </c>
      <c r="AD457" s="22">
        <f t="shared" si="107"/>
        <v>3.491130473477985E-3</v>
      </c>
      <c r="AE457" s="22">
        <f t="shared" si="107"/>
        <v>3.525071079882855E-3</v>
      </c>
      <c r="AF457" s="22">
        <f t="shared" si="107"/>
        <v>3.5773220649517145E-3</v>
      </c>
      <c r="AG457" s="22">
        <f t="shared" si="107"/>
        <v>3.6375643907455221E-3</v>
      </c>
      <c r="AH457" s="22">
        <f t="shared" si="107"/>
        <v>3.6676927189028714E-3</v>
      </c>
      <c r="AI457" s="22">
        <f t="shared" si="107"/>
        <v>3.6966601336943816E-3</v>
      </c>
      <c r="AJ457" s="22">
        <f t="shared" si="107"/>
        <v>3.7343756058624868E-3</v>
      </c>
      <c r="AK457" s="22">
        <f t="shared" si="107"/>
        <v>3.7699721976904932E-3</v>
      </c>
      <c r="AL457" s="22">
        <f t="shared" si="107"/>
        <v>3.8146819983972411E-3</v>
      </c>
      <c r="AM457" s="22">
        <f t="shared" si="107"/>
        <v>3.8545431619675437E-3</v>
      </c>
      <c r="AN457" s="22">
        <f t="shared" si="107"/>
        <v>3.9092640132911746E-3</v>
      </c>
      <c r="AO457" s="22">
        <f t="shared" si="107"/>
        <v>3.963199285172617E-3</v>
      </c>
      <c r="AP457" s="22">
        <f t="shared" si="107"/>
        <v>4.0182575631243457E-3</v>
      </c>
      <c r="AQ457" s="22">
        <f t="shared" si="107"/>
        <v>4.0749492256552319E-3</v>
      </c>
      <c r="AR457" s="22">
        <f t="shared" si="107"/>
        <v>4.1343074261680655E-3</v>
      </c>
      <c r="AS457" s="22">
        <f t="shared" si="107"/>
        <v>4.2020324618711703E-3</v>
      </c>
      <c r="AT457" s="22">
        <f t="shared" si="107"/>
        <v>4.2113973568749883E-3</v>
      </c>
      <c r="AU457" s="22">
        <f t="shared" si="107"/>
        <v>4.2113592942553575E-3</v>
      </c>
      <c r="AV457" s="22">
        <f t="shared" si="107"/>
        <v>4.2118402437955321E-3</v>
      </c>
      <c r="AW457" s="22">
        <f t="shared" si="107"/>
        <v>4.2094200747161007E-3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1.7066731126843735E-2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1.8677293946611211E-2</v>
      </c>
      <c r="S458" s="22">
        <f t="shared" si="107"/>
        <v>1.7931979571596819E-2</v>
      </c>
      <c r="T458" s="22">
        <f t="shared" si="107"/>
        <v>1.8432238891338024E-2</v>
      </c>
      <c r="U458" s="22">
        <f t="shared" si="107"/>
        <v>1.8845972716371662E-2</v>
      </c>
      <c r="V458" s="22">
        <f t="shared" si="107"/>
        <v>1.9229105963632104E-2</v>
      </c>
      <c r="W458" s="22">
        <f t="shared" si="107"/>
        <v>1.9630209847870624E-2</v>
      </c>
      <c r="X458" s="22">
        <f t="shared" si="107"/>
        <v>2.0008716892912729E-2</v>
      </c>
      <c r="Y458" s="22">
        <f t="shared" si="107"/>
        <v>2.0344794520390758E-2</v>
      </c>
      <c r="Z458" s="22">
        <f t="shared" si="107"/>
        <v>2.0677480392898354E-2</v>
      </c>
      <c r="AA458" s="22">
        <f t="shared" si="107"/>
        <v>2.1014688479428972E-2</v>
      </c>
      <c r="AB458" s="22">
        <f t="shared" si="107"/>
        <v>2.1441332423586645E-2</v>
      </c>
      <c r="AC458" s="22">
        <f t="shared" si="107"/>
        <v>2.1824667357194516E-2</v>
      </c>
      <c r="AD458" s="22">
        <f t="shared" si="107"/>
        <v>2.2271487369516407E-2</v>
      </c>
      <c r="AE458" s="22">
        <f t="shared" si="107"/>
        <v>2.2734775971380451E-2</v>
      </c>
      <c r="AF458" s="22">
        <f t="shared" si="107"/>
        <v>2.3271753857679392E-2</v>
      </c>
      <c r="AG458" s="22">
        <f t="shared" si="107"/>
        <v>2.3847479439746872E-2</v>
      </c>
      <c r="AH458" s="22">
        <f t="shared" si="107"/>
        <v>2.431662226696785E-2</v>
      </c>
      <c r="AI458" s="22">
        <f t="shared" si="107"/>
        <v>2.4786993641986114E-2</v>
      </c>
      <c r="AJ458" s="22">
        <f t="shared" si="107"/>
        <v>2.529832368158539E-2</v>
      </c>
      <c r="AK458" s="22">
        <f t="shared" si="107"/>
        <v>2.5808330557121575E-2</v>
      </c>
      <c r="AL458" s="22">
        <f t="shared" si="107"/>
        <v>2.6363609077013919E-2</v>
      </c>
      <c r="AM458" s="22">
        <f t="shared" si="107"/>
        <v>2.6907194043045188E-2</v>
      </c>
      <c r="AN458" s="22">
        <f t="shared" si="107"/>
        <v>2.752379279056508E-2</v>
      </c>
      <c r="AO458" s="22">
        <f t="shared" si="107"/>
        <v>2.8148262628007792E-2</v>
      </c>
      <c r="AP458" s="22">
        <f t="shared" si="107"/>
        <v>2.8789327961298773E-2</v>
      </c>
      <c r="AQ458" s="22">
        <f t="shared" si="107"/>
        <v>2.9449960516928071E-2</v>
      </c>
      <c r="AR458" s="22">
        <f t="shared" si="107"/>
        <v>3.0135770137431267E-2</v>
      </c>
      <c r="AS458" s="22">
        <f t="shared" si="107"/>
        <v>3.0874940255841542E-2</v>
      </c>
      <c r="AT458" s="22">
        <f t="shared" si="107"/>
        <v>3.1347196382551956E-2</v>
      </c>
      <c r="AU458" s="22">
        <f t="shared" si="107"/>
        <v>3.1778657328061746E-2</v>
      </c>
      <c r="AV458" s="22">
        <f t="shared" si="107"/>
        <v>3.2216802609797965E-2</v>
      </c>
      <c r="AW458" s="22">
        <f t="shared" si="107"/>
        <v>3.2644498491633027E-2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7.7585797913229254E-2</v>
      </c>
      <c r="L459" s="22">
        <f t="shared" si="107"/>
        <v>7.8607464197542429E-2</v>
      </c>
      <c r="M459" s="22">
        <f t="shared" si="107"/>
        <v>8.024855331382115E-2</v>
      </c>
      <c r="N459" s="22">
        <f t="shared" si="107"/>
        <v>8.0719757945382262E-2</v>
      </c>
      <c r="O459" s="22">
        <f t="shared" si="107"/>
        <v>8.0430818839717741E-2</v>
      </c>
      <c r="P459" s="22">
        <f t="shared" si="107"/>
        <v>7.938481013134728E-2</v>
      </c>
      <c r="Q459" s="22">
        <f t="shared" si="107"/>
        <v>7.8944464359385624E-2</v>
      </c>
      <c r="R459" s="22">
        <f t="shared" si="107"/>
        <v>7.8604018955287347E-2</v>
      </c>
      <c r="S459" s="22">
        <f t="shared" si="107"/>
        <v>6.7217872960445568E-2</v>
      </c>
      <c r="T459" s="22">
        <f t="shared" si="107"/>
        <v>7.0051017518192149E-2</v>
      </c>
      <c r="U459" s="22">
        <f t="shared" si="107"/>
        <v>7.2004144321767535E-2</v>
      </c>
      <c r="V459" s="22">
        <f t="shared" si="107"/>
        <v>7.3713081288912755E-2</v>
      </c>
      <c r="W459" s="22">
        <f t="shared" si="107"/>
        <v>7.5711260760149876E-2</v>
      </c>
      <c r="X459" s="22">
        <f t="shared" si="107"/>
        <v>7.7563459900792081E-2</v>
      </c>
      <c r="Y459" s="22">
        <f t="shared" si="107"/>
        <v>7.8981006209723439E-2</v>
      </c>
      <c r="Z459" s="22">
        <f t="shared" si="107"/>
        <v>8.0385162359793455E-2</v>
      </c>
      <c r="AA459" s="22">
        <f t="shared" si="107"/>
        <v>8.185981938560262E-2</v>
      </c>
      <c r="AB459" s="22">
        <f t="shared" si="107"/>
        <v>8.4281362986912134E-2</v>
      </c>
      <c r="AC459" s="22">
        <f t="shared" si="107"/>
        <v>8.6269400280091307E-2</v>
      </c>
      <c r="AD459" s="22">
        <f t="shared" si="107"/>
        <v>8.8911013038402556E-2</v>
      </c>
      <c r="AE459" s="22">
        <f t="shared" si="107"/>
        <v>9.1718357804689454E-2</v>
      </c>
      <c r="AF459" s="22">
        <f t="shared" si="107"/>
        <v>9.5263218924453746E-2</v>
      </c>
      <c r="AG459" s="22">
        <f t="shared" si="107"/>
        <v>9.9183621415129958E-2</v>
      </c>
      <c r="AH459" s="22">
        <f t="shared" si="107"/>
        <v>0.10203515610205599</v>
      </c>
      <c r="AI459" s="22">
        <f t="shared" si="107"/>
        <v>0.10489731933990176</v>
      </c>
      <c r="AJ459" s="22">
        <f t="shared" si="107"/>
        <v>0.10815906793619774</v>
      </c>
      <c r="AK459" s="22">
        <f t="shared" si="107"/>
        <v>0.11140343182847562</v>
      </c>
      <c r="AL459" s="22">
        <f t="shared" si="107"/>
        <v>0.11508129983087245</v>
      </c>
      <c r="AM459" s="22">
        <f t="shared" si="107"/>
        <v>0.11863959739146933</v>
      </c>
      <c r="AN459" s="22">
        <f t="shared" si="107"/>
        <v>0.12288581972237174</v>
      </c>
      <c r="AO459" s="22">
        <f t="shared" si="107"/>
        <v>0.12719157566235212</v>
      </c>
      <c r="AP459" s="22">
        <f t="shared" si="107"/>
        <v>0.13163905928529523</v>
      </c>
      <c r="AQ459" s="22">
        <f t="shared" si="107"/>
        <v>0.1362546950336655</v>
      </c>
      <c r="AR459" s="22">
        <f t="shared" si="107"/>
        <v>0.14108889600884986</v>
      </c>
      <c r="AS459" s="22">
        <f t="shared" si="107"/>
        <v>0.14639993595670028</v>
      </c>
      <c r="AT459" s="22">
        <f t="shared" si="107"/>
        <v>0.14923071622926157</v>
      </c>
      <c r="AU459" s="22">
        <f t="shared" si="107"/>
        <v>0.15169391823426059</v>
      </c>
      <c r="AV459" s="22">
        <f t="shared" si="107"/>
        <v>0.15422869381464915</v>
      </c>
      <c r="AW459" s="22">
        <f t="shared" si="107"/>
        <v>0.1566791051343637</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73.223011790998015</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74.518042528471327</v>
      </c>
      <c r="S462" s="93">
        <f>IF('Net zero activities &amp; levers'!$C$8="Off",('Activity data'!AL5*EF!$H4)*kgtoGg,IF('Net zero activities &amp; levers'!$C$8="On",(('Net zero supporting data'!J132*EF!$H4)+('Net zero supporting data'!J122*'Net zero supporting data'!J142))*kgtoGg,"ERROR"))</f>
        <v>72.482333176672142</v>
      </c>
      <c r="T462" s="93">
        <f>IF('Net zero activities &amp; levers'!$C$8="Off",('Activity data'!AM5*EF!$H4)*kgtoGg,IF('Net zero activities &amp; levers'!$C$8="On",(('Net zero supporting data'!K132*EF!$H4)+('Net zero supporting data'!K122*'Net zero supporting data'!K142))*kgtoGg,"ERROR"))</f>
        <v>73.407233758301587</v>
      </c>
      <c r="U462" s="93">
        <f>IF('Net zero activities &amp; levers'!$C$8="Off",('Activity data'!AN5*EF!$H4)*kgtoGg,IF('Net zero activities &amp; levers'!$C$8="On",(('Net zero supporting data'!L132*EF!$H4)+('Net zero supporting data'!L122*'Net zero supporting data'!L142))*kgtoGg,"ERROR"))</f>
        <v>74.122198063336057</v>
      </c>
      <c r="V462" s="93">
        <f>IF('Net zero activities &amp; levers'!$C$8="Off",('Activity data'!AO5*EF!$H4)*kgtoGg,IF('Net zero activities &amp; levers'!$C$8="On",(('Net zero supporting data'!M132*EF!$H4)+('Net zero supporting data'!M122*'Net zero supporting data'!M142))*kgtoGg,"ERROR"))</f>
        <v>74.76043991165507</v>
      </c>
      <c r="W462" s="93">
        <f>IF('Net zero activities &amp; levers'!$C$8="Off",('Activity data'!AP5*EF!$H4)*kgtoGg,IF('Net zero activities &amp; levers'!$C$8="On",(('Net zero supporting data'!N132*EF!$H4)+('Net zero supporting data'!N122*'Net zero supporting data'!N142))*kgtoGg,"ERROR"))</f>
        <v>75.435130128849366</v>
      </c>
      <c r="X462" s="93">
        <f>IF('Net zero activities &amp; levers'!$C$8="Off",('Activity data'!AQ5*EF!$H4)*kgtoGg,IF('Net zero activities &amp; levers'!$C$8="On",(('Net zero supporting data'!O132*EF!$H4)+('Net zero supporting data'!O122*'Net zero supporting data'!O142))*kgtoGg,"ERROR"))</f>
        <v>76.051137701045576</v>
      </c>
      <c r="Y462" s="93">
        <f>IF('Net zero activities &amp; levers'!$C$8="Off",('Activity data'!AR5*EF!$H4)*kgtoGg,IF('Net zero activities &amp; levers'!$C$8="On",(('Net zero supporting data'!P132*EF!$H4)+('Net zero supporting data'!P122*'Net zero supporting data'!P142))*kgtoGg,"ERROR"))</f>
        <v>76.570434337911649</v>
      </c>
      <c r="Z462" s="93">
        <f>IF('Net zero activities &amp; levers'!$C$8="Off",('Activity data'!AS5*EF!$H4)*kgtoGg,IF('Net zero activities &amp; levers'!$C$8="On",(('Net zero supporting data'!Q132*EF!$H4)+('Net zero supporting data'!Q122*'Net zero supporting data'!Q142))*kgtoGg,"ERROR"))</f>
        <v>77.083270336302945</v>
      </c>
      <c r="AA462" s="93">
        <f>IF('Net zero activities &amp; levers'!$C$8="Off",('Activity data'!AT5*EF!$H4)*kgtoGg,IF('Net zero activities &amp; levers'!$C$8="On",(('Net zero supporting data'!R132*EF!$H4)+('Net zero supporting data'!R122*'Net zero supporting data'!R142))*kgtoGg,"ERROR"))</f>
        <v>77.607288716602127</v>
      </c>
      <c r="AB462" s="93">
        <f>IF('Net zero activities &amp; levers'!$C$8="Off",('Activity data'!AU5*EF!$H4)*kgtoGg,IF('Net zero activities &amp; levers'!$C$8="On",(('Net zero supporting data'!S132*EF!$H4)+('Net zero supporting data'!S122*'Net zero supporting data'!S142))*kgtoGg,"ERROR"))</f>
        <v>78.334361803621377</v>
      </c>
      <c r="AC462" s="93">
        <f>IF('Net zero activities &amp; levers'!$C$8="Off",('Activity data'!AV5*EF!$H4)*kgtoGg,IF('Net zero activities &amp; levers'!$C$8="On",(('Net zero supporting data'!T132*EF!$H4)+('Net zero supporting data'!T122*'Net zero supporting data'!T142))*kgtoGg,"ERROR"))</f>
        <v>78.961839134259677</v>
      </c>
      <c r="AD462" s="93">
        <f>IF('Net zero activities &amp; levers'!$C$8="Off",('Activity data'!AW5*EF!$H4)*kgtoGg,IF('Net zero activities &amp; levers'!$C$8="On",(('Net zero supporting data'!U132*EF!$H4)+('Net zero supporting data'!U122*'Net zero supporting data'!U142))*kgtoGg,"ERROR"))</f>
        <v>79.731537222446462</v>
      </c>
      <c r="AE462" s="93">
        <f>IF('Net zero activities &amp; levers'!$C$8="Off",('Activity data'!AX5*EF!$H4)*kgtoGg,IF('Net zero activities &amp; levers'!$C$8="On",(('Net zero supporting data'!V132*EF!$H4)+('Net zero supporting data'!V122*'Net zero supporting data'!V142))*kgtoGg,"ERROR"))</f>
        <v>80.536174886187723</v>
      </c>
      <c r="AF462" s="93">
        <f>IF('Net zero activities &amp; levers'!$C$8="Off",('Activity data'!AY5*EF!$H4)*kgtoGg,IF('Net zero activities &amp; levers'!$C$8="On",(('Net zero supporting data'!W132*EF!$H4)+('Net zero supporting data'!W122*'Net zero supporting data'!W142))*kgtoGg,"ERROR"))</f>
        <v>81.502550074143315</v>
      </c>
      <c r="AG462" s="93">
        <f>IF('Net zero activities &amp; levers'!$C$8="Off",('Activity data'!AZ5*EF!$H4)*kgtoGg,IF('Net zero activities &amp; levers'!$C$8="On",(('Net zero supporting data'!X132*EF!$H4)+('Net zero supporting data'!X122*'Net zero supporting data'!X142))*kgtoGg,"ERROR"))</f>
        <v>82.55096294016731</v>
      </c>
      <c r="AH462" s="93">
        <f>IF('Net zero activities &amp; levers'!$C$8="Off",('Activity data'!BA5*EF!$H4)*kgtoGg,IF('Net zero activities &amp; levers'!$C$8="On",(('Net zero supporting data'!Y132*EF!$H4)+('Net zero supporting data'!Y122*'Net zero supporting data'!Y142))*kgtoGg,"ERROR"))</f>
        <v>83.359132542905741</v>
      </c>
      <c r="AI462" s="93">
        <f>IF('Net zero activities &amp; levers'!$C$8="Off",('Activity data'!BB5*EF!$H4)*kgtoGg,IF('Net zero activities &amp; levers'!$C$8="On",(('Net zero supporting data'!Z132*EF!$H4)+('Net zero supporting data'!Z122*'Net zero supporting data'!Z142))*kgtoGg,"ERROR"))</f>
        <v>84.167299415400834</v>
      </c>
      <c r="AJ462" s="93">
        <f>IF('Net zero activities &amp; levers'!$C$8="Off",('Activity data'!BC5*EF!$H4)*kgtoGg,IF('Net zero activities &amp; levers'!$C$8="On",(('Net zero supporting data'!AA132*EF!$H4)+('Net zero supporting data'!AA122*'Net zero supporting data'!AA142))*kgtoGg,"ERROR"))</f>
        <v>85.062420921639173</v>
      </c>
      <c r="AK462" s="93">
        <f>IF('Net zero activities &amp; levers'!$C$8="Off",('Activity data'!BD5*EF!$H4)*kgtoGg,IF('Net zero activities &amp; levers'!$C$8="On",(('Net zero supporting data'!AB132*EF!$H4)+('Net zero supporting data'!AB122*'Net zero supporting data'!AB142))*kgtoGg,"ERROR"))</f>
        <v>85.951001239902936</v>
      </c>
      <c r="AL462" s="93">
        <f>IF('Net zero activities &amp; levers'!$C$8="Off",('Activity data'!BE5*EF!$H4)*kgtoGg,IF('Net zero activities &amp; levers'!$C$8="On",(('Net zero supporting data'!AC132*EF!$H4)+('Net zero supporting data'!AC122*'Net zero supporting data'!AC142))*kgtoGg,"ERROR"))</f>
        <v>86.934407869511148</v>
      </c>
      <c r="AM462" s="93">
        <f>IF('Net zero activities &amp; levers'!$C$8="Off",('Activity data'!BF5*EF!$H4)*kgtoGg,IF('Net zero activities &amp; levers'!$C$8="On",(('Net zero supporting data'!AD132*EF!$H4)+('Net zero supporting data'!AD122*'Net zero supporting data'!AD142))*kgtoGg,"ERROR"))</f>
        <v>87.887949815555459</v>
      </c>
      <c r="AN462" s="93">
        <f>IF('Net zero activities &amp; levers'!$C$8="Off",('Activity data'!BG5*EF!$H4)*kgtoGg,IF('Net zero activities &amp; levers'!$C$8="On",(('Net zero supporting data'!AE132*EF!$H4)+('Net zero supporting data'!AE122*'Net zero supporting data'!AE142))*kgtoGg,"ERROR"))</f>
        <v>88.995197442126482</v>
      </c>
      <c r="AO462" s="93">
        <f>IF('Net zero activities &amp; levers'!$C$8="Off",('Activity data'!BH5*EF!$H4)*kgtoGg,IF('Net zero activities &amp; levers'!$C$8="On",(('Net zero supporting data'!AF132*EF!$H4)+('Net zero supporting data'!AF122*'Net zero supporting data'!AF142))*kgtoGg,"ERROR"))</f>
        <v>90.114163139485754</v>
      </c>
      <c r="AP462" s="93">
        <f>IF('Net zero activities &amp; levers'!$C$8="Off",('Activity data'!BI5*EF!$H4)*kgtoGg,IF('Net zero activities &amp; levers'!$C$8="On",(('Net zero supporting data'!AG132*EF!$H4)+('Net zero supporting data'!AG122*'Net zero supporting data'!AG142))*kgtoGg,"ERROR"))</f>
        <v>91.263395205308072</v>
      </c>
      <c r="AQ462" s="93">
        <f>IF('Net zero activities &amp; levers'!$C$8="Off",('Activity data'!BJ5*EF!$H4)*kgtoGg,IF('Net zero activities &amp; levers'!$C$8="On",(('Net zero supporting data'!AH132*EF!$H4)+('Net zero supporting data'!AH122*'Net zero supporting data'!AH142))*kgtoGg,"ERROR"))</f>
        <v>92.448895370855467</v>
      </c>
      <c r="AR462" s="93">
        <f>IF('Net zero activities &amp; levers'!$C$8="Off",('Activity data'!BK5*EF!$H4)*kgtoGg,IF('Net zero activities &amp; levers'!$C$8="On",(('Net zero supporting data'!AI132*EF!$H4)+('Net zero supporting data'!AI122*'Net zero supporting data'!AI142))*kgtoGg,"ERROR"))</f>
        <v>93.682225562140673</v>
      </c>
      <c r="AS462" s="93">
        <f>IF('Net zero activities &amp; levers'!$C$8="Off",('Activity data'!BL5*EF!$H4)*kgtoGg,IF('Net zero activities &amp; levers'!$C$8="On",(('Net zero supporting data'!AJ132*EF!$H4)+('Net zero supporting data'!AJ122*'Net zero supporting data'!AJ142))*kgtoGg,"ERROR"))</f>
        <v>95.02281139562416</v>
      </c>
      <c r="AT462" s="93">
        <f>IF('Net zero activities &amp; levers'!$C$8="Off",('Activity data'!BM5*EF!$H4)*kgtoGg,IF('Net zero activities &amp; levers'!$C$8="On",(('Net zero supporting data'!AK132*EF!$H4)+('Net zero supporting data'!AK122*'Net zero supporting data'!AK142))*kgtoGg,"ERROR"))</f>
        <v>95.790905009989416</v>
      </c>
      <c r="AU462" s="93">
        <f>IF('Net zero activities &amp; levers'!$C$8="Off",('Activity data'!BN5*EF!$H4)*kgtoGg,IF('Net zero activities &amp; levers'!$C$8="On",(('Net zero supporting data'!AL132*EF!$H4)+('Net zero supporting data'!AL122*'Net zero supporting data'!AL142))*kgtoGg,"ERROR"))</f>
        <v>96.469490271834715</v>
      </c>
      <c r="AV462" s="93">
        <f>IF('Net zero activities &amp; levers'!$C$8="Off",('Activity data'!BO5*EF!$H4)*kgtoGg,IF('Net zero activities &amp; levers'!$C$8="On",(('Net zero supporting data'!AM132*EF!$H4)+('Net zero supporting data'!AM122*'Net zero supporting data'!AM142))*kgtoGg,"ERROR"))</f>
        <v>97.15929905248683</v>
      </c>
      <c r="AW462" s="93">
        <f>IF('Net zero activities &amp; levers'!$C$8="Off",('Activity data'!BP5*EF!$H4)*kgtoGg,IF('Net zero activities &amp; levers'!$C$8="On",(('Net zero supporting data'!AN132*EF!$H4)+('Net zero supporting data'!AN122*'Net zero supporting data'!AN142))*kgtoGg,"ERROR"))</f>
        <v>97.824161761631444</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58.564977012483276</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59.600764035107616</v>
      </c>
      <c r="S463" s="93">
        <f>IF('Net zero activities &amp; levers'!$C$8="Off",('Activity data'!AL6*EF!$H5)*kgtoGg,IF('Net zero activities &amp; levers'!$C$8="On",(('Net zero supporting data'!J133*EF!$H5)+('Net zero supporting data'!J123*'Net zero supporting data'!J143))*kgtoGg,"ERROR"))</f>
        <v>57.97256999506304</v>
      </c>
      <c r="T463" s="93">
        <f>IF('Net zero activities &amp; levers'!$C$8="Off",('Activity data'!AM6*EF!$H5)*kgtoGg,IF('Net zero activities &amp; levers'!$C$8="On",(('Net zero supporting data'!K133*EF!$H5)+('Net zero supporting data'!K123*'Net zero supporting data'!K143))*kgtoGg,"ERROR"))</f>
        <v>58.712320791664652</v>
      </c>
      <c r="U463" s="93">
        <f>IF('Net zero activities &amp; levers'!$C$8="Off",('Activity data'!AN6*EF!$H5)*kgtoGg,IF('Net zero activities &amp; levers'!$C$8="On",(('Net zero supporting data'!L133*EF!$H5)+('Net zero supporting data'!L123*'Net zero supporting data'!L143))*kgtoGg,"ERROR"))</f>
        <v>59.284161078822002</v>
      </c>
      <c r="V463" s="93">
        <f>IF('Net zero activities &amp; levers'!$C$8="Off",('Activity data'!AO6*EF!$H5)*kgtoGg,IF('Net zero activities &amp; levers'!$C$8="On",(('Net zero supporting data'!M133*EF!$H5)+('Net zero supporting data'!M123*'Net zero supporting data'!M143))*kgtoGg,"ERROR"))</f>
        <v>59.794637474984157</v>
      </c>
      <c r="W463" s="93">
        <f>IF('Net zero activities &amp; levers'!$C$8="Off",('Activity data'!AP6*EF!$H5)*kgtoGg,IF('Net zero activities &amp; levers'!$C$8="On",(('Net zero supporting data'!N133*EF!$H5)+('Net zero supporting data'!N123*'Net zero supporting data'!N143))*kgtoGg,"ERROR"))</f>
        <v>60.334265879963127</v>
      </c>
      <c r="X463" s="93">
        <f>IF('Net zero activities &amp; levers'!$C$8="Off",('Activity data'!AQ6*EF!$H5)*kgtoGg,IF('Net zero activities &amp; levers'!$C$8="On",(('Net zero supporting data'!O133*EF!$H5)+('Net zero supporting data'!O123*'Net zero supporting data'!O143))*kgtoGg,"ERROR"))</f>
        <v>60.826958934001368</v>
      </c>
      <c r="Y463" s="93">
        <f>IF('Net zero activities &amp; levers'!$C$8="Off",('Activity data'!AR6*EF!$H5)*kgtoGg,IF('Net zero activities &amp; levers'!$C$8="On",(('Net zero supporting data'!P133*EF!$H5)+('Net zero supporting data'!P123*'Net zero supporting data'!P143))*kgtoGg,"ERROR"))</f>
        <v>61.24230098094597</v>
      </c>
      <c r="Z463" s="93">
        <f>IF('Net zero activities &amp; levers'!$C$8="Off",('Activity data'!AS6*EF!$H5)*kgtoGg,IF('Net zero activities &amp; levers'!$C$8="On",(('Net zero supporting data'!Q133*EF!$H5)+('Net zero supporting data'!Q123*'Net zero supporting data'!Q143))*kgtoGg,"ERROR"))</f>
        <v>61.652475702284775</v>
      </c>
      <c r="AA463" s="93">
        <f>IF('Net zero activities &amp; levers'!$C$8="Off",('Activity data'!AT6*EF!$H5)*kgtoGg,IF('Net zero activities &amp; levers'!$C$8="On",(('Net zero supporting data'!R133*EF!$H5)+('Net zero supporting data'!R123*'Net zero supporting data'!R143))*kgtoGg,"ERROR"))</f>
        <v>62.071594277794041</v>
      </c>
      <c r="AB463" s="93">
        <f>IF('Net zero activities &amp; levers'!$C$8="Off",('Activity data'!AU6*EF!$H5)*kgtoGg,IF('Net zero activities &amp; levers'!$C$8="On",(('Net zero supporting data'!S133*EF!$H5)+('Net zero supporting data'!S123*'Net zero supporting data'!S143))*kgtoGg,"ERROR"))</f>
        <v>62.653119369239576</v>
      </c>
      <c r="AC463" s="93">
        <f>IF('Net zero activities &amp; levers'!$C$8="Off",('Activity data'!AV6*EF!$H5)*kgtoGg,IF('Net zero activities &amp; levers'!$C$8="On",(('Net zero supporting data'!T133*EF!$H5)+('Net zero supporting data'!T123*'Net zero supporting data'!T143))*kgtoGg,"ERROR"))</f>
        <v>63.15498612595777</v>
      </c>
      <c r="AD463" s="93">
        <f>IF('Net zero activities &amp; levers'!$C$8="Off",('Activity data'!AW6*EF!$H5)*kgtoGg,IF('Net zero activities &amp; levers'!$C$8="On",(('Net zero supporting data'!U133*EF!$H5)+('Net zero supporting data'!U123*'Net zero supporting data'!U143))*kgtoGg,"ERROR"))</f>
        <v>63.770603398979482</v>
      </c>
      <c r="AE463" s="93">
        <f>IF('Net zero activities &amp; levers'!$C$8="Off",('Activity data'!AX6*EF!$H5)*kgtoGg,IF('Net zero activities &amp; levers'!$C$8="On",(('Net zero supporting data'!V133*EF!$H5)+('Net zero supporting data'!V123*'Net zero supporting data'!V143))*kgtoGg,"ERROR"))</f>
        <v>64.414165922942445</v>
      </c>
      <c r="AF463" s="93">
        <f>IF('Net zero activities &amp; levers'!$C$8="Off",('Activity data'!AY6*EF!$H5)*kgtoGg,IF('Net zero activities &amp; levers'!$C$8="On",(('Net zero supporting data'!W133*EF!$H5)+('Net zero supporting data'!W123*'Net zero supporting data'!W143))*kgtoGg,"ERROR"))</f>
        <v>65.187088796281728</v>
      </c>
      <c r="AG463" s="93">
        <f>IF('Net zero activities &amp; levers'!$C$8="Off",('Activity data'!AZ6*EF!$H5)*kgtoGg,IF('Net zero activities &amp; levers'!$C$8="On",(('Net zero supporting data'!X133*EF!$H5)+('Net zero supporting data'!X123*'Net zero supporting data'!X143))*kgtoGg,"ERROR"))</f>
        <v>66.025626762645942</v>
      </c>
      <c r="AH463" s="93">
        <f>IF('Net zero activities &amp; levers'!$C$8="Off",('Activity data'!BA6*EF!$H5)*kgtoGg,IF('Net zero activities &amp; levers'!$C$8="On",(('Net zero supporting data'!Y133*EF!$H5)+('Net zero supporting data'!Y123*'Net zero supporting data'!Y143))*kgtoGg,"ERROR"))</f>
        <v>66.672014189888912</v>
      </c>
      <c r="AI463" s="93">
        <f>IF('Net zero activities &amp; levers'!$C$8="Off",('Activity data'!BB6*EF!$H5)*kgtoGg,IF('Net zero activities &amp; levers'!$C$8="On",(('Net zero supporting data'!Z133*EF!$H5)+('Net zero supporting data'!Z123*'Net zero supporting data'!Z143))*kgtoGg,"ERROR"))</f>
        <v>67.318399433438032</v>
      </c>
      <c r="AJ463" s="93">
        <f>IF('Net zero activities &amp; levers'!$C$8="Off",('Activity data'!BC6*EF!$H5)*kgtoGg,IF('Net zero activities &amp; levers'!$C$8="On",(('Net zero supporting data'!AA133*EF!$H5)+('Net zero supporting data'!AA123*'Net zero supporting data'!AA143))*kgtoGg,"ERROR"))</f>
        <v>68.034332432559395</v>
      </c>
      <c r="AK463" s="93">
        <f>IF('Net zero activities &amp; levers'!$C$8="Off",('Activity data'!BD6*EF!$H5)*kgtoGg,IF('Net zero activities &amp; levers'!$C$8="On",(('Net zero supporting data'!AB133*EF!$H5)+('Net zero supporting data'!AB123*'Net zero supporting data'!AB143))*kgtoGg,"ERROR"))</f>
        <v>68.745033681251542</v>
      </c>
      <c r="AL463" s="93">
        <f>IF('Net zero activities &amp; levers'!$C$8="Off",('Activity data'!BE6*EF!$H5)*kgtoGg,IF('Net zero activities &amp; levers'!$C$8="On",(('Net zero supporting data'!AC133*EF!$H5)+('Net zero supporting data'!AC123*'Net zero supporting data'!AC143))*kgtoGg,"ERROR"))</f>
        <v>69.531578583574301</v>
      </c>
      <c r="AM463" s="93">
        <f>IF('Net zero activities &amp; levers'!$C$8="Off",('Activity data'!BF6*EF!$H5)*kgtoGg,IF('Net zero activities &amp; levers'!$C$8="On",(('Net zero supporting data'!AD133*EF!$H5)+('Net zero supporting data'!AD123*'Net zero supporting data'!AD143))*kgtoGg,"ERROR"))</f>
        <v>70.294237217582989</v>
      </c>
      <c r="AN463" s="93">
        <f>IF('Net zero activities &amp; levers'!$C$8="Off",('Activity data'!BG6*EF!$H5)*kgtoGg,IF('Net zero activities &amp; levers'!$C$8="On",(('Net zero supporting data'!AE133*EF!$H5)+('Net zero supporting data'!AE123*'Net zero supporting data'!AE143))*kgtoGg,"ERROR"))</f>
        <v>71.179832199422165</v>
      </c>
      <c r="AO463" s="93">
        <f>IF('Net zero activities &amp; levers'!$C$8="Off",('Activity data'!BH6*EF!$H5)*kgtoGg,IF('Net zero activities &amp; levers'!$C$8="On",(('Net zero supporting data'!AF133*EF!$H5)+('Net zero supporting data'!AF123*'Net zero supporting data'!AF143))*kgtoGg,"ERROR"))</f>
        <v>72.07479948826645</v>
      </c>
      <c r="AP463" s="93">
        <f>IF('Net zero activities &amp; levers'!$C$8="Off",('Activity data'!BI6*EF!$H5)*kgtoGg,IF('Net zero activities &amp; levers'!$C$8="On",(('Net zero supporting data'!AG133*EF!$H5)+('Net zero supporting data'!AG123*'Net zero supporting data'!AG143))*kgtoGg,"ERROR"))</f>
        <v>72.993974319656914</v>
      </c>
      <c r="AQ463" s="93">
        <f>IF('Net zero activities &amp; levers'!$C$8="Off",('Activity data'!BJ6*EF!$H5)*kgtoGg,IF('Net zero activities &amp; levers'!$C$8="On",(('Net zero supporting data'!AH133*EF!$H5)+('Net zero supporting data'!AH123*'Net zero supporting data'!AH143))*kgtoGg,"ERROR"))</f>
        <v>73.94215697761355</v>
      </c>
      <c r="AR463" s="93">
        <f>IF('Net zero activities &amp; levers'!$C$8="Off",('Activity data'!BK6*EF!$H5)*kgtoGg,IF('Net zero activities &amp; levers'!$C$8="On",(('Net zero supporting data'!AI133*EF!$H5)+('Net zero supporting data'!AI123*'Net zero supporting data'!AI143))*kgtoGg,"ERROR"))</f>
        <v>74.928594881965068</v>
      </c>
      <c r="AS463" s="93">
        <f>IF('Net zero activities &amp; levers'!$C$8="Off",('Activity data'!BL6*EF!$H5)*kgtoGg,IF('Net zero activities &amp; levers'!$C$8="On",(('Net zero supporting data'!AJ133*EF!$H5)+('Net zero supporting data'!AJ123*'Net zero supporting data'!AJ143))*kgtoGg,"ERROR"))</f>
        <v>76.000817624527457</v>
      </c>
      <c r="AT463" s="93">
        <f>IF('Net zero activities &amp; levers'!$C$8="Off",('Activity data'!BM6*EF!$H5)*kgtoGg,IF('Net zero activities &amp; levers'!$C$8="On",(('Net zero supporting data'!AK133*EF!$H5)+('Net zero supporting data'!AK123*'Net zero supporting data'!AK143))*kgtoGg,"ERROR"))</f>
        <v>76.615151612825215</v>
      </c>
      <c r="AU463" s="93">
        <f>IF('Net zero activities &amp; levers'!$C$8="Off",('Activity data'!BN6*EF!$H5)*kgtoGg,IF('Net zero activities &amp; levers'!$C$8="On",(('Net zero supporting data'!AL133*EF!$H5)+('Net zero supporting data'!AL123*'Net zero supporting data'!AL143))*kgtoGg,"ERROR"))</f>
        <v>77.15789533899715</v>
      </c>
      <c r="AV463" s="93">
        <f>IF('Net zero activities &amp; levers'!$C$8="Off",('Activity data'!BO6*EF!$H5)*kgtoGg,IF('Net zero activities &amp; levers'!$C$8="On",(('Net zero supporting data'!AM133*EF!$H5)+('Net zero supporting data'!AM123*'Net zero supporting data'!AM143))*kgtoGg,"ERROR"))</f>
        <v>77.709615821312354</v>
      </c>
      <c r="AW463" s="93">
        <f>IF('Net zero activities &amp; levers'!$C$8="Off",('Activity data'!BP6*EF!$H5)*kgtoGg,IF('Net zero activities &amp; levers'!$C$8="On",(('Net zero supporting data'!AN133*EF!$H5)+('Net zero supporting data'!AN123*'Net zero supporting data'!AN143))*kgtoGg,"ERROR"))</f>
        <v>78.241384022662118</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26.479482964607659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26.947802192577253</v>
      </c>
      <c r="S464" s="93">
        <f>IF('Net zero activities &amp; levers'!$C$8="Off",('Activity data'!AL7*EF!$H6)*kgtoGg,IF('Net zero activities &amp; levers'!$C$8="On",(('Net zero supporting data'!J134*EF!$H6)+('Net zero supporting data'!J124*'Net zero supporting data'!J144))*kgtoGg,"ERROR"))</f>
        <v>26.211632923062361</v>
      </c>
      <c r="T464" s="93">
        <f>IF('Net zero activities &amp; levers'!$C$8="Off",('Activity data'!AM7*EF!$H6)*kgtoGg,IF('Net zero activities &amp; levers'!$C$8="On",(('Net zero supporting data'!K134*EF!$H6)+('Net zero supporting data'!K124*'Net zero supporting data'!K144))*kgtoGg,"ERROR"))</f>
        <v>26.546102765208673</v>
      </c>
      <c r="U464" s="93">
        <f>IF('Net zero activities &amp; levers'!$C$8="Off",('Activity data'!AN7*EF!$H6)*kgtoGg,IF('Net zero activities &amp; levers'!$C$8="On",(('Net zero supporting data'!L134*EF!$H6)+('Net zero supporting data'!L124*'Net zero supporting data'!L144))*kgtoGg,"ERROR"))</f>
        <v>26.804653795443542</v>
      </c>
      <c r="V464" s="93">
        <f>IF('Net zero activities &amp; levers'!$C$8="Off",('Activity data'!AO7*EF!$H6)*kgtoGg,IF('Net zero activities &amp; levers'!$C$8="On",(('Net zero supporting data'!M134*EF!$H6)+('Net zero supporting data'!M124*'Net zero supporting data'!M144))*kgtoGg,"ERROR"))</f>
        <v>27.035459845843405</v>
      </c>
      <c r="W464" s="93">
        <f>IF('Net zero activities &amp; levers'!$C$8="Off",('Activity data'!AP7*EF!$H6)*kgtoGg,IF('Net zero activities &amp; levers'!$C$8="On",(('Net zero supporting data'!N134*EF!$H6)+('Net zero supporting data'!N124*'Net zero supporting data'!N144))*kgtoGg,"ERROR"))</f>
        <v>27.279446642829821</v>
      </c>
      <c r="X464" s="93">
        <f>IF('Net zero activities &amp; levers'!$C$8="Off",('Activity data'!AQ7*EF!$H6)*kgtoGg,IF('Net zero activities &amp; levers'!$C$8="On",(('Net zero supporting data'!O134*EF!$H6)+('Net zero supporting data'!O124*'Net zero supporting data'!O144))*kgtoGg,"ERROR"))</f>
        <v>27.502212158957413</v>
      </c>
      <c r="Y464" s="93">
        <f>IF('Net zero activities &amp; levers'!$C$8="Off",('Activity data'!AR7*EF!$H6)*kgtoGg,IF('Net zero activities &amp; levers'!$C$8="On",(('Net zero supporting data'!P134*EF!$H6)+('Net zero supporting data'!P124*'Net zero supporting data'!P144))*kgtoGg,"ERROR"))</f>
        <v>27.690004303983113</v>
      </c>
      <c r="Z464" s="93">
        <f>IF('Net zero activities &amp; levers'!$C$8="Off",('Activity data'!AS7*EF!$H6)*kgtoGg,IF('Net zero activities &amp; levers'!$C$8="On",(('Net zero supporting data'!Q134*EF!$H6)+('Net zero supporting data'!Q124*'Net zero supporting data'!Q144))*kgtoGg,"ERROR"))</f>
        <v>27.8754601019746</v>
      </c>
      <c r="AA464" s="93">
        <f>IF('Net zero activities &amp; levers'!$C$8="Off",('Activity data'!AT7*EF!$H6)*kgtoGg,IF('Net zero activities &amp; levers'!$C$8="On",(('Net zero supporting data'!R134*EF!$H6)+('Net zero supporting data'!R124*'Net zero supporting data'!R144))*kgtoGg,"ERROR"))</f>
        <v>28.064959761096517</v>
      </c>
      <c r="AB464" s="93">
        <f>IF('Net zero activities &amp; levers'!$C$8="Off",('Activity data'!AU7*EF!$H6)*kgtoGg,IF('Net zero activities &amp; levers'!$C$8="On",(('Net zero supporting data'!S134*EF!$H6)+('Net zero supporting data'!S124*'Net zero supporting data'!S144))*kgtoGg,"ERROR"))</f>
        <v>28.327889664563251</v>
      </c>
      <c r="AC464" s="93">
        <f>IF('Net zero activities &amp; levers'!$C$8="Off",('Activity data'!AV7*EF!$H6)*kgtoGg,IF('Net zero activities &amp; levers'!$C$8="On",(('Net zero supporting data'!T134*EF!$H6)+('Net zero supporting data'!T124*'Net zero supporting data'!T144))*kgtoGg,"ERROR"))</f>
        <v>28.554802965189833</v>
      </c>
      <c r="AD464" s="93">
        <f>IF('Net zero activities &amp; levers'!$C$8="Off",('Activity data'!AW7*EF!$H6)*kgtoGg,IF('Net zero activities &amp; levers'!$C$8="On",(('Net zero supporting data'!U134*EF!$H6)+('Net zero supporting data'!U124*'Net zero supporting data'!U144))*kgtoGg,"ERROR"))</f>
        <v>28.833147257721908</v>
      </c>
      <c r="AE464" s="93">
        <f>IF('Net zero activities &amp; levers'!$C$8="Off",('Activity data'!AX7*EF!$H6)*kgtoGg,IF('Net zero activities &amp; levers'!$C$8="On",(('Net zero supporting data'!V134*EF!$H6)+('Net zero supporting data'!V124*'Net zero supporting data'!V144))*kgtoGg,"ERROR"))</f>
        <v>29.124126675101426</v>
      </c>
      <c r="AF464" s="93">
        <f>IF('Net zero activities &amp; levers'!$C$8="Off",('Activity data'!AY7*EF!$H6)*kgtoGg,IF('Net zero activities &amp; levers'!$C$8="On",(('Net zero supporting data'!W134*EF!$H6)+('Net zero supporting data'!W124*'Net zero supporting data'!W144))*kgtoGg,"ERROR"))</f>
        <v>29.473594891458458</v>
      </c>
      <c r="AG464" s="93">
        <f>IF('Net zero activities &amp; levers'!$C$8="Off",('Activity data'!AZ7*EF!$H6)*kgtoGg,IF('Net zero activities &amp; levers'!$C$8="On",(('Net zero supporting data'!X134*EF!$H6)+('Net zero supporting data'!X124*'Net zero supporting data'!X144))*kgtoGg,"ERROR"))</f>
        <v>29.852730219912267</v>
      </c>
      <c r="AH464" s="93">
        <f>IF('Net zero activities &amp; levers'!$C$8="Off",('Activity data'!BA7*EF!$H6)*kgtoGg,IF('Net zero activities &amp; levers'!$C$8="On",(('Net zero supporting data'!Y134*EF!$H6)+('Net zero supporting data'!Y124*'Net zero supporting data'!Y144))*kgtoGg,"ERROR"))</f>
        <v>30.144986884925018</v>
      </c>
      <c r="AI464" s="93">
        <f>IF('Net zero activities &amp; levers'!$C$8="Off",('Activity data'!BB7*EF!$H6)*kgtoGg,IF('Net zero activities &amp; levers'!$C$8="On",(('Net zero supporting data'!Z134*EF!$H6)+('Net zero supporting data'!Z124*'Net zero supporting data'!Z144))*kgtoGg,"ERROR"))</f>
        <v>30.437242562605629</v>
      </c>
      <c r="AJ464" s="93">
        <f>IF('Net zero activities &amp; levers'!$C$8="Off",('Activity data'!BC7*EF!$H6)*kgtoGg,IF('Net zero activities &amp; levers'!$C$8="On",(('Net zero supporting data'!AA134*EF!$H6)+('Net zero supporting data'!AA124*'Net zero supporting data'!AA144))*kgtoGg,"ERROR"))</f>
        <v>30.760943460669569</v>
      </c>
      <c r="AK464" s="93">
        <f>IF('Net zero activities &amp; levers'!$C$8="Off",('Activity data'!BD7*EF!$H6)*kgtoGg,IF('Net zero activities &amp; levers'!$C$8="On",(('Net zero supporting data'!AB134*EF!$H6)+('Net zero supporting data'!AB124*'Net zero supporting data'!AB144))*kgtoGg,"ERROR"))</f>
        <v>31.082278882753968</v>
      </c>
      <c r="AL464" s="93">
        <f>IF('Net zero activities &amp; levers'!$C$8="Off",('Activity data'!BE7*EF!$H6)*kgtoGg,IF('Net zero activities &amp; levers'!$C$8="On",(('Net zero supporting data'!AC134*EF!$H6)+('Net zero supporting data'!AC124*'Net zero supporting data'!AC144))*kgtoGg,"ERROR"))</f>
        <v>31.437906143352311</v>
      </c>
      <c r="AM464" s="93">
        <f>IF('Net zero activities &amp; levers'!$C$8="Off",('Activity data'!BF7*EF!$H6)*kgtoGg,IF('Net zero activities &amp; levers'!$C$8="On",(('Net zero supporting data'!AD134*EF!$H6)+('Net zero supporting data'!AD124*'Net zero supporting data'!AD144))*kgtoGg,"ERROR"))</f>
        <v>31.782733501565719</v>
      </c>
      <c r="AN464" s="93">
        <f>IF('Net zero activities &amp; levers'!$C$8="Off",('Activity data'!BG7*EF!$H6)*kgtoGg,IF('Net zero activities &amp; levers'!$C$8="On",(('Net zero supporting data'!AE134*EF!$H6)+('Net zero supporting data'!AE124*'Net zero supporting data'!AE144))*kgtoGg,"ERROR"))</f>
        <v>32.183145120102751</v>
      </c>
      <c r="AO464" s="93">
        <f>IF('Net zero activities &amp; levers'!$C$8="Off",('Activity data'!BH7*EF!$H6)*kgtoGg,IF('Net zero activities &amp; levers'!$C$8="On",(('Net zero supporting data'!AF134*EF!$H6)+('Net zero supporting data'!AF124*'Net zero supporting data'!AF144))*kgtoGg,"ERROR"))</f>
        <v>32.587794319807585</v>
      </c>
      <c r="AP464" s="93">
        <f>IF('Net zero activities &amp; levers'!$C$8="Off",('Activity data'!BI7*EF!$H6)*kgtoGg,IF('Net zero activities &amp; levers'!$C$8="On",(('Net zero supporting data'!AG134*EF!$H6)+('Net zero supporting data'!AG124*'Net zero supporting data'!AG144))*kgtoGg,"ERROR"))</f>
        <v>33.003388682358299</v>
      </c>
      <c r="AQ464" s="93">
        <f>IF('Net zero activities &amp; levers'!$C$8="Off",('Activity data'!BJ7*EF!$H6)*kgtoGg,IF('Net zero activities &amp; levers'!$C$8="On",(('Net zero supporting data'!AH134*EF!$H6)+('Net zero supporting data'!AH124*'Net zero supporting data'!AH144))*kgtoGg,"ERROR"))</f>
        <v>33.432098601143842</v>
      </c>
      <c r="AR464" s="93">
        <f>IF('Net zero activities &amp; levers'!$C$8="Off",('Activity data'!BK7*EF!$H6)*kgtoGg,IF('Net zero activities &amp; levers'!$C$8="On",(('Net zero supporting data'!AI134*EF!$H6)+('Net zero supporting data'!AI124*'Net zero supporting data'!AI144))*kgtoGg,"ERROR"))</f>
        <v>33.87810519102694</v>
      </c>
      <c r="AS464" s="93">
        <f>IF('Net zero activities &amp; levers'!$C$8="Off",('Activity data'!BL7*EF!$H6)*kgtoGg,IF('Net zero activities &amp; levers'!$C$8="On",(('Net zero supporting data'!AJ134*EF!$H6)+('Net zero supporting data'!AJ124*'Net zero supporting data'!AJ144))*kgtoGg,"ERROR"))</f>
        <v>34.362898412065746</v>
      </c>
      <c r="AT464" s="93">
        <f>IF('Net zero activities &amp; levers'!$C$8="Off",('Activity data'!BM7*EF!$H6)*kgtoGg,IF('Net zero activities &amp; levers'!$C$8="On",(('Net zero supporting data'!AK134*EF!$H6)+('Net zero supporting data'!AK124*'Net zero supporting data'!AK144))*kgtoGg,"ERROR"))</f>
        <v>34.640662482121513</v>
      </c>
      <c r="AU464" s="93">
        <f>IF('Net zero activities &amp; levers'!$C$8="Off",('Activity data'!BN7*EF!$H6)*kgtoGg,IF('Net zero activities &amp; levers'!$C$8="On",(('Net zero supporting data'!AL134*EF!$H6)+('Net zero supporting data'!AL124*'Net zero supporting data'!AL144))*kgtoGg,"ERROR"))</f>
        <v>34.886057835871149</v>
      </c>
      <c r="AV464" s="93">
        <f>IF('Net zero activities &amp; levers'!$C$8="Off",('Activity data'!BO7*EF!$H6)*kgtoGg,IF('Net zero activities &amp; levers'!$C$8="On",(('Net zero supporting data'!AM134*EF!$H6)+('Net zero supporting data'!AM124*'Net zero supporting data'!AM144))*kgtoGg,"ERROR"))</f>
        <v>35.135511927001019</v>
      </c>
      <c r="AW464" s="93">
        <f>IF('Net zero activities &amp; levers'!$C$8="Off",('Activity data'!BP7*EF!$H6)*kgtoGg,IF('Net zero activities &amp; levers'!$C$8="On",(('Net zero supporting data'!AN134*EF!$H6)+('Net zero supporting data'!AN124*'Net zero supporting data'!AN144))*kgtoGg,"ERROR"))</f>
        <v>35.375944823026224</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463.23498593143171</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457.68816035731231</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367.22346743218287</v>
      </c>
      <c r="T465" s="93">
        <f>IF('Net zero activities &amp; levers'!$C$8="Off",('Activity data'!AM8*EF!$H7)*kgtoGg,IF('Net zero activities &amp; levers'!$C$8="On",(('Net zero supporting data'!K135*EF!$H7)+('Net zero supporting data'!K125*'Net zero supporting data'!K145))*kgtoGg,"ERROR"))</f>
        <v>374.40227174276771</v>
      </c>
      <c r="U465" s="93">
        <f>IF('Net zero activities &amp; levers'!$C$8="Off",('Activity data'!AN8*EF!$H7)*kgtoGg,IF('Net zero activities &amp; levers'!$C$8="On",(('Net zero supporting data'!L135*EF!$H7)+('Net zero supporting data'!L125*'Net zero supporting data'!L145))*kgtoGg,"ERROR"))</f>
        <v>378.25490253722182</v>
      </c>
      <c r="V465" s="93">
        <f>IF('Net zero activities &amp; levers'!$C$8="Off",('Activity data'!AO8*EF!$H7)*kgtoGg,IF('Net zero activities &amp; levers'!$C$8="On",(('Net zero supporting data'!M135*EF!$H7)+('Net zero supporting data'!M125*'Net zero supporting data'!M145))*kgtoGg,"ERROR"))</f>
        <v>381.00095421186057</v>
      </c>
      <c r="W465" s="93">
        <f>IF('Net zero activities &amp; levers'!$C$8="Off",('Activity data'!AP8*EF!$H7)*kgtoGg,IF('Net zero activities &amp; levers'!$C$8="On",(('Net zero supporting data'!N135*EF!$H7)+('Net zero supporting data'!N125*'Net zero supporting data'!N145))*kgtoGg,"ERROR"))</f>
        <v>384.42445584718945</v>
      </c>
      <c r="X465" s="93">
        <f>IF('Net zero activities &amp; levers'!$C$8="Off",('Activity data'!AQ8*EF!$H7)*kgtoGg,IF('Net zero activities &amp; levers'!$C$8="On",(('Net zero supporting data'!O135*EF!$H7)+('Net zero supporting data'!O125*'Net zero supporting data'!O145))*kgtoGg,"ERROR"))</f>
        <v>387.08102920322</v>
      </c>
      <c r="Y465" s="93">
        <f>IF('Net zero activities &amp; levers'!$C$8="Off",('Activity data'!AR8*EF!$H7)*kgtoGg,IF('Net zero activities &amp; levers'!$C$8="On",(('Net zero supporting data'!P135*EF!$H7)+('Net zero supporting data'!P125*'Net zero supporting data'!P145))*kgtoGg,"ERROR"))</f>
        <v>388.1848630592288</v>
      </c>
      <c r="Z465" s="93">
        <f>IF('Net zero activities &amp; levers'!$C$8="Off",('Activity data'!AS8*EF!$H7)*kgtoGg,IF('Net zero activities &amp; levers'!$C$8="On",(('Net zero supporting data'!Q135*EF!$H7)+('Net zero supporting data'!Q125*'Net zero supporting data'!Q145))*kgtoGg,"ERROR"))</f>
        <v>389.12200924326339</v>
      </c>
      <c r="AA465" s="93">
        <f>IF('Net zero activities &amp; levers'!$C$8="Off",('Activity data'!AT8*EF!$H7)*kgtoGg,IF('Net zero activities &amp; levers'!$C$8="On",(('Net zero supporting data'!R135*EF!$H7)+('Net zero supporting data'!R125*'Net zero supporting data'!R145))*kgtoGg,"ERROR"))</f>
        <v>390.15719082394747</v>
      </c>
      <c r="AB465" s="93">
        <f>IF('Net zero activities &amp; levers'!$C$8="Off",('Activity data'!AU8*EF!$H7)*kgtoGg,IF('Net zero activities &amp; levers'!$C$8="On",(('Net zero supporting data'!S135*EF!$H7)+('Net zero supporting data'!S125*'Net zero supporting data'!S145))*kgtoGg,"ERROR"))</f>
        <v>394.00195058318292</v>
      </c>
      <c r="AC465" s="93">
        <f>IF('Net zero activities &amp; levers'!$C$8="Off",('Activity data'!AV8*EF!$H7)*kgtoGg,IF('Net zero activities &amp; levers'!$C$8="On",(('Net zero supporting data'!T135*EF!$H7)+('Net zero supporting data'!T125*'Net zero supporting data'!T145))*kgtoGg,"ERROR"))</f>
        <v>396.32147195202975</v>
      </c>
      <c r="AD465" s="93">
        <f>IF('Net zero activities &amp; levers'!$C$8="Off",('Activity data'!AW8*EF!$H7)*kgtoGg,IF('Net zero activities &amp; levers'!$C$8="On",(('Net zero supporting data'!U135*EF!$H7)+('Net zero supporting data'!U125*'Net zero supporting data'!U145))*kgtoGg,"ERROR"))</f>
        <v>397.1070650343259</v>
      </c>
      <c r="AE465" s="93">
        <f>IF('Net zero activities &amp; levers'!$C$8="Off",('Activity data'!AX8*EF!$H7)*kgtoGg,IF('Net zero activities &amp; levers'!$C$8="On",(('Net zero supporting data'!V135*EF!$H7)+('Net zero supporting data'!V125*'Net zero supporting data'!V145))*kgtoGg,"ERROR"))</f>
        <v>398.06164261100849</v>
      </c>
      <c r="AF465" s="93">
        <f>IF('Net zero activities &amp; levers'!$C$8="Off",('Activity data'!AY8*EF!$H7)*kgtoGg,IF('Net zero activities &amp; levers'!$C$8="On",(('Net zero supporting data'!W135*EF!$H7)+('Net zero supporting data'!W125*'Net zero supporting data'!W145))*kgtoGg,"ERROR"))</f>
        <v>400.8082169092383</v>
      </c>
      <c r="AG465" s="93">
        <f>IF('Net zero activities &amp; levers'!$C$8="Off",('Activity data'!AZ8*EF!$H7)*kgtoGg,IF('Net zero activities &amp; levers'!$C$8="On",(('Net zero supporting data'!X135*EF!$H7)+('Net zero supporting data'!X125*'Net zero supporting data'!X145))*kgtoGg,"ERROR"))</f>
        <v>404.19564704726412</v>
      </c>
      <c r="AH465" s="93">
        <f>IF('Net zero activities &amp; levers'!$C$8="Off",('Activity data'!BA8*EF!$H7)*kgtoGg,IF('Net zero activities &amp; levers'!$C$8="On",(('Net zero supporting data'!Y135*EF!$H7)+('Net zero supporting data'!Y125*'Net zero supporting data'!Y145))*kgtoGg,"ERROR"))</f>
        <v>404.16612998962057</v>
      </c>
      <c r="AI465" s="93">
        <f>IF('Net zero activities &amp; levers'!$C$8="Off",('Activity data'!BB8*EF!$H7)*kgtoGg,IF('Net zero activities &amp; levers'!$C$8="On",(('Net zero supporting data'!Z135*EF!$H7)+('Net zero supporting data'!Z125*'Net zero supporting data'!Z145))*kgtoGg,"ERROR"))</f>
        <v>403.83936266424769</v>
      </c>
      <c r="AJ465" s="93">
        <f>IF('Net zero activities &amp; levers'!$C$8="Off",('Activity data'!BC8*EF!$H7)*kgtoGg,IF('Net zero activities &amp; levers'!$C$8="On",(('Net zero supporting data'!AA135*EF!$H7)+('Net zero supporting data'!AA125*'Net zero supporting data'!AA145))*kgtoGg,"ERROR"))</f>
        <v>404.2474230190781</v>
      </c>
      <c r="AK465" s="93">
        <f>IF('Net zero activities &amp; levers'!$C$8="Off",('Activity data'!BD8*EF!$H7)*kgtoGg,IF('Net zero activities &amp; levers'!$C$8="On",(('Net zero supporting data'!AB135*EF!$H7)+('Net zero supporting data'!AB125*'Net zero supporting data'!AB145))*kgtoGg,"ERROR"))</f>
        <v>404.2439288246685</v>
      </c>
      <c r="AL465" s="93">
        <f>IF('Net zero activities &amp; levers'!$C$8="Off",('Activity data'!BE8*EF!$H7)*kgtoGg,IF('Net zero activities &amp; levers'!$C$8="On",(('Net zero supporting data'!AC135*EF!$H7)+('Net zero supporting data'!AC125*'Net zero supporting data'!AC145))*kgtoGg,"ERROR"))</f>
        <v>404.9783984456372</v>
      </c>
      <c r="AM465" s="93">
        <f>IF('Net zero activities &amp; levers'!$C$8="Off",('Activity data'!BF8*EF!$H7)*kgtoGg,IF('Net zero activities &amp; levers'!$C$8="On",(('Net zero supporting data'!AD135*EF!$H7)+('Net zero supporting data'!AD125*'Net zero supporting data'!AD145))*kgtoGg,"ERROR"))</f>
        <v>405.01081214377359</v>
      </c>
      <c r="AN465" s="93">
        <f>IF('Net zero activities &amp; levers'!$C$8="Off",('Activity data'!BG8*EF!$H7)*kgtoGg,IF('Net zero activities &amp; levers'!$C$8="On",(('Net zero supporting data'!AE135*EF!$H7)+('Net zero supporting data'!AE125*'Net zero supporting data'!AE145))*kgtoGg,"ERROR"))</f>
        <v>408.39643382105203</v>
      </c>
      <c r="AO465" s="93">
        <f>IF('Net zero activities &amp; levers'!$C$8="Off",('Activity data'!BH8*EF!$H7)*kgtoGg,IF('Net zero activities &amp; levers'!$C$8="On",(('Net zero supporting data'!AF135*EF!$H7)+('Net zero supporting data'!AF125*'Net zero supporting data'!AF145))*kgtoGg,"ERROR"))</f>
        <v>411.56156330790856</v>
      </c>
      <c r="AP465" s="93">
        <f>IF('Net zero activities &amp; levers'!$C$8="Off",('Activity data'!BI8*EF!$H7)*kgtoGg,IF('Net zero activities &amp; levers'!$C$8="On",(('Net zero supporting data'!AG135*EF!$H7)+('Net zero supporting data'!AG125*'Net zero supporting data'!AG145))*kgtoGg,"ERROR"))</f>
        <v>414.69486728887398</v>
      </c>
      <c r="AQ465" s="93">
        <f>IF('Net zero activities &amp; levers'!$C$8="Off",('Activity data'!BJ8*EF!$H7)*kgtoGg,IF('Net zero activities &amp; levers'!$C$8="On",(('Net zero supporting data'!AH135*EF!$H7)+('Net zero supporting data'!AH125*'Net zero supporting data'!AH145))*kgtoGg,"ERROR"))</f>
        <v>417.84247187027233</v>
      </c>
      <c r="AR465" s="93">
        <f>IF('Net zero activities &amp; levers'!$C$8="Off",('Activity data'!BK8*EF!$H7)*kgtoGg,IF('Net zero activities &amp; levers'!$C$8="On",(('Net zero supporting data'!AI135*EF!$H7)+('Net zero supporting data'!AI125*'Net zero supporting data'!AI145))*kgtoGg,"ERROR"))</f>
        <v>421.10030547156072</v>
      </c>
      <c r="AS465" s="93">
        <f>IF('Net zero activities &amp; levers'!$C$8="Off",('Activity data'!BL8*EF!$H7)*kgtoGg,IF('Net zero activities &amp; levers'!$C$8="On",(('Net zero supporting data'!AJ135*EF!$H7)+('Net zero supporting data'!AJ125*'Net zero supporting data'!AJ145))*kgtoGg,"ERROR"))</f>
        <v>425.01631417856606</v>
      </c>
      <c r="AT465" s="93">
        <f>IF('Net zero activities &amp; levers'!$C$8="Off",('Activity data'!BM8*EF!$H7)*kgtoGg,IF('Net zero activities &amp; levers'!$C$8="On",(('Net zero supporting data'!AK135*EF!$H7)+('Net zero supporting data'!AK125*'Net zero supporting data'!AK145))*kgtoGg,"ERROR"))</f>
        <v>423.11135636577694</v>
      </c>
      <c r="AU465" s="93">
        <f>IF('Net zero activities &amp; levers'!$C$8="Off",('Activity data'!BN8*EF!$H7)*kgtoGg,IF('Net zero activities &amp; levers'!$C$8="On",(('Net zero supporting data'!AL135*EF!$H7)+('Net zero supporting data'!AL125*'Net zero supporting data'!AL145))*kgtoGg,"ERROR"))</f>
        <v>420.20449214859372</v>
      </c>
      <c r="AV465" s="93">
        <f>IF('Net zero activities &amp; levers'!$C$8="Off",('Activity data'!BO8*EF!$H7)*kgtoGg,IF('Net zero activities &amp; levers'!$C$8="On",(('Net zero supporting data'!AM135*EF!$H7)+('Net zero supporting data'!AM125*'Net zero supporting data'!AM145))*kgtoGg,"ERROR"))</f>
        <v>417.26141455321226</v>
      </c>
      <c r="AW465" s="93">
        <f>IF('Net zero activities &amp; levers'!$C$8="Off",('Activity data'!BP8*EF!$H7)*kgtoGg,IF('Net zero activities &amp; levers'!$C$8="On",(('Net zero supporting data'!AN135*EF!$H7)+('Net zero supporting data'!AN125*'Net zero supporting data'!AN145))*kgtoGg,"ERROR"))</f>
        <v>413.95650339352761</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326.20040935577725</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322.29445054900742</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258.5911017937604</v>
      </c>
      <c r="T466" s="93">
        <f>IF('Net zero activities &amp; levers'!$C$8="Off",('Activity data'!AM9*EF!$H8)*kgtoGg,IF('Net zero activities &amp; levers'!$C$8="On",(('Net zero supporting data'!K136*EF!$H8)+('Net zero supporting data'!K126*'Net zero supporting data'!K146))*kgtoGg,"ERROR"))</f>
        <v>263.6462659672722</v>
      </c>
      <c r="U466" s="93">
        <f>IF('Net zero activities &amp; levers'!$C$8="Off",('Activity data'!AN9*EF!$H8)*kgtoGg,IF('Net zero activities &amp; levers'!$C$8="On",(('Net zero supporting data'!L136*EF!$H8)+('Net zero supporting data'!L126*'Net zero supporting data'!L146))*kgtoGg,"ERROR"))</f>
        <v>266.35920816813098</v>
      </c>
      <c r="V466" s="93">
        <f>IF('Net zero activities &amp; levers'!$C$8="Off",('Activity data'!AO9*EF!$H8)*kgtoGg,IF('Net zero activities &amp; levers'!$C$8="On",(('Net zero supporting data'!M136*EF!$H8)+('Net zero supporting data'!M126*'Net zero supporting data'!M146))*kgtoGg,"ERROR"))</f>
        <v>268.29292044717675</v>
      </c>
      <c r="W466" s="93">
        <f>IF('Net zero activities &amp; levers'!$C$8="Off",('Activity data'!AP9*EF!$H8)*kgtoGg,IF('Net zero activities &amp; levers'!$C$8="On",(('Net zero supporting data'!N136*EF!$H8)+('Net zero supporting data'!N126*'Net zero supporting data'!N146))*kgtoGg,"ERROR"))</f>
        <v>270.70367885012649</v>
      </c>
      <c r="X466" s="93">
        <f>IF('Net zero activities &amp; levers'!$C$8="Off",('Activity data'!AQ9*EF!$H8)*kgtoGg,IF('Net zero activities &amp; levers'!$C$8="On",(('Net zero supporting data'!O136*EF!$H8)+('Net zero supporting data'!O126*'Net zero supporting data'!O146))*kgtoGg,"ERROR"))</f>
        <v>272.57438236462548</v>
      </c>
      <c r="Y466" s="93">
        <f>IF('Net zero activities &amp; levers'!$C$8="Off",('Activity data'!AR9*EF!$H8)*kgtoGg,IF('Net zero activities &amp; levers'!$C$8="On",(('Net zero supporting data'!P136*EF!$H8)+('Net zero supporting data'!P126*'Net zero supporting data'!P146))*kgtoGg,"ERROR"))</f>
        <v>273.35167912895946</v>
      </c>
      <c r="Z466" s="93">
        <f>IF('Net zero activities &amp; levers'!$C$8="Off",('Activity data'!AS9*EF!$H8)*kgtoGg,IF('Net zero activities &amp; levers'!$C$8="On",(('Net zero supporting data'!Q136*EF!$H8)+('Net zero supporting data'!Q126*'Net zero supporting data'!Q146))*kgtoGg,"ERROR"))</f>
        <v>274.0115979134693</v>
      </c>
      <c r="AA466" s="93">
        <f>IF('Net zero activities &amp; levers'!$C$8="Off",('Activity data'!AT9*EF!$H8)*kgtoGg,IF('Net zero activities &amp; levers'!$C$8="On",(('Net zero supporting data'!R136*EF!$H8)+('Net zero supporting data'!R126*'Net zero supporting data'!R146))*kgtoGg,"ERROR"))</f>
        <v>274.74055117829613</v>
      </c>
      <c r="AB466" s="93">
        <f>IF('Net zero activities &amp; levers'!$C$8="Off",('Activity data'!AU9*EF!$H8)*kgtoGg,IF('Net zero activities &amp; levers'!$C$8="On",(('Net zero supporting data'!S136*EF!$H8)+('Net zero supporting data'!S126*'Net zero supporting data'!S146))*kgtoGg,"ERROR"))</f>
        <v>277.44795076042283</v>
      </c>
      <c r="AC466" s="93">
        <f>IF('Net zero activities &amp; levers'!$C$8="Off",('Activity data'!AV9*EF!$H8)*kgtoGg,IF('Net zero activities &amp; levers'!$C$8="On",(('Net zero supporting data'!T136*EF!$H8)+('Net zero supporting data'!T126*'Net zero supporting data'!T146))*kgtoGg,"ERROR"))</f>
        <v>279.08130929983872</v>
      </c>
      <c r="AD466" s="93">
        <f>IF('Net zero activities &amp; levers'!$C$8="Off",('Activity data'!AW9*EF!$H8)*kgtoGg,IF('Net zero activities &amp; levers'!$C$8="On",(('Net zero supporting data'!U136*EF!$H8)+('Net zero supporting data'!U126*'Net zero supporting data'!U146))*kgtoGg,"ERROR"))</f>
        <v>279.63450755302506</v>
      </c>
      <c r="AE466" s="93">
        <f>IF('Net zero activities &amp; levers'!$C$8="Off",('Activity data'!AX9*EF!$H8)*kgtoGg,IF('Net zero activities &amp; levers'!$C$8="On",(('Net zero supporting data'!V136*EF!$H8)+('Net zero supporting data'!V126*'Net zero supporting data'!V146))*kgtoGg,"ERROR"))</f>
        <v>280.30670116044354</v>
      </c>
      <c r="AF466" s="93">
        <f>IF('Net zero activities &amp; levers'!$C$8="Off",('Activity data'!AY9*EF!$H8)*kgtoGg,IF('Net zero activities &amp; levers'!$C$8="On",(('Net zero supporting data'!W136*EF!$H8)+('Net zero supporting data'!W126*'Net zero supporting data'!W146))*kgtoGg,"ERROR"))</f>
        <v>282.2407814601151</v>
      </c>
      <c r="AG466" s="93">
        <f>IF('Net zero activities &amp; levers'!$C$8="Off",('Activity data'!AZ9*EF!$H8)*kgtoGg,IF('Net zero activities &amp; levers'!$C$8="On",(('Net zero supporting data'!X136*EF!$H8)+('Net zero supporting data'!X126*'Net zero supporting data'!X146))*kgtoGg,"ERROR"))</f>
        <v>284.62613906747788</v>
      </c>
      <c r="AH466" s="93">
        <f>IF('Net zero activities &amp; levers'!$C$8="Off",('Activity data'!BA9*EF!$H8)*kgtoGg,IF('Net zero activities &amp; levers'!$C$8="On",(('Net zero supporting data'!Y136*EF!$H8)+('Net zero supporting data'!Y126*'Net zero supporting data'!Y146))*kgtoGg,"ERROR"))</f>
        <v>284.60535377150768</v>
      </c>
      <c r="AI466" s="93">
        <f>IF('Net zero activities &amp; levers'!$C$8="Off",('Activity data'!BB9*EF!$H8)*kgtoGg,IF('Net zero activities &amp; levers'!$C$8="On",(('Net zero supporting data'!Z136*EF!$H8)+('Net zero supporting data'!Z126*'Net zero supporting data'!Z146))*kgtoGg,"ERROR"))</f>
        <v>284.37525104063053</v>
      </c>
      <c r="AJ466" s="93">
        <f>IF('Net zero activities &amp; levers'!$C$8="Off",('Activity data'!BC9*EF!$H8)*kgtoGg,IF('Net zero activities &amp; levers'!$C$8="On",(('Net zero supporting data'!AA136*EF!$H8)+('Net zero supporting data'!AA126*'Net zero supporting data'!AA146))*kgtoGg,"ERROR"))</f>
        <v>284.6625986262622</v>
      </c>
      <c r="AK466" s="93">
        <f>IF('Net zero activities &amp; levers'!$C$8="Off",('Activity data'!BD9*EF!$H8)*kgtoGg,IF('Net zero activities &amp; levers'!$C$8="On",(('Net zero supporting data'!AB136*EF!$H8)+('Net zero supporting data'!AB126*'Net zero supporting data'!AB146))*kgtoGg,"ERROR"))</f>
        <v>284.66013808748289</v>
      </c>
      <c r="AL466" s="93">
        <f>IF('Net zero activities &amp; levers'!$C$8="Off",('Activity data'!BE9*EF!$H8)*kgtoGg,IF('Net zero activities &amp; levers'!$C$8="On",(('Net zero supporting data'!AC136*EF!$H8)+('Net zero supporting data'!AC126*'Net zero supporting data'!AC146))*kgtoGg,"ERROR"))</f>
        <v>285.17733626615177</v>
      </c>
      <c r="AM466" s="93">
        <f>IF('Net zero activities &amp; levers'!$C$8="Off",('Activity data'!BF9*EF!$H8)*kgtoGg,IF('Net zero activities &amp; levers'!$C$8="On",(('Net zero supporting data'!AD136*EF!$H8)+('Net zero supporting data'!AD126*'Net zero supporting data'!AD146))*kgtoGg,"ERROR"))</f>
        <v>285.20016131590381</v>
      </c>
      <c r="AN466" s="93">
        <f>IF('Net zero activities &amp; levers'!$C$8="Off",('Activity data'!BG9*EF!$H8)*kgtoGg,IF('Net zero activities &amp; levers'!$C$8="On",(('Net zero supporting data'!AE136*EF!$H8)+('Net zero supporting data'!AE126*'Net zero supporting data'!AE146))*kgtoGg,"ERROR"))</f>
        <v>287.58424544295093</v>
      </c>
      <c r="AO466" s="93">
        <f>IF('Net zero activities &amp; levers'!$C$8="Off",('Activity data'!BH9*EF!$H8)*kgtoGg,IF('Net zero activities &amp; levers'!$C$8="On",(('Net zero supporting data'!AF136*EF!$H8)+('Net zero supporting data'!AF126*'Net zero supporting data'!AF146))*kgtoGg,"ERROR"))</f>
        <v>289.81306357118586</v>
      </c>
      <c r="AP466" s="93">
        <f>IF('Net zero activities &amp; levers'!$C$8="Off",('Activity data'!BI9*EF!$H8)*kgtoGg,IF('Net zero activities &amp; levers'!$C$8="On",(('Net zero supporting data'!AG136*EF!$H8)+('Net zero supporting data'!AG126*'Net zero supporting data'!AG146))*kgtoGg,"ERROR"))</f>
        <v>292.01947084237224</v>
      </c>
      <c r="AQ466" s="93">
        <f>IF('Net zero activities &amp; levers'!$C$8="Off",('Activity data'!BJ9*EF!$H8)*kgtoGg,IF('Net zero activities &amp; levers'!$C$8="On",(('Net zero supporting data'!AH136*EF!$H8)+('Net zero supporting data'!AH126*'Net zero supporting data'!AH146))*kgtoGg,"ERROR"))</f>
        <v>294.23594829792916</v>
      </c>
      <c r="AR466" s="93">
        <f>IF('Net zero activities &amp; levers'!$C$8="Off",('Activity data'!BK9*EF!$H8)*kgtoGg,IF('Net zero activities &amp; levers'!$C$8="On",(('Net zero supporting data'!AI136*EF!$H8)+('Net zero supporting data'!AI126*'Net zero supporting data'!AI146))*kgtoGg,"ERROR"))</f>
        <v>296.53004672880763</v>
      </c>
      <c r="AS466" s="93">
        <f>IF('Net zero activities &amp; levers'!$C$8="Off",('Activity data'!BL9*EF!$H8)*kgtoGg,IF('Net zero activities &amp; levers'!$C$8="On",(('Net zero supporting data'!AJ136*EF!$H8)+('Net zero supporting data'!AJ126*'Net zero supporting data'!AJ146))*kgtoGg,"ERROR"))</f>
        <v>299.28761833298472</v>
      </c>
      <c r="AT466" s="93">
        <f>IF('Net zero activities &amp; levers'!$C$8="Off",('Activity data'!BM9*EF!$H8)*kgtoGg,IF('Net zero activities &amp; levers'!$C$8="On",(('Net zero supporting data'!AK136*EF!$H8)+('Net zero supporting data'!AK126*'Net zero supporting data'!AK146))*kgtoGg,"ERROR"))</f>
        <v>297.94618679778273</v>
      </c>
      <c r="AU466" s="93">
        <f>IF('Net zero activities &amp; levers'!$C$8="Off",('Activity data'!BN9*EF!$H8)*kgtoGg,IF('Net zero activities &amp; levers'!$C$8="On",(('Net zero supporting data'!AL136*EF!$H8)+('Net zero supporting data'!AL126*'Net zero supporting data'!AL146))*kgtoGg,"ERROR"))</f>
        <v>295.8992336824428</v>
      </c>
      <c r="AV466" s="93">
        <f>IF('Net zero activities &amp; levers'!$C$8="Off",('Activity data'!BO9*EF!$H8)*kgtoGg,IF('Net zero activities &amp; levers'!$C$8="On",(('Net zero supporting data'!AM136*EF!$H8)+('Net zero supporting data'!AM126*'Net zero supporting data'!AM146))*kgtoGg,"ERROR"))</f>
        <v>293.82677986195057</v>
      </c>
      <c r="AW466" s="93">
        <f>IF('Net zero activities &amp; levers'!$C$8="Off",('Activity data'!BP9*EF!$H8)*kgtoGg,IF('Net zero activities &amp; levers'!$C$8="On",(('Net zero supporting data'!AN136*EF!$H8)+('Net zero supporting data'!AN126*'Net zero supporting data'!AN146))*kgtoGg,"ERROR"))</f>
        <v>291.49953039696044</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31.891995988947254</v>
      </c>
      <c r="L467" s="93">
        <f>IF('Net zero activities &amp; levers'!$C$8="Off",('Activity data'!AE10*EF!$H9)*kgtoGg,IF('Net zero activities &amp; levers'!$C$8="On",(('Net zero supporting data'!C137*EF!$H9)+('Net zero supporting data'!C127*'Net zero supporting data'!C147))*kgtoGg,"ERROR"))</f>
        <v>32.967337371253521</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34.956750125130895</v>
      </c>
      <c r="T467" s="93">
        <f>IF('Net zero activities &amp; levers'!$C$8="Off",('Activity data'!AM10*EF!$H9)*kgtoGg,IF('Net zero activities &amp; levers'!$C$8="On",(('Net zero supporting data'!K137*EF!$H9)+('Net zero supporting data'!K127*'Net zero supporting data'!K147))*kgtoGg,"ERROR"))</f>
        <v>36.49878151307351</v>
      </c>
      <c r="U467" s="93">
        <f>IF('Net zero activities &amp; levers'!$C$8="Off",('Activity data'!AN10*EF!$H9)*kgtoGg,IF('Net zero activities &amp; levers'!$C$8="On",(('Net zero supporting data'!L137*EF!$H9)+('Net zero supporting data'!L127*'Net zero supporting data'!L147))*kgtoGg,"ERROR"))</f>
        <v>37.750560148575438</v>
      </c>
      <c r="V467" s="93">
        <f>IF('Net zero activities &amp; levers'!$C$8="Off",('Activity data'!AO10*EF!$H9)*kgtoGg,IF('Net zero activities &amp; levers'!$C$8="On",(('Net zero supporting data'!M137*EF!$H9)+('Net zero supporting data'!M127*'Net zero supporting data'!M147))*kgtoGg,"ERROR"))</f>
        <v>38.916673208772778</v>
      </c>
      <c r="W467" s="93">
        <f>IF('Net zero activities &amp; levers'!$C$8="Off",('Activity data'!AP10*EF!$H9)*kgtoGg,IF('Net zero activities &amp; levers'!$C$8="On",(('Net zero supporting data'!N137*EF!$H9)+('Net zero supporting data'!N127*'Net zero supporting data'!N147))*kgtoGg,"ERROR"))</f>
        <v>40.176700738521113</v>
      </c>
      <c r="X467" s="93">
        <f>IF('Net zero activities &amp; levers'!$C$8="Off",('Activity data'!AQ10*EF!$H9)*kgtoGg,IF('Net zero activities &amp; levers'!$C$8="On",(('Net zero supporting data'!O137*EF!$H9)+('Net zero supporting data'!O127*'Net zero supporting data'!O147))*kgtoGg,"ERROR"))</f>
        <v>41.381997026702102</v>
      </c>
      <c r="Y467" s="93">
        <f>IF('Net zero activities &amp; levers'!$C$8="Off",('Activity data'!AR10*EF!$H9)*kgtoGg,IF('Net zero activities &amp; levers'!$C$8="On",(('Net zero supporting data'!P137*EF!$H9)+('Net zero supporting data'!P127*'Net zero supporting data'!P147))*kgtoGg,"ERROR"))</f>
        <v>42.442022777267034</v>
      </c>
      <c r="Z467" s="93">
        <f>IF('Net zero activities &amp; levers'!$C$8="Off",('Activity data'!AS10*EF!$H9)*kgtoGg,IF('Net zero activities &amp; levers'!$C$8="On",(('Net zero supporting data'!Q137*EF!$H9)+('Net zero supporting data'!Q127*'Net zero supporting data'!Q147))*kgtoGg,"ERROR"))</f>
        <v>43.501172022821031</v>
      </c>
      <c r="AA467" s="93">
        <f>IF('Net zero activities &amp; levers'!$C$8="Off",('Activity data'!AT10*EF!$H9)*kgtoGg,IF('Net zero activities &amp; levers'!$C$8="On",(('Net zero supporting data'!R137*EF!$H9)+('Net zero supporting data'!R127*'Net zero supporting data'!R147))*kgtoGg,"ERROR"))</f>
        <v>44.58919877230587</v>
      </c>
      <c r="AB467" s="93">
        <f>IF('Net zero activities &amp; levers'!$C$8="Off",('Activity data'!AU10*EF!$H9)*kgtoGg,IF('Net zero activities &amp; levers'!$C$8="On",(('Net zero supporting data'!S137*EF!$H9)+('Net zero supporting data'!S127*'Net zero supporting data'!S147))*kgtoGg,"ERROR"))</f>
        <v>46.024316667152448</v>
      </c>
      <c r="AC467" s="93">
        <f>IF('Net zero activities &amp; levers'!$C$8="Off",('Activity data'!AV10*EF!$H9)*kgtoGg,IF('Net zero activities &amp; levers'!$C$8="On",(('Net zero supporting data'!T137*EF!$H9)+('Net zero supporting data'!T127*'Net zero supporting data'!T147))*kgtoGg,"ERROR"))</f>
        <v>47.311402878203317</v>
      </c>
      <c r="AD467" s="93">
        <f>IF('Net zero activities &amp; levers'!$C$8="Off",('Activity data'!AW10*EF!$H9)*kgtoGg,IF('Net zero activities &amp; levers'!$C$8="On",(('Net zero supporting data'!U137*EF!$H9)+('Net zero supporting data'!U127*'Net zero supporting data'!U147))*kgtoGg,"ERROR"))</f>
        <v>48.977268436239811</v>
      </c>
      <c r="AE467" s="93">
        <f>IF('Net zero activities &amp; levers'!$C$8="Off",('Activity data'!AX10*EF!$H9)*kgtoGg,IF('Net zero activities &amp; levers'!$C$8="On",(('Net zero supporting data'!V137*EF!$H9)+('Net zero supporting data'!V127*'Net zero supporting data'!V147))*kgtoGg,"ERROR"))</f>
        <v>50.726245888262838</v>
      </c>
      <c r="AF467" s="93">
        <f>IF('Net zero activities &amp; levers'!$C$8="Off",('Activity data'!AY10*EF!$H9)*kgtoGg,IF('Net zero activities &amp; levers'!$C$8="On",(('Net zero supporting data'!W137*EF!$H9)+('Net zero supporting data'!W127*'Net zero supporting data'!W147))*kgtoGg,"ERROR"))</f>
        <v>52.777658772145514</v>
      </c>
      <c r="AG467" s="93">
        <f>IF('Net zero activities &amp; levers'!$C$8="Off",('Activity data'!AZ10*EF!$H9)*kgtoGg,IF('Net zero activities &amp; levers'!$C$8="On",(('Net zero supporting data'!X137*EF!$H9)+('Net zero supporting data'!X127*'Net zero supporting data'!X147))*kgtoGg,"ERROR"))</f>
        <v>55.002286426591169</v>
      </c>
      <c r="AH467" s="93">
        <f>IF('Net zero activities &amp; levers'!$C$8="Off",('Activity data'!BA10*EF!$H9)*kgtoGg,IF('Net zero activities &amp; levers'!$C$8="On",(('Net zero supporting data'!Y137*EF!$H9)+('Net zero supporting data'!Y127*'Net zero supporting data'!Y147))*kgtoGg,"ERROR"))</f>
        <v>56.843117563246985</v>
      </c>
      <c r="AI467" s="93">
        <f>IF('Net zero activities &amp; levers'!$C$8="Off",('Activity data'!BB10*EF!$H9)*kgtoGg,IF('Net zero activities &amp; levers'!$C$8="On",(('Net zero supporting data'!Z137*EF!$H9)+('Net zero supporting data'!Z127*'Net zero supporting data'!Z147))*kgtoGg,"ERROR"))</f>
        <v>58.710730256288286</v>
      </c>
      <c r="AJ467" s="93">
        <f>IF('Net zero activities &amp; levers'!$C$8="Off",('Activity data'!BC10*EF!$H9)*kgtoGg,IF('Net zero activities &amp; levers'!$C$8="On",(('Net zero supporting data'!AA137*EF!$H9)+('Net zero supporting data'!AA127*'Net zero supporting data'!AA147))*kgtoGg,"ERROR"))</f>
        <v>60.759995244280262</v>
      </c>
      <c r="AK467" s="93">
        <f>IF('Net zero activities &amp; levers'!$C$8="Off",('Activity data'!BD10*EF!$H9)*kgtoGg,IF('Net zero activities &amp; levers'!$C$8="On",(('Net zero supporting data'!AB137*EF!$H9)+('Net zero supporting data'!AB127*'Net zero supporting data'!AB147))*kgtoGg,"ERROR"))</f>
        <v>62.828290180703796</v>
      </c>
      <c r="AL467" s="93">
        <f>IF('Net zero activities &amp; levers'!$C$8="Off",('Activity data'!BE10*EF!$H9)*kgtoGg,IF('Net zero activities &amp; levers'!$C$8="On",(('Net zero supporting data'!AC137*EF!$H9)+('Net zero supporting data'!AC127*'Net zero supporting data'!AC147))*kgtoGg,"ERROR"))</f>
        <v>65.098871030220323</v>
      </c>
      <c r="AM467" s="93">
        <f>IF('Net zero activities &amp; levers'!$C$8="Off",('Activity data'!BF10*EF!$H9)*kgtoGg,IF('Net zero activities &amp; levers'!$C$8="On",(('Net zero supporting data'!AD137*EF!$H9)+('Net zero supporting data'!AD127*'Net zero supporting data'!AD147))*kgtoGg,"ERROR"))</f>
        <v>67.349723703314552</v>
      </c>
      <c r="AN467" s="93">
        <f>IF('Net zero activities &amp; levers'!$C$8="Off",('Activity data'!BG10*EF!$H9)*kgtoGg,IF('Net zero activities &amp; levers'!$C$8="On",(('Net zero supporting data'!AE137*EF!$H9)+('Net zero supporting data'!AE127*'Net zero supporting data'!AE147))*kgtoGg,"ERROR"))</f>
        <v>69.82889615877184</v>
      </c>
      <c r="AO467" s="93">
        <f>IF('Net zero activities &amp; levers'!$C$8="Off",('Activity data'!BH10*EF!$H9)*kgtoGg,IF('Net zero activities &amp; levers'!$C$8="On",(('Net zero supporting data'!AF137*EF!$H9)+('Net zero supporting data'!AF127*'Net zero supporting data'!AF147))*kgtoGg,"ERROR"))</f>
        <v>72.362451981939984</v>
      </c>
      <c r="AP467" s="93">
        <f>IF('Net zero activities &amp; levers'!$C$8="Off",('Activity data'!BI10*EF!$H9)*kgtoGg,IF('Net zero activities &amp; levers'!$C$8="On",(('Net zero supporting data'!AG137*EF!$H9)+('Net zero supporting data'!AG127*'Net zero supporting data'!AG147))*kgtoGg,"ERROR"))</f>
        <v>74.98578267484308</v>
      </c>
      <c r="AQ467" s="93">
        <f>IF('Net zero activities &amp; levers'!$C$8="Off",('Activity data'!BJ10*EF!$H9)*kgtoGg,IF('Net zero activities &amp; levers'!$C$8="On",(('Net zero supporting data'!AH137*EF!$H9)+('Net zero supporting data'!AH127*'Net zero supporting data'!AH147))*kgtoGg,"ERROR"))</f>
        <v>77.711737312545694</v>
      </c>
      <c r="AR467" s="93">
        <f>IF('Net zero activities &amp; levers'!$C$8="Off",('Activity data'!BK10*EF!$H9)*kgtoGg,IF('Net zero activities &amp; levers'!$C$8="On",(('Net zero supporting data'!AI137*EF!$H9)+('Net zero supporting data'!AI127*'Net zero supporting data'!AI147))*kgtoGg,"ERROR"))</f>
        <v>80.563950463979495</v>
      </c>
      <c r="AS467" s="93">
        <f>IF('Net zero activities &amp; levers'!$C$8="Off",('Activity data'!BL10*EF!$H9)*kgtoGg,IF('Net zero activities &amp; levers'!$C$8="On",(('Net zero supporting data'!AJ137*EF!$H9)+('Net zero supporting data'!AJ127*'Net zero supporting data'!AJ147))*kgtoGg,"ERROR"))</f>
        <v>83.657491666418352</v>
      </c>
      <c r="AT467" s="93">
        <f>IF('Net zero activities &amp; levers'!$C$8="Off",('Activity data'!BM10*EF!$H9)*kgtoGg,IF('Net zero activities &amp; levers'!$C$8="On",(('Net zero supporting data'!AK137*EF!$H9)+('Net zero supporting data'!AK127*'Net zero supporting data'!AK147))*kgtoGg,"ERROR"))</f>
        <v>85.69715469209028</v>
      </c>
      <c r="AU467" s="93">
        <f>IF('Net zero activities &amp; levers'!$C$8="Off",('Activity data'!BN10*EF!$H9)*kgtoGg,IF('Net zero activities &amp; levers'!$C$8="On",(('Net zero supporting data'!AL137*EF!$H9)+('Net zero supporting data'!AL127*'Net zero supporting data'!AL147))*kgtoGg,"ERROR"))</f>
        <v>87.590901188369244</v>
      </c>
      <c r="AV467" s="93">
        <f>IF('Net zero activities &amp; levers'!$C$8="Off",('Activity data'!BO10*EF!$H9)*kgtoGg,IF('Net zero activities &amp; levers'!$C$8="On",(('Net zero supporting data'!AM137*EF!$H9)+('Net zero supporting data'!AM127*'Net zero supporting data'!AM147))*kgtoGg,"ERROR"))</f>
        <v>89.530907937881153</v>
      </c>
      <c r="AW467" s="93">
        <f>IF('Net zero activities &amp; levers'!$C$8="Off",('Activity data'!BP10*EF!$H9)*kgtoGg,IF('Net zero activities &amp; levers'!$C$8="On",(('Net zero supporting data'!AN137*EF!$H9)+('Net zero supporting data'!AN127*'Net zero supporting data'!AN147))*kgtoGg,"ERROR"))</f>
        <v>91.447475442694497</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132.5903429327976</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132.83344502276299</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135.2629300967325</v>
      </c>
      <c r="T468" s="93">
        <f>IF('Net zero activities &amp; levers'!$C$8="Off",('Activity data'!AM11*EF!$H10)*kgtoGg,IF('Net zero activities &amp; levers'!$C$8="On",(('Net zero supporting data'!K138*EF!$H10)+('Net zero supporting data'!K128*'Net zero supporting data'!K148))*kgtoGg,"ERROR"))</f>
        <v>135.71512628170822</v>
      </c>
      <c r="U468" s="93">
        <f>IF('Net zero activities &amp; levers'!$C$8="Off",('Activity data'!AN11*EF!$H10)*kgtoGg,IF('Net zero activities &amp; levers'!$C$8="On",(('Net zero supporting data'!L138*EF!$H10)+('Net zero supporting data'!L128*'Net zero supporting data'!L148))*kgtoGg,"ERROR"))</f>
        <v>136.11521900097762</v>
      </c>
      <c r="V468" s="93">
        <f>IF('Net zero activities &amp; levers'!$C$8="Off",('Activity data'!AO11*EF!$H10)*kgtoGg,IF('Net zero activities &amp; levers'!$C$8="On",(('Net zero supporting data'!M138*EF!$H10)+('Net zero supporting data'!M128*'Net zero supporting data'!M148))*kgtoGg,"ERROR"))</f>
        <v>136.46403421494676</v>
      </c>
      <c r="W468" s="93">
        <f>IF('Net zero activities &amp; levers'!$C$8="Off",('Activity data'!AP11*EF!$H10)*kgtoGg,IF('Net zero activities &amp; levers'!$C$8="On",(('Net zero supporting data'!N138*EF!$H10)+('Net zero supporting data'!N128*'Net zero supporting data'!N148))*kgtoGg,"ERROR"))</f>
        <v>136.76204460682843</v>
      </c>
      <c r="X468" s="93">
        <f>IF('Net zero activities &amp; levers'!$C$8="Off",('Activity data'!AQ11*EF!$H10)*kgtoGg,IF('Net zero activities &amp; levers'!$C$8="On",(('Net zero supporting data'!O138*EF!$H10)+('Net zero supporting data'!O128*'Net zero supporting data'!O148))*kgtoGg,"ERROR"))</f>
        <v>137.00292903831007</v>
      </c>
      <c r="Y468" s="93">
        <f>IF('Net zero activities &amp; levers'!$C$8="Off",('Activity data'!AR11*EF!$H10)*kgtoGg,IF('Net zero activities &amp; levers'!$C$8="On",(('Net zero supporting data'!P138*EF!$H10)+('Net zero supporting data'!P128*'Net zero supporting data'!P148))*kgtoGg,"ERROR"))</f>
        <v>137.23614327030268</v>
      </c>
      <c r="Z468" s="93">
        <f>IF('Net zero activities &amp; levers'!$C$8="Off",('Activity data'!AS11*EF!$H10)*kgtoGg,IF('Net zero activities &amp; levers'!$C$8="On",(('Net zero supporting data'!Q138*EF!$H10)+('Net zero supporting data'!Q128*'Net zero supporting data'!Q148))*kgtoGg,"ERROR"))</f>
        <v>137.46303036811852</v>
      </c>
      <c r="AA468" s="93">
        <f>IF('Net zero activities &amp; levers'!$C$8="Off",('Activity data'!AT11*EF!$H10)*kgtoGg,IF('Net zero activities &amp; levers'!$C$8="On",(('Net zero supporting data'!R138*EF!$H10)+('Net zero supporting data'!R128*'Net zero supporting data'!R148))*kgtoGg,"ERROR"))</f>
        <v>137.68258871217765</v>
      </c>
      <c r="AB468" s="93">
        <f>IF('Net zero activities &amp; levers'!$C$8="Off",('Activity data'!AU11*EF!$H10)*kgtoGg,IF('Net zero activities &amp; levers'!$C$8="On",(('Net zero supporting data'!S138*EF!$H10)+('Net zero supporting data'!S128*'Net zero supporting data'!S148))*kgtoGg,"ERROR"))</f>
        <v>137.8998743733122</v>
      </c>
      <c r="AC468" s="93">
        <f>IF('Net zero activities &amp; levers'!$C$8="Off",('Activity data'!AV11*EF!$H10)*kgtoGg,IF('Net zero activities &amp; levers'!$C$8="On",(('Net zero supporting data'!T138*EF!$H10)+('Net zero supporting data'!T128*'Net zero supporting data'!T148))*kgtoGg,"ERROR"))</f>
        <v>138.10319144092927</v>
      </c>
      <c r="AD468" s="93">
        <f>IF('Net zero activities &amp; levers'!$C$8="Off",('Activity data'!AW11*EF!$H10)*kgtoGg,IF('Net zero activities &amp; levers'!$C$8="On",(('Net zero supporting data'!U138*EF!$H10)+('Net zero supporting data'!U128*'Net zero supporting data'!U148))*kgtoGg,"ERROR"))</f>
        <v>138.30601845980948</v>
      </c>
      <c r="AE468" s="93">
        <f>IF('Net zero activities &amp; levers'!$C$8="Off",('Activity data'!AX11*EF!$H10)*kgtoGg,IF('Net zero activities &amp; levers'!$C$8="On",(('Net zero supporting data'!V138*EF!$H10)+('Net zero supporting data'!V128*'Net zero supporting data'!V148))*kgtoGg,"ERROR"))</f>
        <v>138.50358481045774</v>
      </c>
      <c r="AF468" s="93">
        <f>IF('Net zero activities &amp; levers'!$C$8="Off",('Activity data'!AY11*EF!$H10)*kgtoGg,IF('Net zero activities &amp; levers'!$C$8="On",(('Net zero supporting data'!W138*EF!$H10)+('Net zero supporting data'!W128*'Net zero supporting data'!W148))*kgtoGg,"ERROR"))</f>
        <v>138.69916942024864</v>
      </c>
      <c r="AG468" s="93">
        <f>IF('Net zero activities &amp; levers'!$C$8="Off",('Activity data'!AZ11*EF!$H10)*kgtoGg,IF('Net zero activities &amp; levers'!$C$8="On",(('Net zero supporting data'!X138*EF!$H10)+('Net zero supporting data'!X128*'Net zero supporting data'!X148))*kgtoGg,"ERROR"))</f>
        <v>138.88908355310681</v>
      </c>
      <c r="AH468" s="93">
        <f>IF('Net zero activities &amp; levers'!$C$8="Off",('Activity data'!BA11*EF!$H10)*kgtoGg,IF('Net zero activities &amp; levers'!$C$8="On",(('Net zero supporting data'!Y138*EF!$H10)+('Net zero supporting data'!Y128*'Net zero supporting data'!Y148))*kgtoGg,"ERROR"))</f>
        <v>139.06144377361875</v>
      </c>
      <c r="AI468" s="93">
        <f>IF('Net zero activities &amp; levers'!$C$8="Off",('Activity data'!BB11*EF!$H10)*kgtoGg,IF('Net zero activities &amp; levers'!$C$8="On",(('Net zero supporting data'!Z138*EF!$H10)+('Net zero supporting data'!Z128*'Net zero supporting data'!Z148))*kgtoGg,"ERROR"))</f>
        <v>139.22543015864176</v>
      </c>
      <c r="AJ468" s="93">
        <f>IF('Net zero activities &amp; levers'!$C$8="Off",('Activity data'!BC11*EF!$H10)*kgtoGg,IF('Net zero activities &amp; levers'!$C$8="On",(('Net zero supporting data'!AA138*EF!$H10)+('Net zero supporting data'!AA128*'Net zero supporting data'!AA148))*kgtoGg,"ERROR"))</f>
        <v>139.38321941065868</v>
      </c>
      <c r="AK468" s="93">
        <f>IF('Net zero activities &amp; levers'!$C$8="Off",('Activity data'!BD11*EF!$H10)*kgtoGg,IF('Net zero activities &amp; levers'!$C$8="On",(('Net zero supporting data'!AB138*EF!$H10)+('Net zero supporting data'!AB128*'Net zero supporting data'!AB148))*kgtoGg,"ERROR"))</f>
        <v>139.53089304351511</v>
      </c>
      <c r="AL468" s="93">
        <f>IF('Net zero activities &amp; levers'!$C$8="Off",('Activity data'!BE11*EF!$H10)*kgtoGg,IF('Net zero activities &amp; levers'!$C$8="On",(('Net zero supporting data'!AC138*EF!$H10)+('Net zero supporting data'!AC128*'Net zero supporting data'!AC148))*kgtoGg,"ERROR"))</f>
        <v>139.67120767549983</v>
      </c>
      <c r="AM468" s="93">
        <f>IF('Net zero activities &amp; levers'!$C$8="Off",('Activity data'!BF11*EF!$H10)*kgtoGg,IF('Net zero activities &amp; levers'!$C$8="On",(('Net zero supporting data'!AD138*EF!$H10)+('Net zero supporting data'!AD128*'Net zero supporting data'!AD148))*kgtoGg,"ERROR"))</f>
        <v>139.79926939229694</v>
      </c>
      <c r="AN468" s="93">
        <f>IF('Net zero activities &amp; levers'!$C$8="Off",('Activity data'!BG11*EF!$H10)*kgtoGg,IF('Net zero activities &amp; levers'!$C$8="On",(('Net zero supporting data'!AE138*EF!$H10)+('Net zero supporting data'!AE128*'Net zero supporting data'!AE148))*kgtoGg,"ERROR"))</f>
        <v>139.92266072011375</v>
      </c>
      <c r="AO468" s="93">
        <f>IF('Net zero activities &amp; levers'!$C$8="Off",('Activity data'!BH11*EF!$H10)*kgtoGg,IF('Net zero activities &amp; levers'!$C$8="On",(('Net zero supporting data'!AF138*EF!$H10)+('Net zero supporting data'!AF128*'Net zero supporting data'!AF148))*kgtoGg,"ERROR"))</f>
        <v>140.03598914695661</v>
      </c>
      <c r="AP468" s="93">
        <f>IF('Net zero activities &amp; levers'!$C$8="Off",('Activity data'!BI11*EF!$H10)*kgtoGg,IF('Net zero activities &amp; levers'!$C$8="On",(('Net zero supporting data'!AG138*EF!$H10)+('Net zero supporting data'!AG128*'Net zero supporting data'!AG148))*kgtoGg,"ERROR"))</f>
        <v>140.1393552838712</v>
      </c>
      <c r="AQ468" s="93">
        <f>IF('Net zero activities &amp; levers'!$C$8="Off",('Activity data'!BJ11*EF!$H10)*kgtoGg,IF('Net zero activities &amp; levers'!$C$8="On",(('Net zero supporting data'!AH138*EF!$H10)+('Net zero supporting data'!AH128*'Net zero supporting data'!AH148))*kgtoGg,"ERROR"))</f>
        <v>140.23246344191364</v>
      </c>
      <c r="AR468" s="93">
        <f>IF('Net zero activities &amp; levers'!$C$8="Off",('Activity data'!BK11*EF!$H10)*kgtoGg,IF('Net zero activities &amp; levers'!$C$8="On",(('Net zero supporting data'!AI138*EF!$H10)+('Net zero supporting data'!AI128*'Net zero supporting data'!AI148))*kgtoGg,"ERROR"))</f>
        <v>140.31523576905886</v>
      </c>
      <c r="AS468" s="93">
        <f>IF('Net zero activities &amp; levers'!$C$8="Off",('Activity data'!BL11*EF!$H10)*kgtoGg,IF('Net zero activities &amp; levers'!$C$8="On",(('Net zero supporting data'!AJ138*EF!$H10)+('Net zero supporting data'!AJ128*'Net zero supporting data'!AJ148))*kgtoGg,"ERROR"))</f>
        <v>140.38932746488422</v>
      </c>
      <c r="AT468" s="93">
        <f>IF('Net zero activities &amp; levers'!$C$8="Off",('Activity data'!BM11*EF!$H10)*kgtoGg,IF('Net zero activities &amp; levers'!$C$8="On",(('Net zero supporting data'!AK138*EF!$H10)+('Net zero supporting data'!AK128*'Net zero supporting data'!AK148))*kgtoGg,"ERROR"))</f>
        <v>140.43122884270295</v>
      </c>
      <c r="AU468" s="93">
        <f>IF('Net zero activities &amp; levers'!$C$8="Off",('Activity data'!BN11*EF!$H10)*kgtoGg,IF('Net zero activities &amp; levers'!$C$8="On",(('Net zero supporting data'!AL138*EF!$H10)+('Net zero supporting data'!AL128*'Net zero supporting data'!AL148))*kgtoGg,"ERROR"))</f>
        <v>140.45696406084858</v>
      </c>
      <c r="AV468" s="93">
        <f>IF('Net zero activities &amp; levers'!$C$8="Off",('Activity data'!BO11*EF!$H10)*kgtoGg,IF('Net zero activities &amp; levers'!$C$8="On",(('Net zero supporting data'!AM138*EF!$H10)+('Net zero supporting data'!AM128*'Net zero supporting data'!AM148))*kgtoGg,"ERROR"))</f>
        <v>140.4695892094457</v>
      </c>
      <c r="AW468" s="93">
        <f>IF('Net zero activities &amp; levers'!$C$8="Off",('Activity data'!BP11*EF!$H10)*kgtoGg,IF('Net zero activities &amp; levers'!$C$8="On",(('Net zero supporting data'!AN138*EF!$H10)+('Net zero supporting data'!AN128*'Net zero supporting data'!AN148))*kgtoGg,"ERROR"))</f>
        <v>140.46753302121982</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14.369321450610601</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14.658959920607021</v>
      </c>
      <c r="T469" s="93">
        <f>IF('Net zero activities &amp; levers'!$C$8="Off",('Activity data'!AM12*EF!$H11)*kgtoGg,IF('Net zero activities &amp; levers'!$C$8="On",(('Net zero supporting data'!K139*EF!$H11)+('Net zero supporting data'!K129*'Net zero supporting data'!K149))*kgtoGg,"ERROR"))</f>
        <v>14.707966146829314</v>
      </c>
      <c r="U469" s="93">
        <f>IF('Net zero activities &amp; levers'!$C$8="Off",('Activity data'!AN12*EF!$H11)*kgtoGg,IF('Net zero activities &amp; levers'!$C$8="On",(('Net zero supporting data'!L139*EF!$H11)+('Net zero supporting data'!L129*'Net zero supporting data'!L149))*kgtoGg,"ERROR"))</f>
        <v>14.751325721637452</v>
      </c>
      <c r="V469" s="93">
        <f>IF('Net zero activities &amp; levers'!$C$8="Off",('Activity data'!AO12*EF!$H11)*kgtoGg,IF('Net zero activities &amp; levers'!$C$8="On",(('Net zero supporting data'!M139*EF!$H11)+('Net zero supporting data'!M129*'Net zero supporting data'!M149))*kgtoGg,"ERROR"))</f>
        <v>14.789128157512636</v>
      </c>
      <c r="W469" s="93">
        <f>IF('Net zero activities &amp; levers'!$C$8="Off",('Activity data'!AP12*EF!$H11)*kgtoGg,IF('Net zero activities &amp; levers'!$C$8="On",(('Net zero supporting data'!N139*EF!$H11)+('Net zero supporting data'!N129*'Net zero supporting data'!N149))*kgtoGg,"ERROR"))</f>
        <v>14.821424680938481</v>
      </c>
      <c r="X469" s="93">
        <f>IF('Net zero activities &amp; levers'!$C$8="Off",('Activity data'!AQ12*EF!$H11)*kgtoGg,IF('Net zero activities &amp; levers'!$C$8="On",(('Net zero supporting data'!O139*EF!$H11)+('Net zero supporting data'!O129*'Net zero supporting data'!O149))*kgtoGg,"ERROR"))</f>
        <v>14.84753024603353</v>
      </c>
      <c r="Y469" s="93">
        <f>IF('Net zero activities &amp; levers'!$C$8="Off",('Activity data'!AR12*EF!$H11)*kgtoGg,IF('Net zero activities &amp; levers'!$C$8="On",(('Net zero supporting data'!P139*EF!$H11)+('Net zero supporting data'!P129*'Net zero supporting data'!P149))*kgtoGg,"ERROR"))</f>
        <v>14.872804562339189</v>
      </c>
      <c r="Z469" s="93">
        <f>IF('Net zero activities &amp; levers'!$C$8="Off",('Activity data'!AS12*EF!$H11)*kgtoGg,IF('Net zero activities &amp; levers'!$C$8="On",(('Net zero supporting data'!Q139*EF!$H11)+('Net zero supporting data'!Q129*'Net zero supporting data'!Q149))*kgtoGg,"ERROR"))</f>
        <v>14.897393182968701</v>
      </c>
      <c r="AA469" s="93">
        <f>IF('Net zero activities &amp; levers'!$C$8="Off",('Activity data'!AT12*EF!$H11)*kgtoGg,IF('Net zero activities &amp; levers'!$C$8="On",(('Net zero supporting data'!R139*EF!$H11)+('Net zero supporting data'!R129*'Net zero supporting data'!R149))*kgtoGg,"ERROR"))</f>
        <v>14.921187558585853</v>
      </c>
      <c r="AB469" s="93">
        <f>IF('Net zero activities &amp; levers'!$C$8="Off",('Activity data'!AU12*EF!$H11)*kgtoGg,IF('Net zero activities &amp; levers'!$C$8="On",(('Net zero supporting data'!S139*EF!$H11)+('Net zero supporting data'!S129*'Net zero supporting data'!S149))*kgtoGg,"ERROR"))</f>
        <v>14.944735634881525</v>
      </c>
      <c r="AC469" s="93">
        <f>IF('Net zero activities &amp; levers'!$C$8="Off",('Activity data'!AV12*EF!$H11)*kgtoGg,IF('Net zero activities &amp; levers'!$C$8="On",(('Net zero supporting data'!T139*EF!$H11)+('Net zero supporting data'!T129*'Net zero supporting data'!T149))*kgtoGg,"ERROR"))</f>
        <v>14.966769881391212</v>
      </c>
      <c r="AD469" s="93">
        <f>IF('Net zero activities &amp; levers'!$C$8="Off",('Activity data'!AW12*EF!$H11)*kgtoGg,IF('Net zero activities &amp; levers'!$C$8="On",(('Net zero supporting data'!U139*EF!$H11)+('Net zero supporting data'!U129*'Net zero supporting data'!U149))*kgtoGg,"ERROR"))</f>
        <v>14.988751019449175</v>
      </c>
      <c r="AE469" s="93">
        <f>IF('Net zero activities &amp; levers'!$C$8="Off",('Activity data'!AX12*EF!$H11)*kgtoGg,IF('Net zero activities &amp; levers'!$C$8="On",(('Net zero supporting data'!V139*EF!$H11)+('Net zero supporting data'!V129*'Net zero supporting data'!V149))*kgtoGg,"ERROR"))</f>
        <v>15.010162038815256</v>
      </c>
      <c r="AF469" s="93">
        <f>IF('Net zero activities &amp; levers'!$C$8="Off",('Activity data'!AY12*EF!$H11)*kgtoGg,IF('Net zero activities &amp; levers'!$C$8="On",(('Net zero supporting data'!W139*EF!$H11)+('Net zero supporting data'!W129*'Net zero supporting data'!W149))*kgtoGg,"ERROR"))</f>
        <v>15.031358289361965</v>
      </c>
      <c r="AG469" s="93">
        <f>IF('Net zero activities &amp; levers'!$C$8="Off",('Activity data'!AZ12*EF!$H11)*kgtoGg,IF('Net zero activities &amp; levers'!$C$8="On",(('Net zero supporting data'!X139*EF!$H11)+('Net zero supporting data'!X129*'Net zero supporting data'!X149))*kgtoGg,"ERROR"))</f>
        <v>15.051940008683985</v>
      </c>
      <c r="AH469" s="93">
        <f>IF('Net zero activities &amp; levers'!$C$8="Off",('Activity data'!BA12*EF!$H11)*kgtoGg,IF('Net zero activities &amp; levers'!$C$8="On",(('Net zero supporting data'!Y139*EF!$H11)+('Net zero supporting data'!Y129*'Net zero supporting data'!Y149))*kgtoGg,"ERROR"))</f>
        <v>15.070619343536368</v>
      </c>
      <c r="AI469" s="93">
        <f>IF('Net zero activities &amp; levers'!$C$8="Off",('Activity data'!BB12*EF!$H11)*kgtoGg,IF('Net zero activities &amp; levers'!$C$8="On",(('Net zero supporting data'!Z139*EF!$H11)+('Net zero supporting data'!Z129*'Net zero supporting data'!Z149))*kgtoGg,"ERROR"))</f>
        <v>15.088391173880854</v>
      </c>
      <c r="AJ469" s="93">
        <f>IF('Net zero activities &amp; levers'!$C$8="Off",('Activity data'!BC12*EF!$H11)*kgtoGg,IF('Net zero activities &amp; levers'!$C$8="On",(('Net zero supporting data'!AA139*EF!$H11)+('Net zero supporting data'!AA129*'Net zero supporting data'!AA149))*kgtoGg,"ERROR"))</f>
        <v>15.105491397272173</v>
      </c>
      <c r="AK469" s="93">
        <f>IF('Net zero activities &amp; levers'!$C$8="Off",('Activity data'!BD12*EF!$H11)*kgtoGg,IF('Net zero activities &amp; levers'!$C$8="On",(('Net zero supporting data'!AB139*EF!$H11)+('Net zero supporting data'!AB129*'Net zero supporting data'!AB149))*kgtoGg,"ERROR"))</f>
        <v>15.121495352412174</v>
      </c>
      <c r="AL469" s="93">
        <f>IF('Net zero activities &amp; levers'!$C$8="Off",('Activity data'!BE12*EF!$H11)*kgtoGg,IF('Net zero activities &amp; levers'!$C$8="On",(('Net zero supporting data'!AC139*EF!$H11)+('Net zero supporting data'!AC129*'Net zero supporting data'!AC149))*kgtoGg,"ERROR"))</f>
        <v>15.136701784544519</v>
      </c>
      <c r="AM469" s="93">
        <f>IF('Net zero activities &amp; levers'!$C$8="Off",('Activity data'!BF12*EF!$H11)*kgtoGg,IF('Net zero activities &amp; levers'!$C$8="On",(('Net zero supporting data'!AD139*EF!$H11)+('Net zero supporting data'!AD129*'Net zero supporting data'!AD149))*kgtoGg,"ERROR"))</f>
        <v>15.150580321498811</v>
      </c>
      <c r="AN469" s="93">
        <f>IF('Net zero activities &amp; levers'!$C$8="Off",('Activity data'!BG12*EF!$H11)*kgtoGg,IF('Net zero activities &amp; levers'!$C$8="On",(('Net zero supporting data'!AE139*EF!$H11)+('Net zero supporting data'!AE129*'Net zero supporting data'!AE149))*kgtoGg,"ERROR"))</f>
        <v>15.163952710576318</v>
      </c>
      <c r="AO469" s="93">
        <f>IF('Net zero activities &amp; levers'!$C$8="Off",('Activity data'!BH12*EF!$H11)*kgtoGg,IF('Net zero activities &amp; levers'!$C$8="On",(('Net zero supporting data'!AF139*EF!$H11)+('Net zero supporting data'!AF129*'Net zero supporting data'!AF149))*kgtoGg,"ERROR"))</f>
        <v>15.176234544673564</v>
      </c>
      <c r="AP469" s="93">
        <f>IF('Net zero activities &amp; levers'!$C$8="Off",('Activity data'!BI12*EF!$H11)*kgtoGg,IF('Net zero activities &amp; levers'!$C$8="On",(('Net zero supporting data'!AG139*EF!$H11)+('Net zero supporting data'!AG129*'Net zero supporting data'!AG149))*kgtoGg,"ERROR"))</f>
        <v>15.187436727393507</v>
      </c>
      <c r="AQ469" s="93">
        <f>IF('Net zero activities &amp; levers'!$C$8="Off",('Activity data'!BJ12*EF!$H11)*kgtoGg,IF('Net zero activities &amp; levers'!$C$8="On",(('Net zero supporting data'!AH139*EF!$H11)+('Net zero supporting data'!AH129*'Net zero supporting data'!AH149))*kgtoGg,"ERROR"))</f>
        <v>15.197527213796912</v>
      </c>
      <c r="AR469" s="93">
        <f>IF('Net zero activities &amp; levers'!$C$8="Off",('Activity data'!BK12*EF!$H11)*kgtoGg,IF('Net zero activities &amp; levers'!$C$8="On",(('Net zero supporting data'!AI139*EF!$H11)+('Net zero supporting data'!AI129*'Net zero supporting data'!AI149))*kgtoGg,"ERROR"))</f>
        <v>15.206497566762719</v>
      </c>
      <c r="AS469" s="93">
        <f>IF('Net zero activities &amp; levers'!$C$8="Off",('Activity data'!BL12*EF!$H11)*kgtoGg,IF('Net zero activities &amp; levers'!$C$8="On",(('Net zero supporting data'!AJ139*EF!$H11)+('Net zero supporting data'!AJ129*'Net zero supporting data'!AJ149))*kgtoGg,"ERROR"))</f>
        <v>15.214527166585652</v>
      </c>
      <c r="AT469" s="93">
        <f>IF('Net zero activities &amp; levers'!$C$8="Off",('Activity data'!BM12*EF!$H11)*kgtoGg,IF('Net zero activities &amp; levers'!$C$8="On",(('Net zero supporting data'!AK139*EF!$H11)+('Net zero supporting data'!AK129*'Net zero supporting data'!AK149))*kgtoGg,"ERROR"))</f>
        <v>15.219068178802551</v>
      </c>
      <c r="AU469" s="93">
        <f>IF('Net zero activities &amp; levers'!$C$8="Off",('Activity data'!BN12*EF!$H11)*kgtoGg,IF('Net zero activities &amp; levers'!$C$8="On",(('Net zero supporting data'!AL139*EF!$H11)+('Net zero supporting data'!AL129*'Net zero supporting data'!AL149))*kgtoGg,"ERROR"))</f>
        <v>15.221857202602902</v>
      </c>
      <c r="AV469" s="93">
        <f>IF('Net zero activities &amp; levers'!$C$8="Off",('Activity data'!BO12*EF!$H11)*kgtoGg,IF('Net zero activities &amp; levers'!$C$8="On",(('Net zero supporting data'!AM139*EF!$H11)+('Net zero supporting data'!AM129*'Net zero supporting data'!AM149))*kgtoGg,"ERROR"))</f>
        <v>15.223225438136055</v>
      </c>
      <c r="AW469" s="93">
        <f>IF('Net zero activities &amp; levers'!$C$8="Off",('Activity data'!BP12*EF!$H11)*kgtoGg,IF('Net zero activities &amp; levers'!$C$8="On",(('Net zero supporting data'!AN139*EF!$H11)+('Net zero supporting data'!AN129*'Net zero supporting data'!AN149))*kgtoGg,"ERROR"))</f>
        <v>15.223002601171256</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15.742057315470383</v>
      </c>
      <c r="T470" s="93">
        <f>IF('Net zero activities &amp; levers'!$C$8="Off",('Activity data'!AM13*EF!$H12)*kgtoGg,IF('Net zero activities &amp; levers'!$C$8="On",(('Net zero supporting data'!K140*EF!$H12)+('Net zero supporting data'!K130*'Net zero supporting data'!K150))*kgtoGg,"ERROR"))</f>
        <v>15.831220334833683</v>
      </c>
      <c r="U470" s="93">
        <f>IF('Net zero activities &amp; levers'!$C$8="Off",('Activity data'!AN13*EF!$H12)*kgtoGg,IF('Net zero activities &amp; levers'!$C$8="On",(('Net zero supporting data'!L140*EF!$H12)+('Net zero supporting data'!L130*'Net zero supporting data'!L150))*kgtoGg,"ERROR"))</f>
        <v>15.909701744759417</v>
      </c>
      <c r="V470" s="93">
        <f>IF('Net zero activities &amp; levers'!$C$8="Off",('Activity data'!AO13*EF!$H12)*kgtoGg,IF('Net zero activities &amp; levers'!$C$8="On",(('Net zero supporting data'!M140*EF!$H12)+('Net zero supporting data'!M130*'Net zero supporting data'!M150))*kgtoGg,"ERROR"))</f>
        <v>15.977834251898944</v>
      </c>
      <c r="W470" s="93">
        <f>IF('Net zero activities &amp; levers'!$C$8="Off",('Activity data'!AP13*EF!$H12)*kgtoGg,IF('Net zero activities &amp; levers'!$C$8="On",(('Net zero supporting data'!N140*EF!$H12)+('Net zero supporting data'!N130*'Net zero supporting data'!N150))*kgtoGg,"ERROR"))</f>
        <v>16.035869517275039</v>
      </c>
      <c r="X470" s="93">
        <f>IF('Net zero activities &amp; levers'!$C$8="Off",('Activity data'!AQ13*EF!$H12)*kgtoGg,IF('Net zero activities &amp; levers'!$C$8="On",(('Net zero supporting data'!O140*EF!$H12)+('Net zero supporting data'!O130*'Net zero supporting data'!O150))*kgtoGg,"ERROR"))</f>
        <v>16.082856670417829</v>
      </c>
      <c r="Y470" s="93">
        <f>IF('Net zero activities &amp; levers'!$C$8="Off",('Activity data'!AR13*EF!$H12)*kgtoGg,IF('Net zero activities &amp; levers'!$C$8="On",(('Net zero supporting data'!P140*EF!$H12)+('Net zero supporting data'!P130*'Net zero supporting data'!P150))*kgtoGg,"ERROR"))</f>
        <v>16.127560772197896</v>
      </c>
      <c r="Z470" s="93">
        <f>IF('Net zero activities &amp; levers'!$C$8="Off",('Activity data'!AS13*EF!$H12)*kgtoGg,IF('Net zero activities &amp; levers'!$C$8="On",(('Net zero supporting data'!Q140*EF!$H12)+('Net zero supporting data'!Q130*'Net zero supporting data'!Q150))*kgtoGg,"ERROR"))</f>
        <v>16.170293091094155</v>
      </c>
      <c r="AA470" s="93">
        <f>IF('Net zero activities &amp; levers'!$C$8="Off",('Activity data'!AT13*EF!$H12)*kgtoGg,IF('Net zero activities &amp; levers'!$C$8="On",(('Net zero supporting data'!R140*EF!$H12)+('Net zero supporting data'!R130*'Net zero supporting data'!R150))*kgtoGg,"ERROR"))</f>
        <v>16.210948482317562</v>
      </c>
      <c r="AB470" s="93">
        <f>IF('Net zero activities &amp; levers'!$C$8="Off",('Activity data'!AU13*EF!$H12)*kgtoGg,IF('Net zero activities &amp; levers'!$C$8="On",(('Net zero supporting data'!S140*EF!$H12)+('Net zero supporting data'!S130*'Net zero supporting data'!S150))*kgtoGg,"ERROR"))</f>
        <v>16.250465324844182</v>
      </c>
      <c r="AC470" s="93">
        <f>IF('Net zero activities &amp; levers'!$C$8="Off",('Activity data'!AV13*EF!$H12)*kgtoGg,IF('Net zero activities &amp; levers'!$C$8="On",(('Net zero supporting data'!T140*EF!$H12)+('Net zero supporting data'!T130*'Net zero supporting data'!T150))*kgtoGg,"ERROR"))</f>
        <v>16.286875192461874</v>
      </c>
      <c r="AD470" s="93">
        <f>IF('Net zero activities &amp; levers'!$C$8="Off",('Activity data'!AW13*EF!$H12)*kgtoGg,IF('Net zero activities &amp; levers'!$C$8="On",(('Net zero supporting data'!U140*EF!$H12)+('Net zero supporting data'!U130*'Net zero supporting data'!U150))*kgtoGg,"ERROR"))</f>
        <v>16.322561045796675</v>
      </c>
      <c r="AE470" s="93">
        <f>IF('Net zero activities &amp; levers'!$C$8="Off",('Activity data'!AX13*EF!$H12)*kgtoGg,IF('Net zero activities &amp; levers'!$C$8="On",(('Net zero supporting data'!V140*EF!$H12)+('Net zero supporting data'!V130*'Net zero supporting data'!V150))*kgtoGg,"ERROR"))</f>
        <v>16.356742858734652</v>
      </c>
      <c r="AF470" s="93">
        <f>IF('Net zero activities &amp; levers'!$C$8="Off",('Activity data'!AY13*EF!$H12)*kgtoGg,IF('Net zero activities &amp; levers'!$C$8="On",(('Net zero supporting data'!W140*EF!$H12)+('Net zero supporting data'!W130*'Net zero supporting data'!W150))*kgtoGg,"ERROR"))</f>
        <v>16.390025463224383</v>
      </c>
      <c r="AG470" s="93">
        <f>IF('Net zero activities &amp; levers'!$C$8="Off",('Activity data'!AZ13*EF!$H12)*kgtoGg,IF('Net zero activities &amp; levers'!$C$8="On",(('Net zero supporting data'!X140*EF!$H12)+('Net zero supporting data'!X130*'Net zero supporting data'!X150))*kgtoGg,"ERROR"))</f>
        <v>16.421811970247379</v>
      </c>
      <c r="AH470" s="93">
        <f>IF('Net zero activities &amp; levers'!$C$8="Off",('Activity data'!BA13*EF!$H12)*kgtoGg,IF('Net zero activities &amp; levers'!$C$8="On",(('Net zero supporting data'!Y140*EF!$H12)+('Net zero supporting data'!Y130*'Net zero supporting data'!Y150))*kgtoGg,"ERROR"))</f>
        <v>16.45010604818717</v>
      </c>
      <c r="AI470" s="93">
        <f>IF('Net zero activities &amp; levers'!$C$8="Off",('Activity data'!BB13*EF!$H12)*kgtoGg,IF('Net zero activities &amp; levers'!$C$8="On",(('Net zero supporting data'!Z140*EF!$H12)+('Net zero supporting data'!Z130*'Net zero supporting data'!Z150))*kgtoGg,"ERROR"))</f>
        <v>16.476519364672328</v>
      </c>
      <c r="AJ470" s="93">
        <f>IF('Net zero activities &amp; levers'!$C$8="Off",('Activity data'!BC13*EF!$H12)*kgtoGg,IF('Net zero activities &amp; levers'!$C$8="On",(('Net zero supporting data'!AA140*EF!$H12)+('Net zero supporting data'!AA130*'Net zero supporting data'!AA150))*kgtoGg,"ERROR"))</f>
        <v>16.501455840578249</v>
      </c>
      <c r="AK470" s="93">
        <f>IF('Net zero activities &amp; levers'!$C$8="Off",('Activity data'!BD13*EF!$H12)*kgtoGg,IF('Net zero activities &amp; levers'!$C$8="On",(('Net zero supporting data'!AB140*EF!$H12)+('Net zero supporting data'!AB130*'Net zero supporting data'!AB150))*kgtoGg,"ERROR"))</f>
        <v>16.524277866430374</v>
      </c>
      <c r="AL470" s="93">
        <f>IF('Net zero activities &amp; levers'!$C$8="Off",('Activity data'!BE13*EF!$H12)*kgtoGg,IF('Net zero activities &amp; levers'!$C$8="On",(('Net zero supporting data'!AC140*EF!$H12)+('Net zero supporting data'!AC130*'Net zero supporting data'!AC150))*kgtoGg,"ERROR"))</f>
        <v>16.545483750041161</v>
      </c>
      <c r="AM470" s="93">
        <f>IF('Net zero activities &amp; levers'!$C$8="Off",('Activity data'!BF13*EF!$H12)*kgtoGg,IF('Net zero activities &amp; levers'!$C$8="On",(('Net zero supporting data'!AD140*EF!$H12)+('Net zero supporting data'!AD130*'Net zero supporting data'!AD150))*kgtoGg,"ERROR"))</f>
        <v>16.564270215157947</v>
      </c>
      <c r="AN470" s="93">
        <f>IF('Net zero activities &amp; levers'!$C$8="Off",('Activity data'!BG13*EF!$H12)*kgtoGg,IF('Net zero activities &amp; levers'!$C$8="On",(('Net zero supporting data'!AE140*EF!$H12)+('Net zero supporting data'!AE130*'Net zero supporting data'!AE150))*kgtoGg,"ERROR"))</f>
        <v>16.58194847386401</v>
      </c>
      <c r="AO470" s="93">
        <f>IF('Net zero activities &amp; levers'!$C$8="Off",('Activity data'!BH13*EF!$H12)*kgtoGg,IF('Net zero activities &amp; levers'!$C$8="On",(('Net zero supporting data'!AF140*EF!$H12)+('Net zero supporting data'!AF130*'Net zero supporting data'!AF150))*kgtoGg,"ERROR"))</f>
        <v>16.597628357231933</v>
      </c>
      <c r="AP470" s="93">
        <f>IF('Net zero activities &amp; levers'!$C$8="Off",('Activity data'!BI13*EF!$H12)*kgtoGg,IF('Net zero activities &amp; levers'!$C$8="On",(('Net zero supporting data'!AG140*EF!$H12)+('Net zero supporting data'!AG130*'Net zero supporting data'!AG150))*kgtoGg,"ERROR"))</f>
        <v>16.611350563282858</v>
      </c>
      <c r="AQ470" s="93">
        <f>IF('Net zero activities &amp; levers'!$C$8="Off",('Activity data'!BJ13*EF!$H12)*kgtoGg,IF('Net zero activities &amp; levers'!$C$8="On",(('Net zero supporting data'!AH140*EF!$H12)+('Net zero supporting data'!AH130*'Net zero supporting data'!AH150))*kgtoGg,"ERROR"))</f>
        <v>16.623087668464983</v>
      </c>
      <c r="AR470" s="93">
        <f>IF('Net zero activities &amp; levers'!$C$8="Off",('Activity data'!BK13*EF!$H12)*kgtoGg,IF('Net zero activities &amp; levers'!$C$8="On",(('Net zero supporting data'!AI140*EF!$H12)+('Net zero supporting data'!AI130*'Net zero supporting data'!AI150))*kgtoGg,"ERROR"))</f>
        <v>16.632847970156341</v>
      </c>
      <c r="AS470" s="93">
        <f>IF('Net zero activities &amp; levers'!$C$8="Off",('Activity data'!BL13*EF!$H12)*kgtoGg,IF('Net zero activities &amp; levers'!$C$8="On",(('Net zero supporting data'!AJ140*EF!$H12)+('Net zero supporting data'!AJ130*'Net zero supporting data'!AJ150))*kgtoGg,"ERROR"))</f>
        <v>16.640929391345949</v>
      </c>
      <c r="AT470" s="93">
        <f>IF('Net zero activities &amp; levers'!$C$8="Off",('Activity data'!BM13*EF!$H12)*kgtoGg,IF('Net zero activities &amp; levers'!$C$8="On",(('Net zero supporting data'!AK140*EF!$H12)+('Net zero supporting data'!AK130*'Net zero supporting data'!AK150))*kgtoGg,"ERROR"))</f>
        <v>16.643413460445654</v>
      </c>
      <c r="AU470" s="93">
        <f>IF('Net zero activities &amp; levers'!$C$8="Off",('Activity data'!BN13*EF!$H12)*kgtoGg,IF('Net zero activities &amp; levers'!$C$8="On",(('Net zero supporting data'!AL140*EF!$H12)+('Net zero supporting data'!AL130*'Net zero supporting data'!AL150))*kgtoGg,"ERROR"))</f>
        <v>16.643014995907471</v>
      </c>
      <c r="AV470" s="93">
        <f>IF('Net zero activities &amp; levers'!$C$8="Off",('Activity data'!BO13*EF!$H12)*kgtoGg,IF('Net zero activities &amp; levers'!$C$8="On",(('Net zero supporting data'!AM140*EF!$H12)+('Net zero supporting data'!AM130*'Net zero supporting data'!AM150))*kgtoGg,"ERROR"))</f>
        <v>16.640265995326768</v>
      </c>
      <c r="AW470" s="93">
        <f>IF('Net zero activities &amp; levers'!$C$8="Off",('Activity data'!BP13*EF!$H12)*kgtoGg,IF('Net zero activities &amp; levers'!$C$8="On",(('Net zero supporting data'!AN140*EF!$H12)+('Net zero supporting data'!AN130*'Net zero supporting data'!AN150))*kgtoGg,"ERROR"))</f>
        <v>16.634923229335765</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22.864295641209335</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23.29663004301517</v>
      </c>
      <c r="T471" s="93">
        <f>IF('Net zero activities &amp; levers'!$C$8="Off",('Activity data'!AM14*EF!$H13)*kgtoGg,IF('Net zero activities &amp; levers'!$C$8="On",(('Net zero supporting data'!K141*EF!$H13)+('Net zero supporting data'!K131*'Net zero supporting data'!K151))*kgtoGg,"ERROR"))</f>
        <v>23.428582165536262</v>
      </c>
      <c r="U471" s="93">
        <f>IF('Net zero activities &amp; levers'!$C$8="Off",('Activity data'!AN14*EF!$H13)*kgtoGg,IF('Net zero activities &amp; levers'!$C$8="On",(('Net zero supporting data'!L141*EF!$H13)+('Net zero supporting data'!L131*'Net zero supporting data'!L151))*kgtoGg,"ERROR"))</f>
        <v>23.544726601784578</v>
      </c>
      <c r="V471" s="93">
        <f>IF('Net zero activities &amp; levers'!$C$8="Off",('Activity data'!AO14*EF!$H13)*kgtoGg,IF('Net zero activities &amp; levers'!$C$8="On",(('Net zero supporting data'!M141*EF!$H13)+('Net zero supporting data'!M131*'Net zero supporting data'!M151))*kgtoGg,"ERROR"))</f>
        <v>23.645555723475859</v>
      </c>
      <c r="W471" s="93">
        <f>IF('Net zero activities &amp; levers'!$C$8="Off",('Activity data'!AP14*EF!$H13)*kgtoGg,IF('Net zero activities &amp; levers'!$C$8="On",(('Net zero supporting data'!N141*EF!$H13)+('Net zero supporting data'!N131*'Net zero supporting data'!N151))*kgtoGg,"ERROR"))</f>
        <v>23.731441963108999</v>
      </c>
      <c r="X471" s="93">
        <f>IF('Net zero activities &amp; levers'!$C$8="Off",('Activity data'!AQ14*EF!$H13)*kgtoGg,IF('Net zero activities &amp; levers'!$C$8="On",(('Net zero supporting data'!O141*EF!$H13)+('Net zero supporting data'!O131*'Net zero supporting data'!O151))*kgtoGg,"ERROR"))</f>
        <v>23.80097812992668</v>
      </c>
      <c r="Y471" s="93">
        <f>IF('Net zero activities &amp; levers'!$C$8="Off",('Activity data'!AR14*EF!$H13)*kgtoGg,IF('Net zero activities &amp; levers'!$C$8="On",(('Net zero supporting data'!P141*EF!$H13)+('Net zero supporting data'!P131*'Net zero supporting data'!P151))*kgtoGg,"ERROR"))</f>
        <v>23.867135614917672</v>
      </c>
      <c r="Z471" s="93">
        <f>IF('Net zero activities &amp; levers'!$C$8="Off",('Activity data'!AS14*EF!$H13)*kgtoGg,IF('Net zero activities &amp; levers'!$C$8="On",(('Net zero supporting data'!Q141*EF!$H13)+('Net zero supporting data'!Q131*'Net zero supporting data'!Q151))*kgtoGg,"ERROR"))</f>
        <v>23.930375063501561</v>
      </c>
      <c r="AA471" s="93">
        <f>IF('Net zero activities &amp; levers'!$C$8="Off",('Activity data'!AT14*EF!$H13)*kgtoGg,IF('Net zero activities &amp; levers'!$C$8="On",(('Net zero supporting data'!R141*EF!$H13)+('Net zero supporting data'!R131*'Net zero supporting data'!R151))*kgtoGg,"ERROR"))</f>
        <v>23.990540872176066</v>
      </c>
      <c r="AB471" s="93">
        <f>IF('Net zero activities &amp; levers'!$C$8="Off",('Activity data'!AU14*EF!$H13)*kgtoGg,IF('Net zero activities &amp; levers'!$C$8="On",(('Net zero supporting data'!S141*EF!$H13)+('Net zero supporting data'!S131*'Net zero supporting data'!S151))*kgtoGg,"ERROR"))</f>
        <v>24.049021745569021</v>
      </c>
      <c r="AC471" s="93">
        <f>IF('Net zero activities &amp; levers'!$C$8="Off",('Activity data'!AV14*EF!$H13)*kgtoGg,IF('Net zero activities &amp; levers'!$C$8="On",(('Net zero supporting data'!T141*EF!$H13)+('Net zero supporting data'!T131*'Net zero supporting data'!T151))*kgtoGg,"ERROR"))</f>
        <v>24.102904614803087</v>
      </c>
      <c r="AD471" s="93">
        <f>IF('Net zero activities &amp; levers'!$C$8="Off",('Activity data'!AW14*EF!$H13)*kgtoGg,IF('Net zero activities &amp; levers'!$C$8="On",(('Net zero supporting data'!U141*EF!$H13)+('Net zero supporting data'!U131*'Net zero supporting data'!U151))*kgtoGg,"ERROR"))</f>
        <v>24.155716017166178</v>
      </c>
      <c r="AE471" s="93">
        <f>IF('Net zero activities &amp; levers'!$C$8="Off",('Activity data'!AX14*EF!$H13)*kgtoGg,IF('Net zero activities &amp; levers'!$C$8="On",(('Net zero supporting data'!V141*EF!$H13)+('Net zero supporting data'!V131*'Net zero supporting data'!V151))*kgtoGg,"ERROR"))</f>
        <v>24.206301594022957</v>
      </c>
      <c r="AF471" s="93">
        <f>IF('Net zero activities &amp; levers'!$C$8="Off",('Activity data'!AY14*EF!$H13)*kgtoGg,IF('Net zero activities &amp; levers'!$C$8="On",(('Net zero supporting data'!W141*EF!$H13)+('Net zero supporting data'!W131*'Net zero supporting data'!W151))*kgtoGg,"ERROR"))</f>
        <v>24.255556434615062</v>
      </c>
      <c r="AG471" s="93">
        <f>IF('Net zero activities &amp; levers'!$C$8="Off",('Activity data'!AZ14*EF!$H13)*kgtoGg,IF('Net zero activities &amp; levers'!$C$8="On",(('Net zero supporting data'!X141*EF!$H13)+('Net zero supporting data'!X131*'Net zero supporting data'!X151))*kgtoGg,"ERROR"))</f>
        <v>24.302597204422622</v>
      </c>
      <c r="AH471" s="93">
        <f>IF('Net zero activities &amp; levers'!$C$8="Off",('Activity data'!BA14*EF!$H13)*kgtoGg,IF('Net zero activities &amp; levers'!$C$8="On",(('Net zero supporting data'!Y141*EF!$H13)+('Net zero supporting data'!Y131*'Net zero supporting data'!Y151))*kgtoGg,"ERROR"))</f>
        <v>24.344469537432349</v>
      </c>
      <c r="AI471" s="93">
        <f>IF('Net zero activities &amp; levers'!$C$8="Off",('Activity data'!BB14*EF!$H13)*kgtoGg,IF('Net zero activities &amp; levers'!$C$8="On",(('Net zero supporting data'!Z141*EF!$H13)+('Net zero supporting data'!Z131*'Net zero supporting data'!Z151))*kgtoGg,"ERROR"))</f>
        <v>24.383558536413382</v>
      </c>
      <c r="AJ471" s="93">
        <f>IF('Net zero activities &amp; levers'!$C$8="Off",('Activity data'!BC14*EF!$H13)*kgtoGg,IF('Net zero activities &amp; levers'!$C$8="On",(('Net zero supporting data'!AA141*EF!$H13)+('Net zero supporting data'!AA131*'Net zero supporting data'!AA151))*kgtoGg,"ERROR"))</f>
        <v>24.420461962828039</v>
      </c>
      <c r="AK471" s="93">
        <f>IF('Net zero activities &amp; levers'!$C$8="Off",('Activity data'!BD14*EF!$H13)*kgtoGg,IF('Net zero activities &amp; levers'!$C$8="On",(('Net zero supporting data'!AB141*EF!$H13)+('Net zero supporting data'!AB131*'Net zero supporting data'!AB151))*kgtoGg,"ERROR"))</f>
        <v>24.45423622005848</v>
      </c>
      <c r="AL471" s="93">
        <f>IF('Net zero activities &amp; levers'!$C$8="Off",('Activity data'!BE14*EF!$H13)*kgtoGg,IF('Net zero activities &amp; levers'!$C$8="On",(('Net zero supporting data'!AC141*EF!$H13)+('Net zero supporting data'!AC131*'Net zero supporting data'!AC151))*kgtoGg,"ERROR"))</f>
        <v>24.485618752551883</v>
      </c>
      <c r="AM471" s="93">
        <f>IF('Net zero activities &amp; levers'!$C$8="Off",('Activity data'!BF14*EF!$H13)*kgtoGg,IF('Net zero activities &amp; levers'!$C$8="On",(('Net zero supporting data'!AD141*EF!$H13)+('Net zero supporting data'!AD131*'Net zero supporting data'!AD151))*kgtoGg,"ERROR"))</f>
        <v>24.513420793852525</v>
      </c>
      <c r="AN471" s="93">
        <f>IF('Net zero activities &amp; levers'!$C$8="Off",('Activity data'!BG14*EF!$H13)*kgtoGg,IF('Net zero activities &amp; levers'!$C$8="On",(('Net zero supporting data'!AE141*EF!$H13)+('Net zero supporting data'!AE131*'Net zero supporting data'!AE151))*kgtoGg,"ERROR"))</f>
        <v>24.539582803342551</v>
      </c>
      <c r="AO471" s="93">
        <f>IF('Net zero activities &amp; levers'!$C$8="Off",('Activity data'!BH14*EF!$H13)*kgtoGg,IF('Net zero activities &amp; levers'!$C$8="On",(('Net zero supporting data'!AF141*EF!$H13)+('Net zero supporting data'!AF131*'Net zero supporting data'!AF151))*kgtoGg,"ERROR"))</f>
        <v>24.562787422320852</v>
      </c>
      <c r="AP471" s="93">
        <f>IF('Net zero activities &amp; levers'!$C$8="Off",('Activity data'!BI14*EF!$H13)*kgtoGg,IF('Net zero activities &amp; levers'!$C$8="On",(('Net zero supporting data'!AG141*EF!$H13)+('Net zero supporting data'!AG131*'Net zero supporting data'!AG151))*kgtoGg,"ERROR"))</f>
        <v>24.583094879684023</v>
      </c>
      <c r="AQ471" s="93">
        <f>IF('Net zero activities &amp; levers'!$C$8="Off",('Activity data'!BJ14*EF!$H13)*kgtoGg,IF('Net zero activities &amp; levers'!$C$8="On",(('Net zero supporting data'!AH141*EF!$H13)+('Net zero supporting data'!AH131*'Net zero supporting data'!AH151))*kgtoGg,"ERROR"))</f>
        <v>24.600464591388427</v>
      </c>
      <c r="AR471" s="93">
        <f>IF('Net zero activities &amp; levers'!$C$8="Off",('Activity data'!BK14*EF!$H13)*kgtoGg,IF('Net zero activities &amp; levers'!$C$8="On",(('Net zero supporting data'!AI141*EF!$H13)+('Net zero supporting data'!AI131*'Net zero supporting data'!AI151))*kgtoGg,"ERROR"))</f>
        <v>24.61490883670243</v>
      </c>
      <c r="AS471" s="93">
        <f>IF('Net zero activities &amp; levers'!$C$8="Off",('Activity data'!BL14*EF!$H13)*kgtoGg,IF('Net zero activities &amp; levers'!$C$8="On",(('Net zero supporting data'!AJ141*EF!$H13)+('Net zero supporting data'!AJ131*'Net zero supporting data'!AJ151))*kgtoGg,"ERROR"))</f>
        <v>24.626868511089537</v>
      </c>
      <c r="AT471" s="93">
        <f>IF('Net zero activities &amp; levers'!$C$8="Off",('Activity data'!BM14*EF!$H13)*kgtoGg,IF('Net zero activities &amp; levers'!$C$8="On",(('Net zero supporting data'!AK141*EF!$H13)+('Net zero supporting data'!AK131*'Net zero supporting data'!AK151))*kgtoGg,"ERROR"))</f>
        <v>24.630544678547025</v>
      </c>
      <c r="AU471" s="93">
        <f>IF('Net zero activities &amp; levers'!$C$8="Off",('Activity data'!BN14*EF!$H13)*kgtoGg,IF('Net zero activities &amp; levers'!$C$8="On",(('Net zero supporting data'!AL141*EF!$H13)+('Net zero supporting data'!AL131*'Net zero supporting data'!AL151))*kgtoGg,"ERROR"))</f>
        <v>24.629954991904086</v>
      </c>
      <c r="AV471" s="93">
        <f>IF('Net zero activities &amp; levers'!$C$8="Off",('Activity data'!BO14*EF!$H13)*kgtoGg,IF('Net zero activities &amp; levers'!$C$8="On",(('Net zero supporting data'!AM141*EF!$H13)+('Net zero supporting data'!AM131*'Net zero supporting data'!AM151))*kgtoGg,"ERROR"))</f>
        <v>24.62588675303078</v>
      </c>
      <c r="AW471" s="93">
        <f>IF('Net zero activities &amp; levers'!$C$8="Off",('Activity data'!BP14*EF!$H13)*kgtoGg,IF('Net zero activities &amp; levers'!$C$8="On",(('Net zero supporting data'!AN141*EF!$H13)+('Net zero supporting data'!AN131*'Net zero supporting data'!AN151))*kgtoGg,"ERROR"))</f>
        <v>24.617980007412683</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5.5526214800767892</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5.5483103177944022</v>
      </c>
      <c r="S472" s="27">
        <f t="shared" si="109"/>
        <v>5.2550820044011797</v>
      </c>
      <c r="T472" s="27">
        <f t="shared" si="109"/>
        <v>5.3207883834981304</v>
      </c>
      <c r="U472" s="27">
        <f t="shared" si="109"/>
        <v>5.3649444095768528</v>
      </c>
      <c r="V472" s="27">
        <f t="shared" si="109"/>
        <v>5.4036434239586688</v>
      </c>
      <c r="W472" s="27">
        <f t="shared" si="109"/>
        <v>5.4501981324727682</v>
      </c>
      <c r="X472" s="27">
        <f t="shared" si="109"/>
        <v>5.4939852410150891</v>
      </c>
      <c r="Y472" s="27">
        <f t="shared" si="109"/>
        <v>5.5270400930163612</v>
      </c>
      <c r="Z472" s="27">
        <f t="shared" si="109"/>
        <v>5.5597780351335215</v>
      </c>
      <c r="AA472" s="27">
        <f t="shared" si="109"/>
        <v>5.5942900570774974</v>
      </c>
      <c r="AB472" s="27">
        <f t="shared" si="109"/>
        <v>5.6519871155600807</v>
      </c>
      <c r="AC472" s="27">
        <f t="shared" si="109"/>
        <v>5.6991792889287209</v>
      </c>
      <c r="AD472" s="27">
        <f t="shared" si="109"/>
        <v>5.7622664019921865</v>
      </c>
      <c r="AE472" s="27">
        <f t="shared" si="109"/>
        <v>5.8293690844327148</v>
      </c>
      <c r="AF472" s="27">
        <f t="shared" si="109"/>
        <v>5.9143899551195664</v>
      </c>
      <c r="AG472" s="27">
        <f t="shared" si="109"/>
        <v>6.0085386938238461</v>
      </c>
      <c r="AH472" s="27">
        <f t="shared" si="109"/>
        <v>6.076850693725504</v>
      </c>
      <c r="AI472" s="27">
        <f t="shared" si="109"/>
        <v>6.1455213125116535</v>
      </c>
      <c r="AJ472" s="27">
        <f t="shared" si="109"/>
        <v>6.2239971837700079</v>
      </c>
      <c r="AK472" s="27">
        <f t="shared" si="109"/>
        <v>6.3022222159413728</v>
      </c>
      <c r="AL472" s="27">
        <f t="shared" si="109"/>
        <v>6.3911360828353496</v>
      </c>
      <c r="AM472" s="27">
        <f t="shared" si="109"/>
        <v>6.4774137483375664</v>
      </c>
      <c r="AN472" s="27">
        <f t="shared" si="109"/>
        <v>6.5805521088998695</v>
      </c>
      <c r="AO472" s="27">
        <f t="shared" si="109"/>
        <v>6.6854159894362937</v>
      </c>
      <c r="AP472" s="27">
        <f t="shared" si="109"/>
        <v>6.7940415592295365</v>
      </c>
      <c r="AQ472" s="27">
        <f t="shared" si="109"/>
        <v>6.9071213948222621</v>
      </c>
      <c r="AR472" s="27">
        <f t="shared" si="109"/>
        <v>7.0259322726678732</v>
      </c>
      <c r="AS472" s="27">
        <f t="shared" si="109"/>
        <v>7.1567799298396482</v>
      </c>
      <c r="AT472" s="27">
        <f t="shared" si="109"/>
        <v>7.2282129468300438</v>
      </c>
      <c r="AU472" s="27">
        <f t="shared" si="109"/>
        <v>7.2913081994872639</v>
      </c>
      <c r="AV472" s="27">
        <f t="shared" si="109"/>
        <v>7.356723959653114</v>
      </c>
      <c r="AW472" s="27">
        <f t="shared" si="109"/>
        <v>7.4207215244062379</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1.8400999552016299</v>
      </c>
      <c r="L474" s="27">
        <f t="shared" si="109"/>
        <v>1.8300977880312244</v>
      </c>
      <c r="M474" s="27">
        <f t="shared" si="109"/>
        <v>1.8309187348828144</v>
      </c>
      <c r="N474" s="27">
        <f t="shared" si="109"/>
        <v>1.8141094978660446</v>
      </c>
      <c r="O474" s="27">
        <f t="shared" si="109"/>
        <v>1.7866561368117295</v>
      </c>
      <c r="P474" s="27">
        <f t="shared" si="109"/>
        <v>1.7489975228040078</v>
      </c>
      <c r="Q474" s="27">
        <f t="shared" si="109"/>
        <v>1.721653192801009</v>
      </c>
      <c r="R474" s="27">
        <f t="shared" si="109"/>
        <v>1.6967284692901876</v>
      </c>
      <c r="S474" s="27">
        <f t="shared" si="109"/>
        <v>1.5120639277881576</v>
      </c>
      <c r="T474" s="27">
        <f t="shared" si="109"/>
        <v>1.5353801568605683</v>
      </c>
      <c r="U474" s="27">
        <f t="shared" si="109"/>
        <v>1.5451992021357328</v>
      </c>
      <c r="V474" s="27">
        <f t="shared" si="109"/>
        <v>1.5508966318680948</v>
      </c>
      <c r="W474" s="27">
        <f t="shared" si="109"/>
        <v>1.5599541295410297</v>
      </c>
      <c r="X474" s="27">
        <f t="shared" si="109"/>
        <v>1.5662912397753255</v>
      </c>
      <c r="Y474" s="27">
        <f t="shared" si="109"/>
        <v>1.5664262918608289</v>
      </c>
      <c r="Z474" s="27">
        <f t="shared" si="109"/>
        <v>1.5661593914335121</v>
      </c>
      <c r="AA474" s="27">
        <f t="shared" si="109"/>
        <v>1.5665838286999487</v>
      </c>
      <c r="AB474" s="27">
        <f t="shared" si="109"/>
        <v>1.5789776160793096</v>
      </c>
      <c r="AC474" s="27">
        <f t="shared" si="109"/>
        <v>1.5852584906699076</v>
      </c>
      <c r="AD474" s="27">
        <f t="shared" si="109"/>
        <v>1.5993642934782686</v>
      </c>
      <c r="AE474" s="27">
        <f t="shared" si="109"/>
        <v>1.6149132379807265</v>
      </c>
      <c r="AF474" s="27">
        <f t="shared" si="109"/>
        <v>1.6388505730225036</v>
      </c>
      <c r="AG474" s="27">
        <f t="shared" si="109"/>
        <v>1.666448918476122</v>
      </c>
      <c r="AH474" s="27">
        <f t="shared" si="109"/>
        <v>1.6802513737676474</v>
      </c>
      <c r="AI474" s="27">
        <f t="shared" si="109"/>
        <v>1.6935219889004469</v>
      </c>
      <c r="AJ474" s="27">
        <f t="shared" si="109"/>
        <v>1.7108002831250815</v>
      </c>
      <c r="AK474" s="27">
        <f t="shared" si="109"/>
        <v>1.7271078712750363</v>
      </c>
      <c r="AL474" s="27">
        <f t="shared" si="109"/>
        <v>1.7475904225180046</v>
      </c>
      <c r="AM474" s="27">
        <f t="shared" si="109"/>
        <v>1.765851705559462</v>
      </c>
      <c r="AN474" s="27">
        <f t="shared" si="109"/>
        <v>1.7909205411073239</v>
      </c>
      <c r="AO474" s="27">
        <f t="shared" si="109"/>
        <v>1.8156294852907482</v>
      </c>
      <c r="AP474" s="27">
        <f t="shared" si="109"/>
        <v>1.8408529034601278</v>
      </c>
      <c r="AQ474" s="27">
        <f t="shared" si="109"/>
        <v>1.866824611329152</v>
      </c>
      <c r="AR474" s="27">
        <f t="shared" si="109"/>
        <v>1.8940179193841129</v>
      </c>
      <c r="AS474" s="27">
        <f t="shared" si="109"/>
        <v>1.9250442601929048</v>
      </c>
      <c r="AT474" s="27">
        <f t="shared" si="109"/>
        <v>1.9293345262815162</v>
      </c>
      <c r="AU474" s="27">
        <f t="shared" si="109"/>
        <v>1.92931708895134</v>
      </c>
      <c r="AV474" s="27">
        <f t="shared" si="109"/>
        <v>1.9295374226018187</v>
      </c>
      <c r="AW474" s="27">
        <f t="shared" si="109"/>
        <v>1.9284286894739027</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0.25496723934882598</v>
      </c>
      <c r="L475" s="27">
        <f t="shared" si="109"/>
        <v>0.2535813228154688</v>
      </c>
      <c r="M475" s="27">
        <f t="shared" si="109"/>
        <v>0.25369507454499329</v>
      </c>
      <c r="N475" s="27">
        <f t="shared" si="109"/>
        <v>0.25136595935447836</v>
      </c>
      <c r="O475" s="27">
        <f t="shared" si="109"/>
        <v>0.247561977044127</v>
      </c>
      <c r="P475" s="27">
        <f t="shared" si="109"/>
        <v>0.24234393830437836</v>
      </c>
      <c r="Q475" s="27">
        <f t="shared" si="109"/>
        <v>0.23855506351363695</v>
      </c>
      <c r="R475" s="27">
        <f t="shared" si="109"/>
        <v>0.23510145332951488</v>
      </c>
      <c r="S475" s="27">
        <f t="shared" si="109"/>
        <v>0.20951403443996328</v>
      </c>
      <c r="T475" s="27">
        <f t="shared" si="109"/>
        <v>0.21274476902142567</v>
      </c>
      <c r="U475" s="27">
        <f t="shared" si="109"/>
        <v>0.21410531188746557</v>
      </c>
      <c r="V475" s="27">
        <f t="shared" si="109"/>
        <v>0.21489475700762756</v>
      </c>
      <c r="W475" s="27">
        <f t="shared" si="109"/>
        <v>0.21614977860063861</v>
      </c>
      <c r="X475" s="27">
        <f t="shared" si="109"/>
        <v>0.21702785889041856</v>
      </c>
      <c r="Y475" s="27">
        <f t="shared" si="109"/>
        <v>0.21704657192680107</v>
      </c>
      <c r="Z475" s="27">
        <f t="shared" si="109"/>
        <v>0.21700958976996679</v>
      </c>
      <c r="AA475" s="27">
        <f t="shared" si="109"/>
        <v>0.21706840048717493</v>
      </c>
      <c r="AB475" s="27">
        <f t="shared" si="109"/>
        <v>0.21878570380227977</v>
      </c>
      <c r="AC475" s="27">
        <f t="shared" si="109"/>
        <v>0.2196559919899046</v>
      </c>
      <c r="AD475" s="27">
        <f t="shared" si="109"/>
        <v>0.22161051494431261</v>
      </c>
      <c r="AE475" s="27">
        <f t="shared" si="109"/>
        <v>0.22376500195648436</v>
      </c>
      <c r="AF475" s="27">
        <f t="shared" si="109"/>
        <v>0.22708179799015477</v>
      </c>
      <c r="AG475" s="27">
        <f t="shared" si="109"/>
        <v>0.23090586957442544</v>
      </c>
      <c r="AH475" s="27">
        <f t="shared" si="109"/>
        <v>0.23281836020406091</v>
      </c>
      <c r="AI475" s="27">
        <f t="shared" si="109"/>
        <v>0.23465715819723842</v>
      </c>
      <c r="AJ475" s="27">
        <f t="shared" si="109"/>
        <v>0.23705126671653842</v>
      </c>
      <c r="AK475" s="27">
        <f t="shared" si="109"/>
        <v>0.23931087262505329</v>
      </c>
      <c r="AL475" s="27">
        <f t="shared" si="109"/>
        <v>0.24214896820267545</v>
      </c>
      <c r="AM475" s="27">
        <f t="shared" si="109"/>
        <v>0.24467928124946739</v>
      </c>
      <c r="AN475" s="27">
        <f t="shared" si="109"/>
        <v>0.24815285983157639</v>
      </c>
      <c r="AO475" s="27">
        <f t="shared" si="109"/>
        <v>0.251576571281524</v>
      </c>
      <c r="AP475" s="27">
        <f t="shared" si="109"/>
        <v>0.25507156908281625</v>
      </c>
      <c r="AQ475" s="27">
        <f t="shared" si="109"/>
        <v>0.25867025112061548</v>
      </c>
      <c r="AR475" s="27">
        <f t="shared" si="109"/>
        <v>0.26243820006487595</v>
      </c>
      <c r="AS475" s="27">
        <f t="shared" si="109"/>
        <v>0.26673726025492234</v>
      </c>
      <c r="AT475" s="27">
        <f t="shared" si="109"/>
        <v>0.26733172649442899</v>
      </c>
      <c r="AU475" s="27">
        <f t="shared" si="109"/>
        <v>0.26732931034962987</v>
      </c>
      <c r="AV475" s="27">
        <f t="shared" si="109"/>
        <v>0.26735984013820979</v>
      </c>
      <c r="AW475" s="27">
        <f t="shared" si="109"/>
        <v>0.26720621227467972</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7.4507389435191698</v>
      </c>
      <c r="N476" s="27">
        <f t="shared" si="109"/>
        <v>7.4882097119910753</v>
      </c>
      <c r="O476" s="27">
        <f t="shared" si="109"/>
        <v>7.5131092090175429</v>
      </c>
      <c r="P476" s="27">
        <f t="shared" si="109"/>
        <v>7.5251923679492405</v>
      </c>
      <c r="Q476" s="27">
        <f t="shared" si="109"/>
        <v>7.5518885629203734</v>
      </c>
      <c r="R476" s="27">
        <f t="shared" si="109"/>
        <v>7.5825135825669054</v>
      </c>
      <c r="S476" s="27">
        <f t="shared" si="109"/>
        <v>7.3753718852487271</v>
      </c>
      <c r="T476" s="27">
        <f t="shared" si="109"/>
        <v>7.4694842771577035</v>
      </c>
      <c r="U476" s="27">
        <f t="shared" si="109"/>
        <v>7.542234799984481</v>
      </c>
      <c r="V476" s="27">
        <f t="shared" si="109"/>
        <v>7.6071785011289723</v>
      </c>
      <c r="W476" s="27">
        <f t="shared" si="109"/>
        <v>7.6758309718906155</v>
      </c>
      <c r="X476" s="27">
        <f t="shared" si="109"/>
        <v>7.7385122451051807</v>
      </c>
      <c r="Y476" s="27">
        <f t="shared" si="109"/>
        <v>7.791352787728318</v>
      </c>
      <c r="Z476" s="27">
        <f t="shared" si="109"/>
        <v>7.8435359341380684</v>
      </c>
      <c r="AA476" s="27">
        <f t="shared" si="109"/>
        <v>7.8968569333392367</v>
      </c>
      <c r="AB476" s="27">
        <f t="shared" si="109"/>
        <v>7.9708395739290774</v>
      </c>
      <c r="AC476" s="27">
        <f t="shared" si="109"/>
        <v>8.0346879416649859</v>
      </c>
      <c r="AD476" s="27">
        <f t="shared" si="109"/>
        <v>8.1130078493024147</v>
      </c>
      <c r="AE476" s="27">
        <f t="shared" si="109"/>
        <v>8.1948830007066125</v>
      </c>
      <c r="AF476" s="27">
        <f t="shared" si="109"/>
        <v>8.293215602314195</v>
      </c>
      <c r="AG476" s="27">
        <f t="shared" si="109"/>
        <v>8.3998958709716458</v>
      </c>
      <c r="AH476" s="27">
        <f t="shared" si="109"/>
        <v>8.4821304115185292</v>
      </c>
      <c r="AI476" s="27">
        <f t="shared" si="109"/>
        <v>8.5643646742520563</v>
      </c>
      <c r="AJ476" s="27">
        <f t="shared" si="109"/>
        <v>8.6554469242522067</v>
      </c>
      <c r="AK476" s="27">
        <f t="shared" si="109"/>
        <v>8.7458635818001067</v>
      </c>
      <c r="AL476" s="27">
        <f t="shared" si="109"/>
        <v>8.8459292017919573</v>
      </c>
      <c r="AM476" s="27">
        <f t="shared" si="109"/>
        <v>8.9429559688955855</v>
      </c>
      <c r="AN476" s="27">
        <f t="shared" si="109"/>
        <v>9.0556229134752435</v>
      </c>
      <c r="AO476" s="27">
        <f t="shared" si="109"/>
        <v>9.1694822193663157</v>
      </c>
      <c r="AP476" s="27">
        <f t="shared" si="109"/>
        <v>9.2864212512160815</v>
      </c>
      <c r="AQ476" s="27">
        <f t="shared" si="109"/>
        <v>9.4070507095645581</v>
      </c>
      <c r="AR476" s="27">
        <f t="shared" si="109"/>
        <v>9.5325470673578661</v>
      </c>
      <c r="AS476" s="27">
        <f t="shared" si="109"/>
        <v>9.6689571225079529</v>
      </c>
      <c r="AT476" s="27">
        <f t="shared" si="109"/>
        <v>9.747113768415316</v>
      </c>
      <c r="AU476" s="27">
        <f t="shared" si="109"/>
        <v>9.8161625757951647</v>
      </c>
      <c r="AV476" s="27">
        <f t="shared" si="109"/>
        <v>9.8863534218130269</v>
      </c>
      <c r="AW476" s="27">
        <f t="shared" si="109"/>
        <v>9.9540059037029689</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2.1227712545548463</v>
      </c>
      <c r="N477" s="27">
        <f t="shared" si="109"/>
        <v>2.1334469567638776</v>
      </c>
      <c r="O477" s="27">
        <f t="shared" si="109"/>
        <v>2.1405410097083357</v>
      </c>
      <c r="P477" s="27">
        <f t="shared" si="109"/>
        <v>2.143983592066792</v>
      </c>
      <c r="Q477" s="27">
        <f t="shared" si="109"/>
        <v>2.151589537694508</v>
      </c>
      <c r="R477" s="27">
        <f t="shared" si="109"/>
        <v>2.1603148348588097</v>
      </c>
      <c r="S477" s="27">
        <f t="shared" si="109"/>
        <v>2.1012986159280409</v>
      </c>
      <c r="T477" s="27">
        <f t="shared" si="109"/>
        <v>2.128111940318576</v>
      </c>
      <c r="U477" s="27">
        <f t="shared" si="109"/>
        <v>2.148839108426492</v>
      </c>
      <c r="V477" s="27">
        <f t="shared" si="109"/>
        <v>2.1673420546441746</v>
      </c>
      <c r="W477" s="27">
        <f t="shared" si="109"/>
        <v>2.1869016570663948</v>
      </c>
      <c r="X477" s="27">
        <f t="shared" si="109"/>
        <v>2.2047600206444815</v>
      </c>
      <c r="Y477" s="27">
        <f t="shared" si="109"/>
        <v>2.2198146864710222</v>
      </c>
      <c r="Z477" s="27">
        <f t="shared" si="109"/>
        <v>2.2346820551992206</v>
      </c>
      <c r="AA477" s="27">
        <f t="shared" si="109"/>
        <v>2.2498736066985305</v>
      </c>
      <c r="AB477" s="27">
        <f t="shared" si="109"/>
        <v>2.2709518143730563</v>
      </c>
      <c r="AC477" s="27">
        <f t="shared" si="109"/>
        <v>2.2891426919098299</v>
      </c>
      <c r="AD477" s="27">
        <f t="shared" si="109"/>
        <v>2.311456619407819</v>
      </c>
      <c r="AE477" s="27">
        <f t="shared" si="109"/>
        <v>2.3347834624472377</v>
      </c>
      <c r="AF477" s="27">
        <f t="shared" si="109"/>
        <v>2.3627991561469521</v>
      </c>
      <c r="AG477" s="27">
        <f t="shared" si="109"/>
        <v>2.3931931626275045</v>
      </c>
      <c r="AH477" s="27">
        <f t="shared" si="109"/>
        <v>2.41662239832181</v>
      </c>
      <c r="AI477" s="27">
        <f t="shared" si="109"/>
        <v>2.4400515548650121</v>
      </c>
      <c r="AJ477" s="27">
        <f t="shared" si="109"/>
        <v>2.4660015691610671</v>
      </c>
      <c r="AK477" s="27">
        <f t="shared" si="109"/>
        <v>2.4917619511890217</v>
      </c>
      <c r="AL477" s="27">
        <f t="shared" si="109"/>
        <v>2.5202713947889315</v>
      </c>
      <c r="AM477" s="27">
        <f t="shared" si="109"/>
        <v>2.5479150464711746</v>
      </c>
      <c r="AN477" s="27">
        <f t="shared" si="109"/>
        <v>2.5800147017007076</v>
      </c>
      <c r="AO477" s="27">
        <f t="shared" si="109"/>
        <v>2.6124540695864082</v>
      </c>
      <c r="AP477" s="27">
        <f t="shared" si="109"/>
        <v>2.6457708744332722</v>
      </c>
      <c r="AQ477" s="27">
        <f t="shared" si="109"/>
        <v>2.6801391093930285</v>
      </c>
      <c r="AR477" s="27">
        <f t="shared" si="109"/>
        <v>2.7158939604077297</v>
      </c>
      <c r="AS477" s="27">
        <f t="shared" si="109"/>
        <v>2.7547582054309321</v>
      </c>
      <c r="AT477" s="27">
        <f t="shared" si="109"/>
        <v>2.7770256184408706</v>
      </c>
      <c r="AU477" s="27">
        <f t="shared" si="109"/>
        <v>2.7966981401301085</v>
      </c>
      <c r="AV477" s="27">
        <f t="shared" si="109"/>
        <v>2.8166960371694638</v>
      </c>
      <c r="AW477" s="27">
        <f t="shared" si="109"/>
        <v>2.8359707352824839</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0.43843338143568994</v>
      </c>
      <c r="N478" s="27">
        <f t="shared" si="109"/>
        <v>0.44063832189202168</v>
      </c>
      <c r="O478" s="27">
        <f t="shared" si="109"/>
        <v>0.44210351490980387</v>
      </c>
      <c r="P478" s="27">
        <f t="shared" si="109"/>
        <v>0.44281453971808232</v>
      </c>
      <c r="Q478" s="27">
        <f t="shared" si="109"/>
        <v>0.44438545813589125</v>
      </c>
      <c r="R478" s="27">
        <f t="shared" si="109"/>
        <v>0.44618756541973903</v>
      </c>
      <c r="S478" s="27">
        <f t="shared" si="109"/>
        <v>0.43399846102620321</v>
      </c>
      <c r="T478" s="27">
        <f t="shared" si="109"/>
        <v>0.43953643712930424</v>
      </c>
      <c r="U478" s="27">
        <f t="shared" si="109"/>
        <v>0.4438173893900062</v>
      </c>
      <c r="V478" s="27">
        <f t="shared" si="109"/>
        <v>0.44763895483627575</v>
      </c>
      <c r="W478" s="27">
        <f t="shared" si="109"/>
        <v>0.45167876016674224</v>
      </c>
      <c r="X478" s="27">
        <f t="shared" si="109"/>
        <v>0.4553671946665257</v>
      </c>
      <c r="Y478" s="27">
        <f t="shared" si="109"/>
        <v>0.45847655844302865</v>
      </c>
      <c r="Z478" s="27">
        <f t="shared" si="109"/>
        <v>0.46154723821154758</v>
      </c>
      <c r="AA478" s="27">
        <f t="shared" si="109"/>
        <v>0.46468487411028397</v>
      </c>
      <c r="AB478" s="27">
        <f t="shared" si="109"/>
        <v>0.46903832945575119</v>
      </c>
      <c r="AC478" s="27">
        <f t="shared" si="109"/>
        <v>0.47279544079434555</v>
      </c>
      <c r="AD478" s="27">
        <f t="shared" si="109"/>
        <v>0.47740411950386857</v>
      </c>
      <c r="AE478" s="27">
        <f t="shared" si="109"/>
        <v>0.48222200397919629</v>
      </c>
      <c r="AF478" s="27">
        <f t="shared" si="109"/>
        <v>0.48800831529073146</v>
      </c>
      <c r="AG478" s="27">
        <f t="shared" si="109"/>
        <v>0.49428583907387752</v>
      </c>
      <c r="AH478" s="27">
        <f t="shared" si="109"/>
        <v>0.49912487154516566</v>
      </c>
      <c r="AI478" s="27">
        <f t="shared" si="109"/>
        <v>0.50396388766872646</v>
      </c>
      <c r="AJ478" s="27">
        <f t="shared" si="109"/>
        <v>0.50932355724768441</v>
      </c>
      <c r="AK478" s="27">
        <f t="shared" si="109"/>
        <v>0.51464406051686951</v>
      </c>
      <c r="AL478" s="27">
        <f t="shared" si="109"/>
        <v>0.52053235005043952</v>
      </c>
      <c r="AM478" s="27">
        <f t="shared" si="109"/>
        <v>0.52624182046854062</v>
      </c>
      <c r="AN478" s="27">
        <f t="shared" si="109"/>
        <v>0.53287162589623627</v>
      </c>
      <c r="AO478" s="27">
        <f t="shared" si="109"/>
        <v>0.53957159496885621</v>
      </c>
      <c r="AP478" s="27">
        <f t="shared" si="109"/>
        <v>0.54645278830341859</v>
      </c>
      <c r="AQ478" s="27">
        <f t="shared" si="109"/>
        <v>0.55355114213454859</v>
      </c>
      <c r="AR478" s="27">
        <f t="shared" si="109"/>
        <v>0.56093588516772686</v>
      </c>
      <c r="AS478" s="27">
        <f t="shared" si="109"/>
        <v>0.56896283688280502</v>
      </c>
      <c r="AT478" s="27">
        <f t="shared" si="109"/>
        <v>0.57356190857308931</v>
      </c>
      <c r="AU478" s="27">
        <f t="shared" si="109"/>
        <v>0.5776250360471743</v>
      </c>
      <c r="AV478" s="27">
        <f t="shared" si="109"/>
        <v>0.58175536596461319</v>
      </c>
      <c r="AW478" s="27">
        <f t="shared" si="109"/>
        <v>0.58573632766819339</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9.4871637196006511E-2</v>
      </c>
      <c r="L479" s="27">
        <f t="shared" si="109"/>
        <v>9.404884578461549E-2</v>
      </c>
      <c r="M479" s="27">
        <f t="shared" si="109"/>
        <v>9.3735634002294205E-2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7.5208247714783946E-2</v>
      </c>
      <c r="T479" s="27">
        <f t="shared" si="111"/>
        <v>7.6678484071577055E-2</v>
      </c>
      <c r="U479" s="27">
        <f t="shared" si="111"/>
        <v>7.7467512107200667E-2</v>
      </c>
      <c r="V479" s="27">
        <f t="shared" si="111"/>
        <v>7.8029910082547838E-2</v>
      </c>
      <c r="W479" s="27">
        <f t="shared" si="111"/>
        <v>7.873105143618242E-2</v>
      </c>
      <c r="X479" s="27">
        <f t="shared" si="111"/>
        <v>7.9275124037070141E-2</v>
      </c>
      <c r="Y479" s="27">
        <f t="shared" si="111"/>
        <v>7.9501191860728515E-2</v>
      </c>
      <c r="Z479" s="27">
        <f t="shared" si="111"/>
        <v>7.9693121649003426E-2</v>
      </c>
      <c r="AA479" s="27">
        <f t="shared" si="111"/>
        <v>7.9905129321863402E-2</v>
      </c>
      <c r="AB479" s="27">
        <f t="shared" si="111"/>
        <v>8.0692545350578432E-2</v>
      </c>
      <c r="AC479" s="27">
        <f t="shared" si="111"/>
        <v>8.1167588895338233E-2</v>
      </c>
      <c r="AD479" s="27">
        <f t="shared" si="111"/>
        <v>8.1328480244547169E-2</v>
      </c>
      <c r="AE479" s="27">
        <f t="shared" si="111"/>
        <v>8.152398002388353E-2</v>
      </c>
      <c r="AF479" s="27">
        <f t="shared" si="111"/>
        <v>8.2086485033796799E-2</v>
      </c>
      <c r="AG479" s="27">
        <f t="shared" si="111"/>
        <v>8.2780238858187707E-2</v>
      </c>
      <c r="AH479" s="27">
        <f t="shared" si="111"/>
        <v>8.2774193693921416E-2</v>
      </c>
      <c r="AI479" s="27">
        <f t="shared" si="111"/>
        <v>8.2707270961222476E-2</v>
      </c>
      <c r="AJ479" s="27">
        <f t="shared" si="111"/>
        <v>8.2790842701512574E-2</v>
      </c>
      <c r="AK479" s="27">
        <f t="shared" si="111"/>
        <v>8.2790127082109061E-2</v>
      </c>
      <c r="AL479" s="27">
        <f t="shared" si="111"/>
        <v>8.294054822370725E-2</v>
      </c>
      <c r="AM479" s="27">
        <f t="shared" si="111"/>
        <v>8.2947186626900371E-2</v>
      </c>
      <c r="AN479" s="27">
        <f t="shared" si="111"/>
        <v>8.3640570074188708E-2</v>
      </c>
      <c r="AO479" s="27">
        <f t="shared" si="111"/>
        <v>8.4288796191548235E-2</v>
      </c>
      <c r="AP479" s="27">
        <f t="shared" si="111"/>
        <v>8.4930504368898554E-2</v>
      </c>
      <c r="AQ479" s="27">
        <f t="shared" si="111"/>
        <v>8.5575141343548641E-2</v>
      </c>
      <c r="AR479" s="27">
        <f t="shared" si="111"/>
        <v>8.6242353486096393E-2</v>
      </c>
      <c r="AS479" s="27">
        <f t="shared" si="111"/>
        <v>8.7044361470360362E-2</v>
      </c>
      <c r="AT479" s="27">
        <f t="shared" si="111"/>
        <v>8.6654221537114093E-2</v>
      </c>
      <c r="AU479" s="27">
        <f t="shared" si="111"/>
        <v>8.605888876699494E-2</v>
      </c>
      <c r="AV479" s="27">
        <f t="shared" si="111"/>
        <v>8.5456139410084217E-2</v>
      </c>
      <c r="AW479" s="27">
        <f t="shared" si="111"/>
        <v>8.4779285670558938E-2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6.9689449734106276E-2</v>
      </c>
      <c r="L480" s="27">
        <f t="shared" si="111"/>
        <v>6.9085055392440989E-2</v>
      </c>
      <c r="M480" s="27">
        <f t="shared" si="111"/>
        <v>6.8854980763127779E-2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5.5245398452239122E-2</v>
      </c>
      <c r="T480" s="27">
        <f t="shared" si="111"/>
        <v>5.6325383637614447E-2</v>
      </c>
      <c r="U480" s="27">
        <f t="shared" si="111"/>
        <v>5.690497656182833E-2</v>
      </c>
      <c r="V480" s="27">
        <f t="shared" si="111"/>
        <v>5.7318094819211664E-2</v>
      </c>
      <c r="W480" s="27">
        <f t="shared" si="111"/>
        <v>5.7833129202139733E-2</v>
      </c>
      <c r="X480" s="27">
        <f t="shared" si="111"/>
        <v>5.8232786268170286E-2</v>
      </c>
      <c r="Y480" s="27">
        <f t="shared" si="111"/>
        <v>5.8398847935270948E-2</v>
      </c>
      <c r="Z480" s="27">
        <f t="shared" si="111"/>
        <v>5.8539832972820456E-2</v>
      </c>
      <c r="AA480" s="27">
        <f t="shared" si="111"/>
        <v>5.8695566535534212E-2</v>
      </c>
      <c r="AB480" s="27">
        <f t="shared" si="111"/>
        <v>5.9273975334779377E-2</v>
      </c>
      <c r="AC480" s="27">
        <f t="shared" si="111"/>
        <v>5.9622926024495558E-2</v>
      </c>
      <c r="AD480" s="27">
        <f t="shared" si="111"/>
        <v>5.9741111289604701E-2</v>
      </c>
      <c r="AE480" s="27">
        <f t="shared" si="111"/>
        <v>5.9884718720105153E-2</v>
      </c>
      <c r="AF480" s="27">
        <f t="shared" si="111"/>
        <v>6.0297915601408514E-2</v>
      </c>
      <c r="AG480" s="27">
        <f t="shared" si="111"/>
        <v>6.0807523358812857E-2</v>
      </c>
      <c r="AH480" s="27">
        <f t="shared" si="111"/>
        <v>6.0803082788546306E-2</v>
      </c>
      <c r="AI480" s="27">
        <f t="shared" si="111"/>
        <v>6.0753923645157075E-2</v>
      </c>
      <c r="AJ480" s="27">
        <f t="shared" si="111"/>
        <v>6.0815312578312131E-2</v>
      </c>
      <c r="AK480" s="27">
        <f t="shared" si="111"/>
        <v>6.0814786908850477E-2</v>
      </c>
      <c r="AL480" s="27">
        <f t="shared" si="111"/>
        <v>6.092528111867105E-2</v>
      </c>
      <c r="AM480" s="27">
        <f t="shared" si="111"/>
        <v>6.0930157461899802E-2</v>
      </c>
      <c r="AN480" s="27">
        <f t="shared" si="111"/>
        <v>6.1439493152991839E-2</v>
      </c>
      <c r="AO480" s="27">
        <f t="shared" si="111"/>
        <v>6.1915657818820587E-2</v>
      </c>
      <c r="AP480" s="27">
        <f t="shared" si="111"/>
        <v>6.2387034629542489E-2</v>
      </c>
      <c r="AQ480" s="27">
        <f t="shared" si="111"/>
        <v>6.2860562834276726E-2</v>
      </c>
      <c r="AR480" s="27">
        <f t="shared" si="111"/>
        <v>6.3350673982817407E-2</v>
      </c>
      <c r="AS480" s="27">
        <f t="shared" si="111"/>
        <v>6.3939801531973553E-2</v>
      </c>
      <c r="AT480" s="27">
        <f t="shared" si="111"/>
        <v>6.3653218122318014E-2</v>
      </c>
      <c r="AU480" s="27">
        <f t="shared" si="111"/>
        <v>6.3215907094654744E-2</v>
      </c>
      <c r="AV480" s="27">
        <f t="shared" si="111"/>
        <v>6.2773148096789952E-2</v>
      </c>
      <c r="AW480" s="27">
        <f t="shared" si="111"/>
        <v>6.2275954561903053E-2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0.47107022937833815</v>
      </c>
      <c r="L481" s="27">
        <f t="shared" si="111"/>
        <v>0.48695387967725917</v>
      </c>
      <c r="M481" s="27">
        <f t="shared" si="111"/>
        <v>0.50580611066616787</v>
      </c>
      <c r="N481" s="27">
        <f t="shared" si="111"/>
        <v>0.51986569055899412</v>
      </c>
      <c r="O481" s="27">
        <f t="shared" si="111"/>
        <v>0.53070826286138528</v>
      </c>
      <c r="P481" s="27">
        <f t="shared" si="111"/>
        <v>0.53817886796858128</v>
      </c>
      <c r="Q481" s="27">
        <f t="shared" si="111"/>
        <v>0.54837935702304741</v>
      </c>
      <c r="R481" s="27">
        <f t="shared" si="111"/>
        <v>0.55907244781022658</v>
      </c>
      <c r="S481" s="27">
        <f t="shared" si="111"/>
        <v>0.51633909352909813</v>
      </c>
      <c r="T481" s="27">
        <f t="shared" si="111"/>
        <v>0.53911612761246108</v>
      </c>
      <c r="U481" s="27">
        <f t="shared" si="111"/>
        <v>0.55760589693141993</v>
      </c>
      <c r="V481" s="27">
        <f t="shared" si="111"/>
        <v>0.57483031734520051</v>
      </c>
      <c r="W481" s="27">
        <f t="shared" si="111"/>
        <v>0.59344192941448848</v>
      </c>
      <c r="X481" s="27">
        <f t="shared" si="111"/>
        <v>0.61124511737234011</v>
      </c>
      <c r="Y481" s="27">
        <f t="shared" si="111"/>
        <v>0.62690254356913966</v>
      </c>
      <c r="Z481" s="27">
        <f t="shared" si="111"/>
        <v>0.64254702308750933</v>
      </c>
      <c r="AA481" s="27">
        <f t="shared" si="111"/>
        <v>0.65861804638210719</v>
      </c>
      <c r="AB481" s="27">
        <f t="shared" si="111"/>
        <v>0.67981588285946748</v>
      </c>
      <c r="AC481" s="27">
        <f t="shared" si="111"/>
        <v>0.69882717324341059</v>
      </c>
      <c r="AD481" s="27">
        <f t="shared" si="111"/>
        <v>0.72343333683410249</v>
      </c>
      <c r="AE481" s="27">
        <f t="shared" si="111"/>
        <v>0.7492671294191624</v>
      </c>
      <c r="AF481" s="27">
        <f t="shared" si="111"/>
        <v>0.77956813466496777</v>
      </c>
      <c r="AG481" s="27">
        <f t="shared" si="111"/>
        <v>0.81242766029090518</v>
      </c>
      <c r="AH481" s="27">
        <f t="shared" si="111"/>
        <v>0.83961820509380103</v>
      </c>
      <c r="AI481" s="27">
        <f t="shared" si="111"/>
        <v>0.8672043348551921</v>
      </c>
      <c r="AJ481" s="27">
        <f t="shared" si="111"/>
        <v>0.897473613964751</v>
      </c>
      <c r="AK481" s="27">
        <f t="shared" si="111"/>
        <v>0.92802398059783187</v>
      </c>
      <c r="AL481" s="27">
        <f t="shared" si="111"/>
        <v>0.96156227158389962</v>
      </c>
      <c r="AM481" s="27">
        <f t="shared" si="111"/>
        <v>0.99480916166186184</v>
      </c>
      <c r="AN481" s="27">
        <f t="shared" si="111"/>
        <v>1.0314285171159849</v>
      </c>
      <c r="AO481" s="27">
        <f t="shared" si="111"/>
        <v>1.0688511583070932</v>
      </c>
      <c r="AP481" s="27">
        <f t="shared" si="111"/>
        <v>1.1075998459611798</v>
      </c>
      <c r="AQ481" s="27">
        <f t="shared" si="111"/>
        <v>1.1478643711700298</v>
      </c>
      <c r="AR481" s="27">
        <f t="shared" si="111"/>
        <v>1.1899938353762676</v>
      </c>
      <c r="AS481" s="27">
        <f t="shared" si="111"/>
        <v>1.2356879074666209</v>
      </c>
      <c r="AT481" s="27">
        <f t="shared" si="111"/>
        <v>1.2658153579307057</v>
      </c>
      <c r="AU481" s="27">
        <f t="shared" si="111"/>
        <v>1.2937875048197156</v>
      </c>
      <c r="AV481" s="27">
        <f t="shared" si="111"/>
        <v>1.3224429525629304</v>
      </c>
      <c r="AW481" s="27">
        <f t="shared" si="111"/>
        <v>1.3507521839583057</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3.6054675351507595E-2</v>
      </c>
      <c r="L482" s="27">
        <f t="shared" si="111"/>
        <v>3.6074169999743479E-2</v>
      </c>
      <c r="M482" s="27">
        <f t="shared" si="111"/>
        <v>3.6120780972302445E-2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3.678141955031488E-2</v>
      </c>
      <c r="T482" s="27">
        <f t="shared" si="111"/>
        <v>3.6904383155988291E-2</v>
      </c>
      <c r="U482" s="27">
        <f t="shared" si="111"/>
        <v>3.7013178508535728E-2</v>
      </c>
      <c r="V482" s="27">
        <f t="shared" si="111"/>
        <v>3.7108030207529355E-2</v>
      </c>
      <c r="W482" s="27">
        <f t="shared" si="111"/>
        <v>3.7189066787517051E-2</v>
      </c>
      <c r="X482" s="27">
        <f t="shared" si="111"/>
        <v>3.7254569370753478E-2</v>
      </c>
      <c r="Y482" s="27">
        <f t="shared" si="111"/>
        <v>3.7317986232312597E-2</v>
      </c>
      <c r="Z482" s="27">
        <f t="shared" si="111"/>
        <v>3.7379682585698924E-2</v>
      </c>
      <c r="AA482" s="27">
        <f t="shared" si="111"/>
        <v>3.7439386065158051E-2</v>
      </c>
      <c r="AB482" s="27">
        <f t="shared" si="111"/>
        <v>3.749847154451845E-2</v>
      </c>
      <c r="AC482" s="27">
        <f t="shared" si="111"/>
        <v>3.7553758609203611E-2</v>
      </c>
      <c r="AD482" s="27">
        <f t="shared" si="111"/>
        <v>3.7608912417214695E-2</v>
      </c>
      <c r="AE482" s="27">
        <f t="shared" si="111"/>
        <v>3.7662635716177846E-2</v>
      </c>
      <c r="AF482" s="27">
        <f t="shared" si="111"/>
        <v>3.7715820129565612E-2</v>
      </c>
      <c r="AG482" s="27">
        <f t="shared" si="111"/>
        <v>3.7767462596531208E-2</v>
      </c>
      <c r="AH482" s="27">
        <f t="shared" si="111"/>
        <v>3.7814331709745748E-2</v>
      </c>
      <c r="AI482" s="27">
        <f t="shared" si="111"/>
        <v>3.7858923764817719E-2</v>
      </c>
      <c r="AJ482" s="27">
        <f t="shared" si="111"/>
        <v>3.7901830662330695E-2</v>
      </c>
      <c r="AK482" s="27">
        <f t="shared" si="111"/>
        <v>3.794198686656735E-2</v>
      </c>
      <c r="AL482" s="27">
        <f t="shared" si="111"/>
        <v>3.7980141971919464E-2</v>
      </c>
      <c r="AM482" s="27">
        <f t="shared" si="111"/>
        <v>3.801496519902596E-2</v>
      </c>
      <c r="AN482" s="27">
        <f t="shared" si="111"/>
        <v>3.8048518428976365E-2</v>
      </c>
      <c r="AO482" s="27">
        <f t="shared" si="111"/>
        <v>3.8079335301061744E-2</v>
      </c>
      <c r="AP482" s="27">
        <f t="shared" si="111"/>
        <v>3.8107443173975866E-2</v>
      </c>
      <c r="AQ482" s="27">
        <f t="shared" si="111"/>
        <v>3.8132761642399302E-2</v>
      </c>
      <c r="AR482" s="27">
        <f t="shared" si="111"/>
        <v>3.8155269536392922E-2</v>
      </c>
      <c r="AS482" s="27">
        <f t="shared" si="111"/>
        <v>3.8175416946680411E-2</v>
      </c>
      <c r="AT482" s="27">
        <f t="shared" si="111"/>
        <v>3.8186810993491208E-2</v>
      </c>
      <c r="AU482" s="27">
        <f t="shared" si="111"/>
        <v>3.8193809051681696E-2</v>
      </c>
      <c r="AV482" s="27">
        <f t="shared" si="111"/>
        <v>3.8197242149627338E-2</v>
      </c>
      <c r="AW482" s="27">
        <f t="shared" si="111"/>
        <v>3.8196683019925237E-2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4.1176157807460223E-3</v>
      </c>
      <c r="L483" s="27">
        <f t="shared" si="111"/>
        <v>4.1198421624963379E-3</v>
      </c>
      <c r="M483" s="27">
        <f t="shared" si="111"/>
        <v>4.1251653577350578E-3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4.2006134322960693E-3</v>
      </c>
      <c r="T483" s="27">
        <f t="shared" si="111"/>
        <v>4.2146564621733888E-3</v>
      </c>
      <c r="U483" s="27">
        <f t="shared" si="111"/>
        <v>4.2270814100103535E-3</v>
      </c>
      <c r="V483" s="27">
        <f t="shared" si="111"/>
        <v>4.2379139261486632E-3</v>
      </c>
      <c r="W483" s="27">
        <f t="shared" si="111"/>
        <v>4.2471686898463493E-3</v>
      </c>
      <c r="X483" s="27">
        <f t="shared" si="111"/>
        <v>4.2546493970718182E-3</v>
      </c>
      <c r="Y483" s="27">
        <f t="shared" si="111"/>
        <v>4.2618919049400884E-3</v>
      </c>
      <c r="Z483" s="27">
        <f t="shared" si="111"/>
        <v>4.2689379225741746E-3</v>
      </c>
      <c r="AA483" s="27">
        <f t="shared" si="111"/>
        <v>4.2757563445066874E-3</v>
      </c>
      <c r="AB483" s="27">
        <f t="shared" si="111"/>
        <v>4.2825041878822119E-3</v>
      </c>
      <c r="AC483" s="27">
        <f t="shared" si="111"/>
        <v>4.2888182341965743E-3</v>
      </c>
      <c r="AD483" s="27">
        <f t="shared" si="111"/>
        <v>4.2951170619635872E-3</v>
      </c>
      <c r="AE483" s="27">
        <f t="shared" si="111"/>
        <v>4.3012525187787649E-3</v>
      </c>
      <c r="AF483" s="27">
        <f t="shared" si="111"/>
        <v>4.3073264322926186E-3</v>
      </c>
      <c r="AG483" s="27">
        <f t="shared" si="111"/>
        <v>4.3132242481753328E-3</v>
      </c>
      <c r="AH483" s="27">
        <f t="shared" si="111"/>
        <v>4.3185769243073531E-3</v>
      </c>
      <c r="AI483" s="27">
        <f t="shared" si="111"/>
        <v>4.3236695495458321E-3</v>
      </c>
      <c r="AJ483" s="27">
        <f t="shared" si="111"/>
        <v>4.3285697217587231E-3</v>
      </c>
      <c r="AK483" s="27">
        <f t="shared" si="111"/>
        <v>4.333155751688203E-3</v>
      </c>
      <c r="AL483" s="27">
        <f t="shared" si="111"/>
        <v>4.3375132465867765E-3</v>
      </c>
      <c r="AM483" s="27">
        <f t="shared" si="111"/>
        <v>4.3414902251082098E-3</v>
      </c>
      <c r="AN483" s="27">
        <f t="shared" si="111"/>
        <v>4.3453221639009401E-3</v>
      </c>
      <c r="AO483" s="27">
        <f t="shared" si="111"/>
        <v>4.3488415975825624E-3</v>
      </c>
      <c r="AP483" s="27">
        <f t="shared" si="111"/>
        <v>4.3520516506463051E-3</v>
      </c>
      <c r="AQ483" s="27">
        <f t="shared" si="111"/>
        <v>4.3549431404214401E-3</v>
      </c>
      <c r="AR483" s="27">
        <f t="shared" si="111"/>
        <v>4.3575136492000083E-3</v>
      </c>
      <c r="AS483" s="27">
        <f t="shared" si="111"/>
        <v>4.3598145794880271E-3</v>
      </c>
      <c r="AT483" s="27">
        <f t="shared" si="111"/>
        <v>4.3611158339438572E-3</v>
      </c>
      <c r="AU483" s="27">
        <f t="shared" si="111"/>
        <v>4.3619150455456489E-3</v>
      </c>
      <c r="AV483" s="27">
        <f t="shared" si="111"/>
        <v>4.3623071216949963E-3</v>
      </c>
      <c r="AW483" s="27">
        <f t="shared" si="111"/>
        <v>4.3622432664179086E-3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1.6435570062375435E-2</v>
      </c>
      <c r="T484" s="27">
        <f t="shared" si="111"/>
        <v>1.6528661138233626E-2</v>
      </c>
      <c r="U484" s="27">
        <f t="shared" si="111"/>
        <v>1.6610600028785168E-2</v>
      </c>
      <c r="V484" s="27">
        <f t="shared" si="111"/>
        <v>1.6681734097997107E-2</v>
      </c>
      <c r="W484" s="27">
        <f t="shared" si="111"/>
        <v>1.6742326093761216E-2</v>
      </c>
      <c r="X484" s="27">
        <f t="shared" si="111"/>
        <v>1.6791383255225809E-2</v>
      </c>
      <c r="Y484" s="27">
        <f t="shared" si="111"/>
        <v>1.683805678602027E-2</v>
      </c>
      <c r="Z484" s="27">
        <f t="shared" si="111"/>
        <v>1.688267166748542E-2</v>
      </c>
      <c r="AA484" s="27">
        <f t="shared" si="111"/>
        <v>1.6925118122702483E-2</v>
      </c>
      <c r="AB484" s="27">
        <f t="shared" si="111"/>
        <v>1.696637587071944E-2</v>
      </c>
      <c r="AC484" s="27">
        <f t="shared" si="111"/>
        <v>1.7004389766756035E-2</v>
      </c>
      <c r="AD484" s="27">
        <f t="shared" si="111"/>
        <v>1.7041647752225532E-2</v>
      </c>
      <c r="AE484" s="27">
        <f t="shared" si="111"/>
        <v>1.707733543714134E-2</v>
      </c>
      <c r="AF484" s="27">
        <f t="shared" si="111"/>
        <v>1.7112084299185676E-2</v>
      </c>
      <c r="AG484" s="27">
        <f t="shared" si="111"/>
        <v>1.714527115353039E-2</v>
      </c>
      <c r="AH484" s="27">
        <f t="shared" si="111"/>
        <v>1.7174811720624676E-2</v>
      </c>
      <c r="AI484" s="27">
        <f t="shared" si="111"/>
        <v>1.7202388669747132E-2</v>
      </c>
      <c r="AJ484" s="27">
        <f t="shared" si="111"/>
        <v>1.722842371641525E-2</v>
      </c>
      <c r="AK484" s="27">
        <f t="shared" si="111"/>
        <v>1.7252251161414406E-2</v>
      </c>
      <c r="AL484" s="27">
        <f t="shared" si="111"/>
        <v>1.7274391265394155E-2</v>
      </c>
      <c r="AM484" s="27">
        <f t="shared" si="111"/>
        <v>1.7294005363949615E-2</v>
      </c>
      <c r="AN484" s="27">
        <f t="shared" si="111"/>
        <v>1.731246243431352E-2</v>
      </c>
      <c r="AO484" s="27">
        <f t="shared" si="111"/>
        <v>1.7328833091369261E-2</v>
      </c>
      <c r="AP484" s="27">
        <f t="shared" si="111"/>
        <v>1.7343159826080024E-2</v>
      </c>
      <c r="AQ484" s="27">
        <f t="shared" si="111"/>
        <v>1.7355414006755675E-2</v>
      </c>
      <c r="AR484" s="27">
        <f t="shared" si="111"/>
        <v>1.7365604296313356E-2</v>
      </c>
      <c r="AS484" s="27">
        <f t="shared" si="111"/>
        <v>1.7374041742671455E-2</v>
      </c>
      <c r="AT484" s="27">
        <f t="shared" si="111"/>
        <v>1.7376635246869148E-2</v>
      </c>
      <c r="AU484" s="27">
        <f t="shared" si="111"/>
        <v>1.7376219228066557E-2</v>
      </c>
      <c r="AV484" s="27">
        <f t="shared" si="111"/>
        <v>1.7373349120891859E-2</v>
      </c>
      <c r="AW484" s="27">
        <f t="shared" si="111"/>
        <v>1.7367770980562913E-2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2.7166328132291771E-2</v>
      </c>
      <c r="Q485" s="27">
        <f t="shared" si="111"/>
        <v>2.7334899828466052E-2</v>
      </c>
      <c r="R485" s="27">
        <f t="shared" si="111"/>
        <v>2.7514742110372921E-2</v>
      </c>
      <c r="S485" s="27">
        <f t="shared" si="111"/>
        <v>2.7680008431332642E-2</v>
      </c>
      <c r="T485" s="27">
        <f t="shared" si="111"/>
        <v>2.7836788010918708E-2</v>
      </c>
      <c r="U485" s="27">
        <f t="shared" si="111"/>
        <v>2.7974785608368205E-2</v>
      </c>
      <c r="V485" s="27">
        <f t="shared" si="111"/>
        <v>2.8094586237617378E-2</v>
      </c>
      <c r="W485" s="27">
        <f t="shared" si="111"/>
        <v>2.8196632406217361E-2</v>
      </c>
      <c r="X485" s="27">
        <f t="shared" si="111"/>
        <v>2.8279252153375727E-2</v>
      </c>
      <c r="Y485" s="27">
        <f t="shared" si="111"/>
        <v>2.8357857502688703E-2</v>
      </c>
      <c r="Z485" s="27">
        <f t="shared" si="111"/>
        <v>2.8432995772333835E-2</v>
      </c>
      <c r="AA485" s="27">
        <f t="shared" si="111"/>
        <v>2.850448208122543E-2</v>
      </c>
      <c r="AB485" s="27">
        <f t="shared" si="111"/>
        <v>2.8573966425767965E-2</v>
      </c>
      <c r="AC485" s="27">
        <f t="shared" si="111"/>
        <v>2.8637987628489098E-2</v>
      </c>
      <c r="AD485" s="27">
        <f t="shared" si="111"/>
        <v>2.8700735762445893E-2</v>
      </c>
      <c r="AE485" s="27">
        <f t="shared" si="111"/>
        <v>2.8760839270606259E-2</v>
      </c>
      <c r="AF485" s="27">
        <f t="shared" si="111"/>
        <v>2.8819361657765094E-2</v>
      </c>
      <c r="AG485" s="27">
        <f t="shared" si="111"/>
        <v>2.8875253385559428E-2</v>
      </c>
      <c r="AH485" s="27">
        <f t="shared" si="111"/>
        <v>2.8925004209116693E-2</v>
      </c>
      <c r="AI485" s="27">
        <f t="shared" si="111"/>
        <v>2.8971448000316088E-2</v>
      </c>
      <c r="AJ485" s="27">
        <f t="shared" si="111"/>
        <v>2.9015294992452572E-2</v>
      </c>
      <c r="AK485" s="27">
        <f t="shared" si="111"/>
        <v>2.90554240464477E-2</v>
      </c>
      <c r="AL485" s="27">
        <f t="shared" si="111"/>
        <v>2.9092711360639064E-2</v>
      </c>
      <c r="AM485" s="27">
        <f t="shared" si="111"/>
        <v>2.9125744496169361E-2</v>
      </c>
      <c r="AN485" s="27">
        <f t="shared" si="111"/>
        <v>2.9156829019635951E-2</v>
      </c>
      <c r="AO485" s="27">
        <f t="shared" si="111"/>
        <v>2.9184399704656885E-2</v>
      </c>
      <c r="AP485" s="27">
        <f t="shared" si="111"/>
        <v>2.9208528112499289E-2</v>
      </c>
      <c r="AQ485" s="27">
        <f t="shared" ref="L485:AW492" si="112">AQ1402</f>
        <v>2.9229166023027123E-2</v>
      </c>
      <c r="AR485" s="27">
        <f t="shared" si="112"/>
        <v>2.9246328025914991E-2</v>
      </c>
      <c r="AS485" s="27">
        <f t="shared" si="112"/>
        <v>2.9260537973330555E-2</v>
      </c>
      <c r="AT485" s="27">
        <f t="shared" si="112"/>
        <v>2.9264905830227898E-2</v>
      </c>
      <c r="AU485" s="27">
        <f t="shared" si="112"/>
        <v>2.9264205191070293E-2</v>
      </c>
      <c r="AV485" s="27">
        <f t="shared" si="112"/>
        <v>2.9259371492543686E-2</v>
      </c>
      <c r="AW485" s="27">
        <f t="shared" si="112"/>
        <v>2.9249977052877126E-2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4.1336182129460544E-3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3.9121166032764342E-3</v>
      </c>
      <c r="T486" s="27">
        <f t="shared" si="112"/>
        <v>3.9610313521597192E-3</v>
      </c>
      <c r="U486" s="27">
        <f t="shared" si="112"/>
        <v>3.9939030604627685E-3</v>
      </c>
      <c r="V486" s="27">
        <f t="shared" si="112"/>
        <v>4.0227123267247873E-3</v>
      </c>
      <c r="W486" s="27">
        <f t="shared" si="112"/>
        <v>4.0573697208408392E-3</v>
      </c>
      <c r="X486" s="27">
        <f t="shared" si="112"/>
        <v>4.089966790533456E-3</v>
      </c>
      <c r="Y486" s="27">
        <f t="shared" si="112"/>
        <v>4.1145742914677355E-3</v>
      </c>
      <c r="Z486" s="27">
        <f t="shared" si="112"/>
        <v>4.1389458705993988E-3</v>
      </c>
      <c r="AA486" s="27">
        <f t="shared" si="112"/>
        <v>4.1646381536021371E-3</v>
      </c>
      <c r="AB486" s="27">
        <f t="shared" si="112"/>
        <v>4.2075904082502832E-3</v>
      </c>
      <c r="AC486" s="27">
        <f t="shared" si="112"/>
        <v>4.2427223595358264E-3</v>
      </c>
      <c r="AD486" s="27">
        <f t="shared" si="112"/>
        <v>4.2896872103719615E-3</v>
      </c>
      <c r="AE486" s="27">
        <f t="shared" si="112"/>
        <v>4.3396414295221331E-3</v>
      </c>
      <c r="AF486" s="27">
        <f t="shared" si="112"/>
        <v>4.4029347443667894E-3</v>
      </c>
      <c r="AG486" s="27">
        <f t="shared" si="112"/>
        <v>4.4730232498466412E-3</v>
      </c>
      <c r="AH486" s="27">
        <f t="shared" si="112"/>
        <v>4.5238777386623196E-3</v>
      </c>
      <c r="AI486" s="27">
        <f t="shared" si="112"/>
        <v>4.5749991993142307E-3</v>
      </c>
      <c r="AJ486" s="27">
        <f t="shared" si="112"/>
        <v>4.6334201256954506E-3</v>
      </c>
      <c r="AK486" s="27">
        <f t="shared" si="112"/>
        <v>4.6916543163119115E-3</v>
      </c>
      <c r="AL486" s="27">
        <f t="shared" si="112"/>
        <v>4.7578457505552058E-3</v>
      </c>
      <c r="AM486" s="27">
        <f t="shared" si="112"/>
        <v>4.8220746793179664E-3</v>
      </c>
      <c r="AN486" s="27">
        <f t="shared" si="112"/>
        <v>4.8988554588476809E-3</v>
      </c>
      <c r="AO486" s="27">
        <f t="shared" si="112"/>
        <v>4.9769207921359073E-3</v>
      </c>
      <c r="AP486" s="27">
        <f t="shared" si="112"/>
        <v>5.0577864940930996E-3</v>
      </c>
      <c r="AQ486" s="27">
        <f t="shared" si="112"/>
        <v>5.1419681494787942E-3</v>
      </c>
      <c r="AR486" s="27">
        <f t="shared" si="112"/>
        <v>5.2304162474305273E-3</v>
      </c>
      <c r="AS486" s="27">
        <f t="shared" si="112"/>
        <v>5.3278250588806265E-3</v>
      </c>
      <c r="AT486" s="27">
        <f t="shared" si="112"/>
        <v>5.3810029715290328E-3</v>
      </c>
      <c r="AU486" s="27">
        <f t="shared" si="112"/>
        <v>5.427973881840519E-3</v>
      </c>
      <c r="AV486" s="27">
        <f t="shared" si="112"/>
        <v>5.4766722810750956E-3</v>
      </c>
      <c r="AW486" s="27">
        <f t="shared" si="112"/>
        <v>5.5243149126135331E-3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23.279067868377389</v>
      </c>
      <c r="L488" s="27">
        <f t="shared" si="112"/>
        <v>23.152530650802593</v>
      </c>
      <c r="M488" s="27">
        <f t="shared" si="112"/>
        <v>23.1629164330643</v>
      </c>
      <c r="N488" s="27">
        <f t="shared" si="112"/>
        <v>22.950263110497293</v>
      </c>
      <c r="O488" s="27">
        <f t="shared" si="112"/>
        <v>22.602951186820601</v>
      </c>
      <c r="P488" s="27">
        <f t="shared" si="112"/>
        <v>22.126532811374943</v>
      </c>
      <c r="Q488" s="27">
        <f t="shared" si="112"/>
        <v>21.780600237355962</v>
      </c>
      <c r="R488" s="27">
        <f t="shared" si="112"/>
        <v>21.465278056857684</v>
      </c>
      <c r="S488" s="27">
        <f t="shared" si="112"/>
        <v>19.129090621845496</v>
      </c>
      <c r="T488" s="27">
        <f t="shared" si="112"/>
        <v>19.424063771253461</v>
      </c>
      <c r="U488" s="27">
        <f t="shared" si="112"/>
        <v>19.548284317380357</v>
      </c>
      <c r="V488" s="27">
        <f t="shared" si="112"/>
        <v>19.620362387400437</v>
      </c>
      <c r="W488" s="27">
        <f t="shared" si="112"/>
        <v>19.734948609985732</v>
      </c>
      <c r="X488" s="27">
        <f t="shared" si="112"/>
        <v>19.81511926528983</v>
      </c>
      <c r="Y488" s="27">
        <f t="shared" si="112"/>
        <v>19.816827806532558</v>
      </c>
      <c r="Z488" s="27">
        <f t="shared" si="112"/>
        <v>19.813451254544688</v>
      </c>
      <c r="AA488" s="27">
        <f t="shared" si="112"/>
        <v>19.818820801945261</v>
      </c>
      <c r="AB488" s="27">
        <f t="shared" si="112"/>
        <v>19.975614359129374</v>
      </c>
      <c r="AC488" s="27">
        <f t="shared" si="112"/>
        <v>20.055073578425574</v>
      </c>
      <c r="AD488" s="27">
        <f t="shared" si="112"/>
        <v>20.23352580868923</v>
      </c>
      <c r="AE488" s="27">
        <f t="shared" si="112"/>
        <v>20.430235195769612</v>
      </c>
      <c r="AF488" s="27">
        <f t="shared" si="112"/>
        <v>20.733065944420193</v>
      </c>
      <c r="AG488" s="27">
        <f t="shared" si="112"/>
        <v>21.082212062843585</v>
      </c>
      <c r="AH488" s="27">
        <f t="shared" si="112"/>
        <v>21.2568266497161</v>
      </c>
      <c r="AI488" s="27">
        <f t="shared" si="112"/>
        <v>21.424712937337748</v>
      </c>
      <c r="AJ488" s="27">
        <f t="shared" si="112"/>
        <v>21.643300293295258</v>
      </c>
      <c r="AK488" s="27">
        <f t="shared" si="112"/>
        <v>21.849607266043783</v>
      </c>
      <c r="AL488" s="27">
        <f t="shared" si="112"/>
        <v>22.10873161369387</v>
      </c>
      <c r="AM488" s="27">
        <f t="shared" si="112"/>
        <v>22.339754741586482</v>
      </c>
      <c r="AN488" s="27">
        <f t="shared" si="112"/>
        <v>22.656900080593854</v>
      </c>
      <c r="AO488" s="27">
        <f t="shared" si="112"/>
        <v>22.969492441120735</v>
      </c>
      <c r="AP488" s="27">
        <f t="shared" si="112"/>
        <v>23.288593401792788</v>
      </c>
      <c r="AQ488" s="27">
        <f t="shared" si="112"/>
        <v>23.617160960545021</v>
      </c>
      <c r="AR488" s="27">
        <f t="shared" si="112"/>
        <v>23.961182958908566</v>
      </c>
      <c r="AS488" s="27">
        <f t="shared" si="112"/>
        <v>24.353696578265794</v>
      </c>
      <c r="AT488" s="27">
        <f t="shared" si="112"/>
        <v>24.407972649067201</v>
      </c>
      <c r="AU488" s="27">
        <f t="shared" si="112"/>
        <v>24.407752049750588</v>
      </c>
      <c r="AV488" s="27">
        <f t="shared" si="112"/>
        <v>24.410539486372542</v>
      </c>
      <c r="AW488" s="27">
        <f t="shared" si="112"/>
        <v>24.396512925663316</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7.7932061732677763E-2</v>
      </c>
      <c r="L489" s="27">
        <f t="shared" si="112"/>
        <v>7.7508449141861099E-2</v>
      </c>
      <c r="M489" s="27">
        <f t="shared" si="112"/>
        <v>7.7543217949140569E-2</v>
      </c>
      <c r="N489" s="27">
        <f t="shared" si="112"/>
        <v>7.6831311787104603E-2</v>
      </c>
      <c r="O489" s="27">
        <f t="shared" si="112"/>
        <v>7.5668604825232008E-2</v>
      </c>
      <c r="P489" s="27">
        <f t="shared" si="112"/>
        <v>7.4073684167079379E-2</v>
      </c>
      <c r="Q489" s="27">
        <f t="shared" si="112"/>
        <v>7.2915594897087016E-2</v>
      </c>
      <c r="R489" s="27">
        <f t="shared" si="112"/>
        <v>7.1859980996426695E-2</v>
      </c>
      <c r="S489" s="27">
        <f t="shared" si="112"/>
        <v>6.4039053438936552E-2</v>
      </c>
      <c r="T489" s="27">
        <f t="shared" si="112"/>
        <v>6.5026544253393548E-2</v>
      </c>
      <c r="U489" s="27">
        <f t="shared" si="112"/>
        <v>6.544240125093162E-2</v>
      </c>
      <c r="V489" s="27">
        <f t="shared" si="112"/>
        <v>6.5683699254534572E-2</v>
      </c>
      <c r="W489" s="27">
        <f t="shared" si="112"/>
        <v>6.606730312659348E-2</v>
      </c>
      <c r="X489" s="27">
        <f t="shared" si="112"/>
        <v>6.6335692930413567E-2</v>
      </c>
      <c r="Y489" s="27">
        <f t="shared" si="112"/>
        <v>6.634141266723266E-2</v>
      </c>
      <c r="Z489" s="27">
        <f t="shared" si="112"/>
        <v>6.6330108878805652E-2</v>
      </c>
      <c r="AA489" s="27">
        <f t="shared" si="112"/>
        <v>6.6348084680150618E-2</v>
      </c>
      <c r="AB489" s="27">
        <f t="shared" si="112"/>
        <v>6.6872987362974826E-2</v>
      </c>
      <c r="AC489" s="27">
        <f t="shared" si="112"/>
        <v>6.7138995470276838E-2</v>
      </c>
      <c r="AD489" s="27">
        <f t="shared" si="112"/>
        <v>6.7736405568648211E-2</v>
      </c>
      <c r="AE489" s="27">
        <f t="shared" si="112"/>
        <v>6.8394935720457684E-2</v>
      </c>
      <c r="AF489" s="27">
        <f t="shared" si="112"/>
        <v>6.940873166503024E-2</v>
      </c>
      <c r="AG489" s="27">
        <f t="shared" si="112"/>
        <v>7.0577579017877159E-2</v>
      </c>
      <c r="AH489" s="27">
        <f t="shared" si="112"/>
        <v>7.116214171774625E-2</v>
      </c>
      <c r="AI489" s="27">
        <f t="shared" si="112"/>
        <v>7.1724179880312627E-2</v>
      </c>
      <c r="AJ489" s="27">
        <f t="shared" si="112"/>
        <v>7.2455951591052115E-2</v>
      </c>
      <c r="AK489" s="27">
        <f t="shared" si="112"/>
        <v>7.3146611879815665E-2</v>
      </c>
      <c r="AL489" s="27">
        <f t="shared" si="112"/>
        <v>7.4014090542264099E-2</v>
      </c>
      <c r="AM489" s="27">
        <f t="shared" si="112"/>
        <v>7.4787493874665573E-2</v>
      </c>
      <c r="AN489" s="27">
        <f t="shared" si="112"/>
        <v>7.5849211219943313E-2</v>
      </c>
      <c r="AO489" s="27">
        <f t="shared" si="112"/>
        <v>7.6895686417124062E-2</v>
      </c>
      <c r="AP489" s="27">
        <f t="shared" si="112"/>
        <v>7.7963950658057557E-2</v>
      </c>
      <c r="AQ489" s="27">
        <f t="shared" si="112"/>
        <v>7.9063906524710501E-2</v>
      </c>
      <c r="AR489" s="27">
        <f t="shared" si="112"/>
        <v>8.0215599700977511E-2</v>
      </c>
      <c r="AS489" s="27">
        <f t="shared" si="112"/>
        <v>8.1529629789622846E-2</v>
      </c>
      <c r="AT489" s="27">
        <f t="shared" si="112"/>
        <v>8.1711331485078101E-2</v>
      </c>
      <c r="AU489" s="27">
        <f t="shared" si="112"/>
        <v>8.1710592977863927E-2</v>
      </c>
      <c r="AV489" s="27">
        <f t="shared" si="112"/>
        <v>8.1719924566402008E-2</v>
      </c>
      <c r="AW489" s="27">
        <f t="shared" si="112"/>
        <v>8.1672967411533556E-2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0.55586528215230235</v>
      </c>
      <c r="L490" s="27">
        <f t="shared" si="112"/>
        <v>0.56716712532642322</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0.62068986953889782</v>
      </c>
      <c r="S490" s="27">
        <f t="shared" si="112"/>
        <v>0.59592134131872254</v>
      </c>
      <c r="T490" s="27">
        <f t="shared" si="112"/>
        <v>0.61254612073234438</v>
      </c>
      <c r="U490" s="27">
        <f t="shared" si="112"/>
        <v>0.62629545693800792</v>
      </c>
      <c r="V490" s="27">
        <f t="shared" si="112"/>
        <v>0.63902786485201635</v>
      </c>
      <c r="W490" s="27">
        <f t="shared" si="112"/>
        <v>0.65235747878277128</v>
      </c>
      <c r="X490" s="27">
        <f t="shared" si="112"/>
        <v>0.66493614724932215</v>
      </c>
      <c r="Y490" s="27">
        <f t="shared" si="112"/>
        <v>0.67610478759682435</v>
      </c>
      <c r="Z490" s="27">
        <f t="shared" si="112"/>
        <v>0.68716071204682427</v>
      </c>
      <c r="AA490" s="27">
        <f t="shared" si="112"/>
        <v>0.69836692017496271</v>
      </c>
      <c r="AB490" s="27">
        <f t="shared" si="112"/>
        <v>0.71254528963232389</v>
      </c>
      <c r="AC490" s="27">
        <f t="shared" si="112"/>
        <v>0.72528440005222183</v>
      </c>
      <c r="AD490" s="27">
        <f t="shared" si="112"/>
        <v>0.74013326712837346</v>
      </c>
      <c r="AE490" s="27">
        <f t="shared" si="112"/>
        <v>0.75552942369537057</v>
      </c>
      <c r="AF490" s="27">
        <f t="shared" si="112"/>
        <v>0.7733744463814668</v>
      </c>
      <c r="AG490" s="27">
        <f t="shared" si="112"/>
        <v>0.79250714501785058</v>
      </c>
      <c r="AH490" s="27">
        <f t="shared" si="112"/>
        <v>0.80809785109418408</v>
      </c>
      <c r="AI490" s="27">
        <f t="shared" si="112"/>
        <v>0.82372938466802348</v>
      </c>
      <c r="AJ490" s="27">
        <f t="shared" si="112"/>
        <v>0.84072206982238329</v>
      </c>
      <c r="AK490" s="27">
        <f t="shared" si="112"/>
        <v>0.85767078316090906</v>
      </c>
      <c r="AL490" s="27">
        <f t="shared" si="112"/>
        <v>0.87612397841793732</v>
      </c>
      <c r="AM490" s="27">
        <f t="shared" si="112"/>
        <v>0.89418856971331973</v>
      </c>
      <c r="AN490" s="27">
        <f t="shared" si="112"/>
        <v>0.91467957859554683</v>
      </c>
      <c r="AO490" s="27">
        <f t="shared" si="112"/>
        <v>0.93543216208227931</v>
      </c>
      <c r="AP490" s="27">
        <f t="shared" si="112"/>
        <v>0.95673625245124216</v>
      </c>
      <c r="AQ490" s="27">
        <f t="shared" si="112"/>
        <v>0.97869060707771072</v>
      </c>
      <c r="AR490" s="27">
        <f t="shared" si="112"/>
        <v>1.0014816540621096</v>
      </c>
      <c r="AS490" s="27">
        <f t="shared" si="112"/>
        <v>1.0260459943607945</v>
      </c>
      <c r="AT490" s="27">
        <f t="shared" si="112"/>
        <v>1.0417401626120799</v>
      </c>
      <c r="AU490" s="27">
        <f t="shared" si="112"/>
        <v>1.0560786122153853</v>
      </c>
      <c r="AV490" s="27">
        <f t="shared" si="112"/>
        <v>1.0706391978407606</v>
      </c>
      <c r="AW490" s="27">
        <f t="shared" si="112"/>
        <v>1.0848525256310371</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2.2100196981344098</v>
      </c>
      <c r="L491" s="27">
        <f t="shared" si="112"/>
        <v>2.2391217074451477</v>
      </c>
      <c r="M491" s="27">
        <f t="shared" si="112"/>
        <v>2.2858678822724814</v>
      </c>
      <c r="N491" s="27">
        <f t="shared" si="112"/>
        <v>2.2992900748078591</v>
      </c>
      <c r="O491" s="27">
        <f t="shared" si="112"/>
        <v>2.2910596881616572</v>
      </c>
      <c r="P491" s="27">
        <f t="shared" si="112"/>
        <v>2.2612642885898917</v>
      </c>
      <c r="Q491" s="27">
        <f t="shared" si="112"/>
        <v>2.2487211059946208</v>
      </c>
      <c r="R491" s="27">
        <f t="shared" si="112"/>
        <v>2.2390235702415184</v>
      </c>
      <c r="S491" s="27">
        <f t="shared" si="112"/>
        <v>1.914690926752086</v>
      </c>
      <c r="T491" s="27">
        <f t="shared" si="112"/>
        <v>1.9953926202151704</v>
      </c>
      <c r="U491" s="27">
        <f t="shared" si="112"/>
        <v>2.051027141286712</v>
      </c>
      <c r="V491" s="27">
        <f t="shared" si="112"/>
        <v>2.099705951866</v>
      </c>
      <c r="W491" s="27">
        <f t="shared" si="112"/>
        <v>2.1566237913497237</v>
      </c>
      <c r="X491" s="27">
        <f t="shared" si="112"/>
        <v>2.2093834032346842</v>
      </c>
      <c r="Y491" s="27">
        <f t="shared" si="112"/>
        <v>2.24976199506485</v>
      </c>
      <c r="Z491" s="27">
        <f t="shared" si="112"/>
        <v>2.2897591702486619</v>
      </c>
      <c r="AA491" s="27">
        <f t="shared" si="112"/>
        <v>2.3317645521959536</v>
      </c>
      <c r="AB491" s="27">
        <f t="shared" si="112"/>
        <v>2.4007418547787096</v>
      </c>
      <c r="AC491" s="27">
        <f t="shared" si="112"/>
        <v>2.4573707958571469</v>
      </c>
      <c r="AD491" s="27">
        <f t="shared" si="112"/>
        <v>2.5326167350332853</v>
      </c>
      <c r="AE491" s="27">
        <f t="shared" si="112"/>
        <v>2.6125835253456997</v>
      </c>
      <c r="AF491" s="27">
        <f t="shared" si="112"/>
        <v>2.7135583572420159</v>
      </c>
      <c r="AG491" s="27">
        <f t="shared" si="112"/>
        <v>2.8252304281885507</v>
      </c>
      <c r="AH491" s="27">
        <f t="shared" si="112"/>
        <v>2.9064559616949279</v>
      </c>
      <c r="AI491" s="27">
        <f t="shared" si="112"/>
        <v>2.9879842478638685</v>
      </c>
      <c r="AJ491" s="27">
        <f t="shared" si="112"/>
        <v>3.0808946624250266</v>
      </c>
      <c r="AK491" s="27">
        <f t="shared" si="112"/>
        <v>3.1733098763262757</v>
      </c>
      <c r="AL491" s="27">
        <f t="shared" si="112"/>
        <v>3.2780733891218219</v>
      </c>
      <c r="AM491" s="27">
        <f t="shared" si="112"/>
        <v>3.3794309559994296</v>
      </c>
      <c r="AN491" s="27">
        <f t="shared" si="112"/>
        <v>3.5003839557281649</v>
      </c>
      <c r="AO491" s="27">
        <f t="shared" si="112"/>
        <v>3.6230327612912419</v>
      </c>
      <c r="AP491" s="27">
        <f t="shared" si="112"/>
        <v>3.7497186584296225</v>
      </c>
      <c r="AQ491" s="27">
        <f t="shared" si="112"/>
        <v>3.8811943433831995</v>
      </c>
      <c r="AR491" s="27">
        <f t="shared" si="112"/>
        <v>4.0188958257066334</v>
      </c>
      <c r="AS491" s="27">
        <f t="shared" si="112"/>
        <v>4.1701799939181292</v>
      </c>
      <c r="AT491" s="27">
        <f t="shared" si="112"/>
        <v>4.2508143410759365</v>
      </c>
      <c r="AU491" s="27">
        <f t="shared" si="112"/>
        <v>4.3209782769759091</v>
      </c>
      <c r="AV491" s="27">
        <f t="shared" si="112"/>
        <v>4.39318097532637</v>
      </c>
      <c r="AW491" s="27">
        <f t="shared" si="112"/>
        <v>4.4629805704939951</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2.3161053423012615E-2</v>
      </c>
      <c r="L492" s="27">
        <f t="shared" si="112"/>
        <v>2.3631963555267654E-2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2.5862077897454101E-2</v>
      </c>
      <c r="S492" s="27">
        <f t="shared" si="112"/>
        <v>2.483005588828013E-2</v>
      </c>
      <c r="T492" s="27">
        <f t="shared" si="112"/>
        <v>2.552275503051438E-2</v>
      </c>
      <c r="U492" s="27">
        <f t="shared" si="112"/>
        <v>2.6095644039083689E-2</v>
      </c>
      <c r="V492" s="27">
        <f t="shared" si="112"/>
        <v>2.6626161035500702E-2</v>
      </c>
      <c r="W492" s="27">
        <f t="shared" si="112"/>
        <v>2.7181561615948827E-2</v>
      </c>
      <c r="X492" s="27">
        <f t="shared" si="112"/>
        <v>2.7705672802055114E-2</v>
      </c>
      <c r="Y492" s="27">
        <f t="shared" si="112"/>
        <v>2.817103281653437E-2</v>
      </c>
      <c r="Z492" s="27">
        <f t="shared" si="112"/>
        <v>2.8631696335284368E-2</v>
      </c>
      <c r="AA492" s="27">
        <f t="shared" si="112"/>
        <v>2.9098621673956812E-2</v>
      </c>
      <c r="AB492" s="27">
        <f t="shared" si="112"/>
        <v>2.968938706801352E-2</v>
      </c>
      <c r="AC492" s="27">
        <f t="shared" si="112"/>
        <v>3.0220183335509274E-2</v>
      </c>
      <c r="AD492" s="27">
        <f t="shared" si="112"/>
        <v>3.0838886130348919E-2</v>
      </c>
      <c r="AE492" s="27">
        <f t="shared" si="112"/>
        <v>3.1480392653973802E-2</v>
      </c>
      <c r="AF492" s="27">
        <f t="shared" ref="L492:AW499" si="113">AF1409</f>
        <v>3.2223935265894482E-2</v>
      </c>
      <c r="AG492" s="27">
        <f t="shared" si="113"/>
        <v>3.3021131042410466E-2</v>
      </c>
      <c r="AH492" s="27">
        <f t="shared" si="113"/>
        <v>3.3670743795591034E-2</v>
      </c>
      <c r="AI492" s="27">
        <f t="shared" si="113"/>
        <v>3.4322057694501008E-2</v>
      </c>
      <c r="AJ492" s="27">
        <f t="shared" si="113"/>
        <v>3.5030086242599331E-2</v>
      </c>
      <c r="AK492" s="27">
        <f t="shared" si="113"/>
        <v>3.5736282631704572E-2</v>
      </c>
      <c r="AL492" s="27">
        <f t="shared" si="113"/>
        <v>3.6505165767414097E-2</v>
      </c>
      <c r="AM492" s="27">
        <f t="shared" si="113"/>
        <v>3.7257857071388366E-2</v>
      </c>
      <c r="AN492" s="27">
        <f t="shared" si="113"/>
        <v>3.8111649108147821E-2</v>
      </c>
      <c r="AO492" s="27">
        <f t="shared" si="113"/>
        <v>3.8976340086761679E-2</v>
      </c>
      <c r="AP492" s="27">
        <f t="shared" si="113"/>
        <v>3.9864010518801792E-2</v>
      </c>
      <c r="AQ492" s="27">
        <f t="shared" si="113"/>
        <v>4.0778775294904659E-2</v>
      </c>
      <c r="AR492" s="27">
        <f t="shared" si="113"/>
        <v>4.1728402252587948E-2</v>
      </c>
      <c r="AS492" s="27">
        <f t="shared" si="113"/>
        <v>4.2751916431699809E-2</v>
      </c>
      <c r="AT492" s="27">
        <f t="shared" si="113"/>
        <v>4.3405840108836705E-2</v>
      </c>
      <c r="AU492" s="27">
        <f t="shared" si="113"/>
        <v>4.4003275508974427E-2</v>
      </c>
      <c r="AV492" s="27">
        <f t="shared" si="113"/>
        <v>4.4609966576698412E-2</v>
      </c>
      <c r="AW492" s="27">
        <f t="shared" si="113"/>
        <v>4.5202188567959919E-2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9.2084154088933806E-2</v>
      </c>
      <c r="L493" s="27">
        <f t="shared" si="113"/>
        <v>9.3296737810214581E-2</v>
      </c>
      <c r="M493" s="27">
        <f t="shared" si="113"/>
        <v>9.5244495094686812E-2</v>
      </c>
      <c r="N493" s="27">
        <f t="shared" si="113"/>
        <v>9.5803753116994225E-2</v>
      </c>
      <c r="O493" s="27">
        <f t="shared" si="113"/>
        <v>9.5460820340069155E-2</v>
      </c>
      <c r="P493" s="27">
        <f t="shared" si="113"/>
        <v>9.4219345357912251E-2</v>
      </c>
      <c r="Q493" s="27">
        <f t="shared" si="113"/>
        <v>9.3696712749775951E-2</v>
      </c>
      <c r="R493" s="27">
        <f t="shared" si="113"/>
        <v>9.3292648760063338E-2</v>
      </c>
      <c r="S493" s="27">
        <f t="shared" si="113"/>
        <v>7.9778788614670318E-2</v>
      </c>
      <c r="T493" s="27">
        <f t="shared" si="113"/>
        <v>8.3141359175632173E-2</v>
      </c>
      <c r="U493" s="27">
        <f t="shared" si="113"/>
        <v>8.5459464220279752E-2</v>
      </c>
      <c r="V493" s="27">
        <f t="shared" si="113"/>
        <v>8.7487747994416734E-2</v>
      </c>
      <c r="W493" s="27">
        <f t="shared" si="113"/>
        <v>8.98593246395719E-2</v>
      </c>
      <c r="X493" s="27">
        <f t="shared" si="113"/>
        <v>9.2057641801445267E-2</v>
      </c>
      <c r="Y493" s="27">
        <f t="shared" si="113"/>
        <v>9.3740083127702142E-2</v>
      </c>
      <c r="Z493" s="27">
        <f t="shared" si="113"/>
        <v>9.5406632093694335E-2</v>
      </c>
      <c r="AA493" s="27">
        <f t="shared" si="113"/>
        <v>9.7156856341498149E-2</v>
      </c>
      <c r="AB493" s="27">
        <f t="shared" si="113"/>
        <v>0.10003091061577965</v>
      </c>
      <c r="AC493" s="27">
        <f t="shared" si="113"/>
        <v>0.1023904498273812</v>
      </c>
      <c r="AD493" s="27">
        <f t="shared" si="113"/>
        <v>0.10552569729305367</v>
      </c>
      <c r="AE493" s="27">
        <f t="shared" si="113"/>
        <v>0.10885764688940427</v>
      </c>
      <c r="AF493" s="27">
        <f t="shared" si="113"/>
        <v>0.11306493155175078</v>
      </c>
      <c r="AG493" s="27">
        <f t="shared" si="113"/>
        <v>0.11771793450785639</v>
      </c>
      <c r="AH493" s="27">
        <f t="shared" si="113"/>
        <v>0.12110233173728878</v>
      </c>
      <c r="AI493" s="27">
        <f t="shared" si="113"/>
        <v>0.12449934366099465</v>
      </c>
      <c r="AJ493" s="27">
        <f t="shared" si="113"/>
        <v>0.12837061093437624</v>
      </c>
      <c r="AK493" s="27">
        <f t="shared" si="113"/>
        <v>0.13222124484692829</v>
      </c>
      <c r="AL493" s="27">
        <f t="shared" si="113"/>
        <v>0.1365863912134094</v>
      </c>
      <c r="AM493" s="27">
        <f t="shared" si="113"/>
        <v>0.14080962316664303</v>
      </c>
      <c r="AN493" s="27">
        <f t="shared" si="113"/>
        <v>0.14584933148867368</v>
      </c>
      <c r="AO493" s="27">
        <f t="shared" si="113"/>
        <v>0.15095969838713522</v>
      </c>
      <c r="AP493" s="27">
        <f t="shared" si="113"/>
        <v>0.15623827743456775</v>
      </c>
      <c r="AQ493" s="27">
        <f t="shared" si="113"/>
        <v>0.16171643097430013</v>
      </c>
      <c r="AR493" s="27">
        <f t="shared" si="113"/>
        <v>0.16745399273777656</v>
      </c>
      <c r="AS493" s="27">
        <f t="shared" si="113"/>
        <v>0.17375749974658888</v>
      </c>
      <c r="AT493" s="27">
        <f t="shared" si="113"/>
        <v>0.17711726421149751</v>
      </c>
      <c r="AU493" s="27">
        <f t="shared" si="113"/>
        <v>0.18004076154066304</v>
      </c>
      <c r="AV493" s="27">
        <f t="shared" si="113"/>
        <v>0.18304920730526558</v>
      </c>
      <c r="AW493" s="27">
        <f t="shared" si="113"/>
        <v>0.18595752377058328</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6.0278316688762039E-2</v>
      </c>
      <c r="N494" s="27">
        <f t="shared" si="113"/>
        <v>6.0581464452445992E-2</v>
      </c>
      <c r="O494" s="27">
        <f t="shared" si="113"/>
        <v>6.078290752789528E-2</v>
      </c>
      <c r="P494" s="27">
        <f t="shared" si="113"/>
        <v>6.0880663265441157E-2</v>
      </c>
      <c r="Q494" s="27">
        <f t="shared" si="113"/>
        <v>6.1096642070638009E-2</v>
      </c>
      <c r="R494" s="27">
        <f t="shared" si="113"/>
        <v>6.1344406036983781E-2</v>
      </c>
      <c r="S494" s="27">
        <f t="shared" si="113"/>
        <v>5.9668578588854805E-2</v>
      </c>
      <c r="T494" s="27">
        <f t="shared" si="113"/>
        <v>6.0429971063726128E-2</v>
      </c>
      <c r="U494" s="27">
        <f t="shared" si="113"/>
        <v>6.1018540746205732E-2</v>
      </c>
      <c r="V494" s="27">
        <f t="shared" si="113"/>
        <v>6.15439513147686E-2</v>
      </c>
      <c r="W494" s="27">
        <f t="shared" si="113"/>
        <v>6.2099366744755705E-2</v>
      </c>
      <c r="X494" s="27">
        <f t="shared" si="113"/>
        <v>6.2606473713061023E-2</v>
      </c>
      <c r="Y494" s="27">
        <f t="shared" si="113"/>
        <v>6.3033966742462352E-2</v>
      </c>
      <c r="Z494" s="27">
        <f t="shared" si="113"/>
        <v>6.3456141274270239E-2</v>
      </c>
      <c r="AA494" s="27">
        <f t="shared" si="113"/>
        <v>6.3887521315951212E-2</v>
      </c>
      <c r="AB494" s="27">
        <f t="shared" si="113"/>
        <v>6.4486059135186485E-2</v>
      </c>
      <c r="AC494" s="27">
        <f t="shared" si="113"/>
        <v>6.5002608186176009E-2</v>
      </c>
      <c r="AD494" s="27">
        <f t="shared" si="113"/>
        <v>6.563623556614348E-2</v>
      </c>
      <c r="AE494" s="27">
        <f t="shared" si="113"/>
        <v>6.6298625745519632E-2</v>
      </c>
      <c r="AF494" s="27">
        <f t="shared" si="113"/>
        <v>6.7094160758283339E-2</v>
      </c>
      <c r="AG494" s="27">
        <f t="shared" si="113"/>
        <v>6.795723045745318E-2</v>
      </c>
      <c r="AH494" s="27">
        <f t="shared" si="113"/>
        <v>6.8622528183680948E-2</v>
      </c>
      <c r="AI494" s="27">
        <f t="shared" si="113"/>
        <v>6.9287823662330092E-2</v>
      </c>
      <c r="AJ494" s="27">
        <f t="shared" si="113"/>
        <v>7.0024701541404027E-2</v>
      </c>
      <c r="AK494" s="27">
        <f t="shared" si="113"/>
        <v>7.0756194613289511E-2</v>
      </c>
      <c r="AL494" s="27">
        <f t="shared" si="113"/>
        <v>7.1565750172442835E-2</v>
      </c>
      <c r="AM494" s="27">
        <f t="shared" si="113"/>
        <v>7.2350720661825837E-2</v>
      </c>
      <c r="AN494" s="27">
        <f t="shared" si="113"/>
        <v>7.326222404655186E-2</v>
      </c>
      <c r="AO494" s="27">
        <f t="shared" si="113"/>
        <v>7.4183373928528945E-2</v>
      </c>
      <c r="AP494" s="27">
        <f t="shared" si="113"/>
        <v>7.5129439553502791E-2</v>
      </c>
      <c r="AQ494" s="27">
        <f t="shared" si="113"/>
        <v>7.6105361639546107E-2</v>
      </c>
      <c r="AR494" s="27">
        <f t="shared" si="113"/>
        <v>7.7120658143113877E-2</v>
      </c>
      <c r="AS494" s="27">
        <f t="shared" si="113"/>
        <v>7.8224249151495742E-2</v>
      </c>
      <c r="AT494" s="27">
        <f t="shared" si="113"/>
        <v>7.8856555703778489E-2</v>
      </c>
      <c r="AU494" s="27">
        <f t="shared" si="113"/>
        <v>7.9415177594811759E-2</v>
      </c>
      <c r="AV494" s="27">
        <f t="shared" si="113"/>
        <v>7.9983038860250016E-2</v>
      </c>
      <c r="AW494" s="27">
        <f t="shared" si="113"/>
        <v>8.0530364133495513E-2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0.26393657447404817</v>
      </c>
      <c r="N495" s="27">
        <f t="shared" si="113"/>
        <v>0.26526394701365208</v>
      </c>
      <c r="O495" s="27">
        <f t="shared" si="113"/>
        <v>0.26614599213711043</v>
      </c>
      <c r="P495" s="27">
        <f t="shared" si="113"/>
        <v>0.26657402855087203</v>
      </c>
      <c r="Q495" s="27">
        <f t="shared" si="113"/>
        <v>0.26751972028770321</v>
      </c>
      <c r="R495" s="27">
        <f t="shared" si="113"/>
        <v>0.26860458755254507</v>
      </c>
      <c r="S495" s="27">
        <f t="shared" si="113"/>
        <v>0.26126675563609397</v>
      </c>
      <c r="T495" s="27">
        <f t="shared" si="113"/>
        <v>0.26460061319362116</v>
      </c>
      <c r="U495" s="27">
        <f t="shared" si="113"/>
        <v>0.26717774331878785</v>
      </c>
      <c r="V495" s="27">
        <f t="shared" si="113"/>
        <v>0.26947832291816481</v>
      </c>
      <c r="W495" s="27">
        <f t="shared" si="113"/>
        <v>0.27191028276796864</v>
      </c>
      <c r="X495" s="27">
        <f t="shared" si="113"/>
        <v>0.27413071763507857</v>
      </c>
      <c r="Y495" s="27">
        <f t="shared" si="113"/>
        <v>0.27600255235094012</v>
      </c>
      <c r="Z495" s="27">
        <f t="shared" si="113"/>
        <v>0.27785109932233115</v>
      </c>
      <c r="AA495" s="27">
        <f t="shared" si="113"/>
        <v>0.27973995383506794</v>
      </c>
      <c r="AB495" s="27">
        <f t="shared" si="113"/>
        <v>0.28236073076415519</v>
      </c>
      <c r="AC495" s="27">
        <f t="shared" si="113"/>
        <v>0.28462250903792391</v>
      </c>
      <c r="AD495" s="27">
        <f t="shared" si="113"/>
        <v>0.28739693024522284</v>
      </c>
      <c r="AE495" s="27">
        <f t="shared" si="113"/>
        <v>0.29029729317029412</v>
      </c>
      <c r="AF495" s="27">
        <f t="shared" si="113"/>
        <v>0.2937806483413945</v>
      </c>
      <c r="AG495" s="27">
        <f t="shared" si="113"/>
        <v>0.29755971306059398</v>
      </c>
      <c r="AH495" s="27">
        <f t="shared" si="113"/>
        <v>0.30047280706374263</v>
      </c>
      <c r="AI495" s="27">
        <f t="shared" si="113"/>
        <v>0.30338589122557136</v>
      </c>
      <c r="AJ495" s="27">
        <f t="shared" si="113"/>
        <v>0.3066124083861731</v>
      </c>
      <c r="AK495" s="27">
        <f t="shared" si="113"/>
        <v>0.30981534745698069</v>
      </c>
      <c r="AL495" s="27">
        <f t="shared" si="113"/>
        <v>0.3133600934430476</v>
      </c>
      <c r="AM495" s="27">
        <f t="shared" si="113"/>
        <v>0.3167971904525862</v>
      </c>
      <c r="AN495" s="27">
        <f t="shared" si="113"/>
        <v>0.32078832846375993</v>
      </c>
      <c r="AO495" s="27">
        <f t="shared" si="113"/>
        <v>0.32482170493778362</v>
      </c>
      <c r="AP495" s="27">
        <f t="shared" si="113"/>
        <v>0.32896417828475089</v>
      </c>
      <c r="AQ495" s="27">
        <f t="shared" si="113"/>
        <v>0.33323738209158293</v>
      </c>
      <c r="AR495" s="27">
        <f t="shared" si="113"/>
        <v>0.33768299198826918</v>
      </c>
      <c r="AS495" s="27">
        <f t="shared" si="113"/>
        <v>0.34251521104104471</v>
      </c>
      <c r="AT495" s="27">
        <f t="shared" si="113"/>
        <v>0.34528384882979901</v>
      </c>
      <c r="AU495" s="27">
        <f t="shared" si="113"/>
        <v>0.34772984859297779</v>
      </c>
      <c r="AV495" s="27">
        <f t="shared" si="113"/>
        <v>0.35021630417783023</v>
      </c>
      <c r="AW495" s="27">
        <f t="shared" si="113"/>
        <v>0.35261284020735112</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1.1743619004328782E-2</v>
      </c>
      <c r="N496" s="27">
        <f t="shared" si="113"/>
        <v>1.1802679244134426E-2</v>
      </c>
      <c r="O496" s="27">
        <f t="shared" si="113"/>
        <v>1.1841925043604099E-2</v>
      </c>
      <c r="P496" s="27">
        <f t="shared" si="113"/>
        <v>1.1860970136438286E-2</v>
      </c>
      <c r="Q496" s="27">
        <f t="shared" si="113"/>
        <v>1.1903047834366352E-2</v>
      </c>
      <c r="R496" s="27">
        <f t="shared" si="113"/>
        <v>1.1951318021451862E-2</v>
      </c>
      <c r="S496" s="27">
        <f t="shared" si="113"/>
        <v>1.1624827831464648E-2</v>
      </c>
      <c r="T496" s="27">
        <f t="shared" si="113"/>
        <v>1.1773164806165184E-2</v>
      </c>
      <c r="U496" s="27">
        <f t="shared" si="113"/>
        <v>1.188783187864214E-2</v>
      </c>
      <c r="V496" s="27">
        <f t="shared" si="113"/>
        <v>1.1990194085767285E-2</v>
      </c>
      <c r="W496" s="27">
        <f t="shared" si="113"/>
        <v>1.2098401938228934E-2</v>
      </c>
      <c r="X496" s="27">
        <f t="shared" si="113"/>
        <v>1.2197198178027184E-2</v>
      </c>
      <c r="Y496" s="27">
        <f t="shared" si="113"/>
        <v>1.2280483769597653E-2</v>
      </c>
      <c r="Z496" s="27">
        <f t="shared" si="113"/>
        <v>1.2362733194054574E-2</v>
      </c>
      <c r="AA496" s="27">
        <f t="shared" si="113"/>
        <v>1.244677606608317E-2</v>
      </c>
      <c r="AB496" s="27">
        <f t="shared" si="113"/>
        <v>1.256338516359785E-2</v>
      </c>
      <c r="AC496" s="27">
        <f t="shared" si="113"/>
        <v>1.2664020940857362E-2</v>
      </c>
      <c r="AD496" s="27">
        <f t="shared" si="113"/>
        <v>1.2787466301474681E-2</v>
      </c>
      <c r="AE496" s="27">
        <f t="shared" si="113"/>
        <v>1.2916515324840205E-2</v>
      </c>
      <c r="AF496" s="27">
        <f t="shared" si="113"/>
        <v>1.3071504060553235E-2</v>
      </c>
      <c r="AG496" s="27">
        <f t="shared" si="113"/>
        <v>1.3239650124975782E-2</v>
      </c>
      <c r="AH496" s="27">
        <f t="shared" si="113"/>
        <v>1.3369265606138039E-2</v>
      </c>
      <c r="AI496" s="27">
        <f t="shared" si="113"/>
        <v>1.3498880649419679E-2</v>
      </c>
      <c r="AJ496" s="27">
        <f t="shared" si="113"/>
        <v>1.3642441610307886E-2</v>
      </c>
      <c r="AK496" s="27">
        <f t="shared" si="113"/>
        <v>1.3784953485430152E-2</v>
      </c>
      <c r="AL496" s="27">
        <f t="shared" si="113"/>
        <v>1.3942673749893102E-2</v>
      </c>
      <c r="AM496" s="27">
        <f t="shared" si="113"/>
        <v>1.4095604270573587E-2</v>
      </c>
      <c r="AN496" s="27">
        <f t="shared" si="113"/>
        <v>1.4273186344184712E-2</v>
      </c>
      <c r="AO496" s="27">
        <f t="shared" si="113"/>
        <v>1.4452647779972252E-2</v>
      </c>
      <c r="AP496" s="27">
        <f t="shared" si="113"/>
        <v>1.4636963382382837E-2</v>
      </c>
      <c r="AQ496" s="27">
        <f t="shared" si="113"/>
        <v>1.4827095718286953E-2</v>
      </c>
      <c r="AR496" s="27">
        <f t="shared" si="113"/>
        <v>1.5024899107122291E-2</v>
      </c>
      <c r="AS496" s="27">
        <f t="shared" si="113"/>
        <v>1.5239904320455598E-2</v>
      </c>
      <c r="AT496" s="27">
        <f t="shared" si="113"/>
        <v>1.5363092353099076E-2</v>
      </c>
      <c r="AU496" s="27">
        <f t="shared" si="113"/>
        <v>1.5471924898799467E-2</v>
      </c>
      <c r="AV496" s="27">
        <f t="shared" si="113"/>
        <v>1.5582557489670511E-2</v>
      </c>
      <c r="AW496" s="27">
        <f t="shared" si="113"/>
        <v>1.5689189191309145E-2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0.52525224947331295</v>
      </c>
      <c r="L497" s="27">
        <f t="shared" si="113"/>
        <v>0.52069690445710348</v>
      </c>
      <c r="M497" s="27">
        <f t="shared" si="113"/>
        <v>0.51896282251134851</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0.41638684077436</v>
      </c>
      <c r="T497" s="27">
        <f t="shared" si="113"/>
        <v>0.42452673354407733</v>
      </c>
      <c r="U497" s="27">
        <f t="shared" si="113"/>
        <v>0.42889514925669514</v>
      </c>
      <c r="V497" s="27">
        <f t="shared" si="113"/>
        <v>0.43200883855711308</v>
      </c>
      <c r="W497" s="27">
        <f t="shared" si="113"/>
        <v>0.43589067388830338</v>
      </c>
      <c r="X497" s="27">
        <f t="shared" si="113"/>
        <v>0.43890290563573975</v>
      </c>
      <c r="Y497" s="27">
        <f t="shared" si="113"/>
        <v>0.44015451925198612</v>
      </c>
      <c r="Z497" s="27">
        <f t="shared" si="113"/>
        <v>0.4412171292797234</v>
      </c>
      <c r="AA497" s="27">
        <f t="shared" si="113"/>
        <v>0.44239089954833632</v>
      </c>
      <c r="AB497" s="27">
        <f t="shared" si="113"/>
        <v>0.44675039046235338</v>
      </c>
      <c r="AC497" s="27">
        <f t="shared" si="113"/>
        <v>0.44938044616559109</v>
      </c>
      <c r="AD497" s="27">
        <f t="shared" si="113"/>
        <v>0.45027121337052706</v>
      </c>
      <c r="AE497" s="27">
        <f t="shared" si="113"/>
        <v>0.45135358848181367</v>
      </c>
      <c r="AF497" s="27">
        <f t="shared" si="113"/>
        <v>0.45446787037395103</v>
      </c>
      <c r="AG497" s="27">
        <f t="shared" si="113"/>
        <v>0.45830880500533289</v>
      </c>
      <c r="AH497" s="27">
        <f t="shared" si="113"/>
        <v>0.45827533624456146</v>
      </c>
      <c r="AI497" s="27">
        <f t="shared" si="113"/>
        <v>0.45790482175856823</v>
      </c>
      <c r="AJ497" s="27">
        <f t="shared" si="113"/>
        <v>0.45836751267312564</v>
      </c>
      <c r="AK497" s="27">
        <f t="shared" si="113"/>
        <v>0.45836355068076862</v>
      </c>
      <c r="AL497" s="27">
        <f t="shared" si="113"/>
        <v>0.45919635008560616</v>
      </c>
      <c r="AM497" s="27">
        <f t="shared" si="113"/>
        <v>0.45923310328512024</v>
      </c>
      <c r="AN497" s="27">
        <f t="shared" si="113"/>
        <v>0.46307198734151434</v>
      </c>
      <c r="AO497" s="27">
        <f t="shared" si="113"/>
        <v>0.46666086001593665</v>
      </c>
      <c r="AP497" s="27">
        <f t="shared" si="113"/>
        <v>0.47021364642945973</v>
      </c>
      <c r="AQ497" s="27">
        <f t="shared" si="113"/>
        <v>0.47378264798815617</v>
      </c>
      <c r="AR497" s="27">
        <f t="shared" si="113"/>
        <v>0.47747663587649708</v>
      </c>
      <c r="AS497" s="27">
        <f t="shared" si="113"/>
        <v>0.48191691444953233</v>
      </c>
      <c r="AT497" s="27">
        <f t="shared" si="113"/>
        <v>0.47975692350172572</v>
      </c>
      <c r="AU497" s="27">
        <f t="shared" si="113"/>
        <v>0.47646089229648547</v>
      </c>
      <c r="AV497" s="27">
        <f t="shared" si="113"/>
        <v>0.47312379951572259</v>
      </c>
      <c r="AW497" s="27">
        <f t="shared" si="113"/>
        <v>0.46937643139014079</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0.80452586370517842</v>
      </c>
      <c r="L498" s="27">
        <f t="shared" si="113"/>
        <v>0.79754846782098032</v>
      </c>
      <c r="M498" s="27">
        <f t="shared" si="113"/>
        <v>0.79489238443144161</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0.63777734040239087</v>
      </c>
      <c r="T498" s="27">
        <f t="shared" si="113"/>
        <v>0.65024516756084882</v>
      </c>
      <c r="U498" s="27">
        <f t="shared" si="113"/>
        <v>0.65693624490081493</v>
      </c>
      <c r="V498" s="27">
        <f t="shared" si="113"/>
        <v>0.66170546497791127</v>
      </c>
      <c r="W498" s="27">
        <f t="shared" si="113"/>
        <v>0.66765124993308056</v>
      </c>
      <c r="X498" s="27">
        <f t="shared" si="113"/>
        <v>0.67226506805707054</v>
      </c>
      <c r="Y498" s="27">
        <f t="shared" si="113"/>
        <v>0.67418215746819699</v>
      </c>
      <c r="Z498" s="27">
        <f t="shared" si="113"/>
        <v>0.67580975116475783</v>
      </c>
      <c r="AA498" s="27">
        <f t="shared" si="113"/>
        <v>0.67760760836592981</v>
      </c>
      <c r="AB498" s="27">
        <f t="shared" si="113"/>
        <v>0.68428501564296917</v>
      </c>
      <c r="AC498" s="27">
        <f t="shared" si="113"/>
        <v>0.68831345690783152</v>
      </c>
      <c r="AD498" s="27">
        <f t="shared" si="113"/>
        <v>0.68967783993642395</v>
      </c>
      <c r="AE498" s="27">
        <f t="shared" si="113"/>
        <v>0.69133570769831154</v>
      </c>
      <c r="AF498" s="27">
        <f t="shared" si="113"/>
        <v>0.69610583544475269</v>
      </c>
      <c r="AG498" s="27">
        <f t="shared" si="113"/>
        <v>0.70198897303216179</v>
      </c>
      <c r="AH498" s="27">
        <f t="shared" si="113"/>
        <v>0.70193770912288034</v>
      </c>
      <c r="AI498" s="27">
        <f t="shared" si="113"/>
        <v>0.70137019420569957</v>
      </c>
      <c r="AJ498" s="27">
        <f t="shared" si="113"/>
        <v>0.70207889523084688</v>
      </c>
      <c r="AK498" s="27">
        <f t="shared" si="113"/>
        <v>0.70207282666983417</v>
      </c>
      <c r="AL498" s="27">
        <f t="shared" si="113"/>
        <v>0.70334842075085346</v>
      </c>
      <c r="AM498" s="27">
        <f t="shared" si="113"/>
        <v>0.70340471541615501</v>
      </c>
      <c r="AN498" s="27">
        <f t="shared" si="113"/>
        <v>0.70928471214959377</v>
      </c>
      <c r="AO498" s="27">
        <f t="shared" si="113"/>
        <v>0.71478176788045977</v>
      </c>
      <c r="AP498" s="27">
        <f t="shared" si="113"/>
        <v>0.72022355049208264</v>
      </c>
      <c r="AQ498" s="27">
        <f t="shared" si="113"/>
        <v>0.7256901697487439</v>
      </c>
      <c r="AR498" s="27">
        <f t="shared" si="113"/>
        <v>0.73134822985103554</v>
      </c>
      <c r="AS498" s="27">
        <f t="shared" si="113"/>
        <v>0.73814937912292311</v>
      </c>
      <c r="AT498" s="27">
        <f t="shared" si="113"/>
        <v>0.734840933353063</v>
      </c>
      <c r="AU498" s="27">
        <f t="shared" si="113"/>
        <v>0.72979242122416876</v>
      </c>
      <c r="AV498" s="27">
        <f t="shared" si="113"/>
        <v>0.72468101531510365</v>
      </c>
      <c r="AW498" s="27">
        <f t="shared" si="113"/>
        <v>0.71894119300900572</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0.97926119892671459</v>
      </c>
      <c r="L499" s="27">
        <f t="shared" si="113"/>
        <v>1.0122801448609138</v>
      </c>
      <c r="M499" s="27">
        <f t="shared" si="113"/>
        <v>1.0514701788925804</v>
      </c>
      <c r="N499" s="27">
        <f t="shared" si="113"/>
        <v>1.0806972456941153</v>
      </c>
      <c r="O499" s="27">
        <f t="shared" si="113"/>
        <v>1.1032367943433712</v>
      </c>
      <c r="P499" s="27">
        <f t="shared" si="113"/>
        <v>1.1187666946803865</v>
      </c>
      <c r="Q499" s="27">
        <f t="shared" si="113"/>
        <v>1.1399714801203362</v>
      </c>
      <c r="R499" s="27">
        <f t="shared" si="113"/>
        <v>1.1622002864669057</v>
      </c>
      <c r="S499" s="27">
        <f t="shared" si="113"/>
        <v>1.0733661527481975</v>
      </c>
      <c r="T499" s="27">
        <f t="shared" si="113"/>
        <v>1.1207150708360665</v>
      </c>
      <c r="U499" s="27">
        <f t="shared" ref="L499:AW505" si="114">U1416</f>
        <v>1.1591516192357747</v>
      </c>
      <c r="V499" s="27">
        <f t="shared" si="114"/>
        <v>1.19495775924058</v>
      </c>
      <c r="W499" s="27">
        <f t="shared" si="114"/>
        <v>1.233647594454709</v>
      </c>
      <c r="X499" s="27">
        <f t="shared" si="114"/>
        <v>1.2706568769290665</v>
      </c>
      <c r="Y499" s="27">
        <f t="shared" si="114"/>
        <v>1.3032055480047549</v>
      </c>
      <c r="Z499" s="27">
        <f t="shared" si="114"/>
        <v>1.3357273055141619</v>
      </c>
      <c r="AA499" s="27">
        <f t="shared" si="114"/>
        <v>1.3691357625933023</v>
      </c>
      <c r="AB499" s="27">
        <f t="shared" si="114"/>
        <v>1.4132018433364359</v>
      </c>
      <c r="AC499" s="27">
        <f t="shared" si="114"/>
        <v>1.4527225301756201</v>
      </c>
      <c r="AD499" s="27">
        <f t="shared" si="114"/>
        <v>1.5038738442601605</v>
      </c>
      <c r="AE499" s="27">
        <f t="shared" si="114"/>
        <v>1.5575771545564938</v>
      </c>
      <c r="AF499" s="27">
        <f t="shared" si="114"/>
        <v>1.6205669103830305</v>
      </c>
      <c r="AG499" s="27">
        <f t="shared" si="114"/>
        <v>1.6888753205814067</v>
      </c>
      <c r="AH499" s="27">
        <f t="shared" si="114"/>
        <v>1.745399048557791</v>
      </c>
      <c r="AI499" s="27">
        <f t="shared" si="114"/>
        <v>1.8027451188869172</v>
      </c>
      <c r="AJ499" s="27">
        <f t="shared" si="114"/>
        <v>1.8656689223940739</v>
      </c>
      <c r="AK499" s="27">
        <f t="shared" si="114"/>
        <v>1.9291770508874455</v>
      </c>
      <c r="AL499" s="27">
        <f t="shared" si="114"/>
        <v>1.9988964791016035</v>
      </c>
      <c r="AM499" s="27">
        <f t="shared" si="114"/>
        <v>2.0680101428567834</v>
      </c>
      <c r="AN499" s="27">
        <f t="shared" si="114"/>
        <v>2.144134490543224</v>
      </c>
      <c r="AO499" s="27">
        <f t="shared" si="114"/>
        <v>2.2219287093121975</v>
      </c>
      <c r="AP499" s="27">
        <f t="shared" si="114"/>
        <v>2.3024795146115542</v>
      </c>
      <c r="AQ499" s="27">
        <f t="shared" si="114"/>
        <v>2.386181444326509</v>
      </c>
      <c r="AR499" s="27">
        <f t="shared" si="114"/>
        <v>2.4737602108369394</v>
      </c>
      <c r="AS499" s="27">
        <f t="shared" si="114"/>
        <v>2.5687490872898078</v>
      </c>
      <c r="AT499" s="27">
        <f t="shared" si="114"/>
        <v>2.6313780572864869</v>
      </c>
      <c r="AU499" s="27">
        <f t="shared" si="114"/>
        <v>2.6895265803532804</v>
      </c>
      <c r="AV499" s="27">
        <f t="shared" si="114"/>
        <v>2.7490955498248484</v>
      </c>
      <c r="AW499" s="27">
        <f t="shared" si="114"/>
        <v>2.8079448044540638</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0.11740318150277544</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0.11955045154495984</v>
      </c>
      <c r="T500" s="27">
        <f t="shared" si="114"/>
        <v>0.11995011949583226</v>
      </c>
      <c r="U500" s="27">
        <f t="shared" si="114"/>
        <v>0.12030373644923036</v>
      </c>
      <c r="V500" s="27">
        <f t="shared" si="114"/>
        <v>0.12061203241994412</v>
      </c>
      <c r="W500" s="27">
        <f t="shared" si="114"/>
        <v>0.12087542518312812</v>
      </c>
      <c r="X500" s="27">
        <f t="shared" si="114"/>
        <v>0.12108832787962588</v>
      </c>
      <c r="Y500" s="27">
        <f t="shared" si="114"/>
        <v>0.12129445136609399</v>
      </c>
      <c r="Z500" s="27">
        <f t="shared" si="114"/>
        <v>0.12149498269403586</v>
      </c>
      <c r="AA500" s="27">
        <f t="shared" si="114"/>
        <v>0.12168903659449447</v>
      </c>
      <c r="AB500" s="27">
        <f t="shared" si="114"/>
        <v>0.12188108181253243</v>
      </c>
      <c r="AC500" s="27">
        <f t="shared" si="114"/>
        <v>0.1220607810636357</v>
      </c>
      <c r="AD500" s="27">
        <f t="shared" si="114"/>
        <v>0.12224004719128284</v>
      </c>
      <c r="AE500" s="27">
        <f t="shared" si="114"/>
        <v>0.12241466374301066</v>
      </c>
      <c r="AF500" s="27">
        <f t="shared" si="114"/>
        <v>0.12258752875783049</v>
      </c>
      <c r="AG500" s="27">
        <f t="shared" si="114"/>
        <v>0.12275538199242869</v>
      </c>
      <c r="AH500" s="27">
        <f t="shared" si="114"/>
        <v>0.12290772042082038</v>
      </c>
      <c r="AI500" s="27">
        <f t="shared" si="114"/>
        <v>0.12305265773929117</v>
      </c>
      <c r="AJ500" s="27">
        <f t="shared" si="114"/>
        <v>0.12319211779914702</v>
      </c>
      <c r="AK500" s="27">
        <f t="shared" si="114"/>
        <v>0.12332263729533599</v>
      </c>
      <c r="AL500" s="27">
        <f t="shared" si="114"/>
        <v>0.12344665263050685</v>
      </c>
      <c r="AM500" s="27">
        <f t="shared" si="114"/>
        <v>0.12355983837960874</v>
      </c>
      <c r="AN500" s="27">
        <f t="shared" si="114"/>
        <v>0.12366889626373621</v>
      </c>
      <c r="AO500" s="27">
        <f t="shared" si="114"/>
        <v>0.12376906017850768</v>
      </c>
      <c r="AP500" s="27">
        <f t="shared" si="114"/>
        <v>0.12386041904773933</v>
      </c>
      <c r="AQ500" s="27">
        <f t="shared" si="114"/>
        <v>0.12394271153045082</v>
      </c>
      <c r="AR500" s="27">
        <f t="shared" si="114"/>
        <v>0.12401586881810205</v>
      </c>
      <c r="AS500" s="27">
        <f t="shared" si="114"/>
        <v>0.12408135383816869</v>
      </c>
      <c r="AT500" s="27">
        <f t="shared" si="114"/>
        <v>0.12411838784767153</v>
      </c>
      <c r="AU500" s="27">
        <f t="shared" si="114"/>
        <v>0.12414113359883719</v>
      </c>
      <c r="AV500" s="27">
        <f t="shared" si="114"/>
        <v>0.12415229217875655</v>
      </c>
      <c r="AW500" s="27">
        <f t="shared" si="114"/>
        <v>0.12415047484247166</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6.2665450726748353E-2</v>
      </c>
      <c r="L501" s="27">
        <f t="shared" si="114"/>
        <v>6.269933373655362E-2</v>
      </c>
      <c r="M501" s="27">
        <f t="shared" si="114"/>
        <v>6.2780346741822507E-2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6.3928581023646278E-2</v>
      </c>
      <c r="T501" s="27">
        <f t="shared" si="114"/>
        <v>6.4142300040594458E-2</v>
      </c>
      <c r="U501" s="27">
        <f t="shared" si="114"/>
        <v>6.4331393680681179E-2</v>
      </c>
      <c r="V501" s="27">
        <f t="shared" si="114"/>
        <v>6.4496252313068908E-2</v>
      </c>
      <c r="W501" s="27">
        <f t="shared" si="114"/>
        <v>6.4637099339446877E-2</v>
      </c>
      <c r="X501" s="27">
        <f t="shared" si="114"/>
        <v>6.4750947234685385E-2</v>
      </c>
      <c r="Y501" s="27">
        <f t="shared" si="114"/>
        <v>6.4861170005367244E-2</v>
      </c>
      <c r="Z501" s="27">
        <f t="shared" si="114"/>
        <v>6.4968402417126828E-2</v>
      </c>
      <c r="AA501" s="27">
        <f t="shared" si="114"/>
        <v>6.5072171079964186E-2</v>
      </c>
      <c r="AB501" s="27">
        <f t="shared" si="114"/>
        <v>6.5174865617064509E-2</v>
      </c>
      <c r="AC501" s="27">
        <f t="shared" si="114"/>
        <v>6.5270958253985462E-2</v>
      </c>
      <c r="AD501" s="27">
        <f t="shared" si="114"/>
        <v>6.5366819281844277E-2</v>
      </c>
      <c r="AE501" s="27">
        <f t="shared" si="114"/>
        <v>6.546019398876457E-2</v>
      </c>
      <c r="AF501" s="27">
        <f t="shared" si="114"/>
        <v>6.5552632076310471E-2</v>
      </c>
      <c r="AG501" s="27">
        <f t="shared" si="114"/>
        <v>6.5642390157266403E-2</v>
      </c>
      <c r="AH501" s="27">
        <f t="shared" si="114"/>
        <v>6.5723851828356702E-2</v>
      </c>
      <c r="AI501" s="27">
        <f t="shared" si="114"/>
        <v>6.5801355819244817E-2</v>
      </c>
      <c r="AJ501" s="27">
        <f t="shared" si="114"/>
        <v>6.5875930892955056E-2</v>
      </c>
      <c r="AK501" s="27">
        <f t="shared" si="114"/>
        <v>6.5945725076744857E-2</v>
      </c>
      <c r="AL501" s="27">
        <f t="shared" si="114"/>
        <v>6.6012041216083409E-2</v>
      </c>
      <c r="AM501" s="27">
        <f t="shared" si="114"/>
        <v>6.6072566326935575E-2</v>
      </c>
      <c r="AN501" s="27">
        <f t="shared" si="114"/>
        <v>6.613088409731295E-2</v>
      </c>
      <c r="AO501" s="27">
        <f t="shared" si="114"/>
        <v>6.6184445893678945E-2</v>
      </c>
      <c r="AP501" s="27">
        <f t="shared" si="114"/>
        <v>6.6233299267283344E-2</v>
      </c>
      <c r="AQ501" s="27">
        <f t="shared" si="114"/>
        <v>6.6277304468273165E-2</v>
      </c>
      <c r="AR501" s="27">
        <f t="shared" si="114"/>
        <v>6.6316424701870311E-2</v>
      </c>
      <c r="AS501" s="27">
        <f t="shared" si="114"/>
        <v>6.6351442256024754E-2</v>
      </c>
      <c r="AT501" s="27">
        <f t="shared" si="114"/>
        <v>6.6371245875722865E-2</v>
      </c>
      <c r="AU501" s="27">
        <f t="shared" si="114"/>
        <v>6.6383408971533428E-2</v>
      </c>
      <c r="AV501" s="27">
        <f t="shared" si="114"/>
        <v>6.63893759266663E-2</v>
      </c>
      <c r="AW501" s="27">
        <f t="shared" si="114"/>
        <v>6.6388404121638087E-2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1.5078704166608926E-2</v>
      </c>
      <c r="T502" s="27">
        <f t="shared" si="114"/>
        <v>1.5164109953453546E-2</v>
      </c>
      <c r="U502" s="27">
        <f t="shared" si="114"/>
        <v>1.5239284242247776E-2</v>
      </c>
      <c r="V502" s="27">
        <f t="shared" si="114"/>
        <v>1.5304545719747074E-2</v>
      </c>
      <c r="W502" s="27">
        <f t="shared" si="114"/>
        <v>1.5360135442252837E-2</v>
      </c>
      <c r="X502" s="27">
        <f t="shared" si="114"/>
        <v>1.5405142607941085E-2</v>
      </c>
      <c r="Y502" s="27">
        <f t="shared" si="114"/>
        <v>1.5447962927564311E-2</v>
      </c>
      <c r="Z502" s="27">
        <f t="shared" si="114"/>
        <v>1.548889455308677E-2</v>
      </c>
      <c r="AA502" s="27">
        <f t="shared" si="114"/>
        <v>1.5527836770406296E-2</v>
      </c>
      <c r="AB502" s="27">
        <f t="shared" si="114"/>
        <v>1.5565688416231002E-2</v>
      </c>
      <c r="AC502" s="27">
        <f t="shared" si="114"/>
        <v>1.5600564011685292E-2</v>
      </c>
      <c r="AD502" s="27">
        <f t="shared" si="114"/>
        <v>1.5634746102029969E-2</v>
      </c>
      <c r="AE502" s="27">
        <f t="shared" si="114"/>
        <v>1.5667487530601924E-2</v>
      </c>
      <c r="AF502" s="27">
        <f t="shared" si="114"/>
        <v>1.5699367642390216E-2</v>
      </c>
      <c r="AG502" s="27">
        <f t="shared" si="114"/>
        <v>1.5729814700629455E-2</v>
      </c>
      <c r="AH502" s="27">
        <f t="shared" si="114"/>
        <v>1.5756916496943066E-2</v>
      </c>
      <c r="AI502" s="27">
        <f t="shared" si="114"/>
        <v>1.5782216785041197E-2</v>
      </c>
      <c r="AJ502" s="27">
        <f t="shared" si="114"/>
        <v>1.5806102465013513E-2</v>
      </c>
      <c r="AK502" s="27">
        <f t="shared" si="114"/>
        <v>1.5827962795554217E-2</v>
      </c>
      <c r="AL502" s="27">
        <f t="shared" si="114"/>
        <v>1.5848275086327315E-2</v>
      </c>
      <c r="AM502" s="27">
        <f t="shared" si="114"/>
        <v>1.5866269910266493E-2</v>
      </c>
      <c r="AN502" s="27">
        <f t="shared" si="114"/>
        <v>1.5883203226406024E-2</v>
      </c>
      <c r="AO502" s="27">
        <f t="shared" si="114"/>
        <v>1.5898222376567517E-2</v>
      </c>
      <c r="AP502" s="27">
        <f t="shared" si="114"/>
        <v>1.5911366343801824E-2</v>
      </c>
      <c r="AQ502" s="27">
        <f t="shared" si="114"/>
        <v>1.592260886015575E-2</v>
      </c>
      <c r="AR502" s="27">
        <f t="shared" si="114"/>
        <v>1.5931957873364856E-2</v>
      </c>
      <c r="AS502" s="27">
        <f t="shared" si="114"/>
        <v>1.5939698752267903E-2</v>
      </c>
      <c r="AT502" s="27">
        <f t="shared" si="114"/>
        <v>1.5942078145401422E-2</v>
      </c>
      <c r="AU502" s="27">
        <f t="shared" si="114"/>
        <v>1.5941696471724866E-2</v>
      </c>
      <c r="AV502" s="27">
        <f t="shared" si="114"/>
        <v>1.5939063311034396E-2</v>
      </c>
      <c r="AW502" s="27">
        <f t="shared" si="114"/>
        <v>1.5933945683382855E-2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0.11732381389682568</v>
      </c>
      <c r="Q503" s="27">
        <f t="shared" si="114"/>
        <v>0.11805182815822728</v>
      </c>
      <c r="R503" s="27">
        <f t="shared" si="114"/>
        <v>0.11882851694408277</v>
      </c>
      <c r="S503" s="27">
        <f t="shared" si="114"/>
        <v>0.11954225620944353</v>
      </c>
      <c r="T503" s="27">
        <f t="shared" si="114"/>
        <v>0.12021934359970862</v>
      </c>
      <c r="U503" s="27">
        <f t="shared" si="114"/>
        <v>0.12081531683402028</v>
      </c>
      <c r="V503" s="27">
        <f t="shared" si="114"/>
        <v>0.12133270242482619</v>
      </c>
      <c r="W503" s="27">
        <f t="shared" si="114"/>
        <v>0.12177341143914</v>
      </c>
      <c r="X503" s="27">
        <f t="shared" si="114"/>
        <v>0.12213022314341626</v>
      </c>
      <c r="Y503" s="27">
        <f t="shared" si="114"/>
        <v>0.1224696977801497</v>
      </c>
      <c r="Z503" s="27">
        <f t="shared" si="114"/>
        <v>0.12279419906429255</v>
      </c>
      <c r="AA503" s="27">
        <f t="shared" si="114"/>
        <v>0.12310292854586717</v>
      </c>
      <c r="AB503" s="27">
        <f t="shared" si="114"/>
        <v>0.12340301210033768</v>
      </c>
      <c r="AC503" s="27">
        <f t="shared" si="114"/>
        <v>0.1236795018650541</v>
      </c>
      <c r="AD503" s="27">
        <f t="shared" si="114"/>
        <v>0.12395049359992785</v>
      </c>
      <c r="AE503" s="27">
        <f t="shared" si="114"/>
        <v>0.12421006393168614</v>
      </c>
      <c r="AF503" s="27">
        <f t="shared" si="114"/>
        <v>0.12446280584168536</v>
      </c>
      <c r="AG503" s="27">
        <f t="shared" si="114"/>
        <v>0.12470418666570332</v>
      </c>
      <c r="AH503" s="27">
        <f t="shared" si="114"/>
        <v>0.1249190466326382</v>
      </c>
      <c r="AI503" s="27">
        <f t="shared" si="114"/>
        <v>0.12511962444679128</v>
      </c>
      <c r="AJ503" s="27">
        <f t="shared" si="114"/>
        <v>0.12530898740818619</v>
      </c>
      <c r="AK503" s="27">
        <f t="shared" si="114"/>
        <v>0.12548229362902888</v>
      </c>
      <c r="AL503" s="27">
        <f t="shared" si="114"/>
        <v>0.12564332716619286</v>
      </c>
      <c r="AM503" s="27">
        <f t="shared" si="114"/>
        <v>0.12578598808917488</v>
      </c>
      <c r="AN503" s="27">
        <f t="shared" si="114"/>
        <v>0.12592023349873135</v>
      </c>
      <c r="AO503" s="27">
        <f t="shared" si="114"/>
        <v>0.12603930361754359</v>
      </c>
      <c r="AP503" s="27">
        <f t="shared" si="114"/>
        <v>0.12614350749881689</v>
      </c>
      <c r="AQ503" s="27">
        <f t="shared" si="114"/>
        <v>0.12623263689319791</v>
      </c>
      <c r="AR503" s="27">
        <f t="shared" si="114"/>
        <v>0.1263067548094326</v>
      </c>
      <c r="AS503" s="27">
        <f t="shared" si="114"/>
        <v>0.12636812361930447</v>
      </c>
      <c r="AT503" s="27">
        <f t="shared" si="114"/>
        <v>0.12638698717816513</v>
      </c>
      <c r="AU503" s="27">
        <f t="shared" si="114"/>
        <v>0.12638396131255181</v>
      </c>
      <c r="AV503" s="27">
        <f t="shared" si="114"/>
        <v>0.12636308591328521</v>
      </c>
      <c r="AW503" s="27">
        <f t="shared" si="114"/>
        <v>0.12632251394177191</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9.7466979224281783E-2</v>
      </c>
      <c r="L506" s="27">
        <f t="shared" si="115"/>
        <v>9.6937181363551492E-2</v>
      </c>
      <c r="M506" s="27">
        <f t="shared" si="115"/>
        <v>9.6980665528366566E-2</v>
      </c>
      <c r="N506" s="27">
        <f t="shared" si="115"/>
        <v>9.6090308702663552E-2</v>
      </c>
      <c r="O506" s="27">
        <f t="shared" si="115"/>
        <v>9.4636150647850484E-2</v>
      </c>
      <c r="P506" s="27">
        <f t="shared" si="115"/>
        <v>9.2641437622218326E-2</v>
      </c>
      <c r="Q506" s="27">
        <f t="shared" si="115"/>
        <v>9.1193054757597189E-2</v>
      </c>
      <c r="R506" s="27">
        <f t="shared" si="115"/>
        <v>8.9872834352323586E-2</v>
      </c>
      <c r="S506" s="27">
        <f t="shared" si="115"/>
        <v>8.0091466237422651E-2</v>
      </c>
      <c r="T506" s="27">
        <f t="shared" si="115"/>
        <v>8.1326487415573939E-2</v>
      </c>
      <c r="U506" s="27">
        <f t="shared" si="115"/>
        <v>8.1846585619549966E-2</v>
      </c>
      <c r="V506" s="27">
        <f t="shared" si="115"/>
        <v>8.2148368826373136E-2</v>
      </c>
      <c r="W506" s="27">
        <f t="shared" si="115"/>
        <v>8.262812914320615E-2</v>
      </c>
      <c r="X506" s="27">
        <f t="shared" si="115"/>
        <v>8.2963795143198224E-2</v>
      </c>
      <c r="Y506" s="27">
        <f t="shared" si="115"/>
        <v>8.2970948623515811E-2</v>
      </c>
      <c r="Z506" s="27">
        <f t="shared" si="115"/>
        <v>8.2956811359759727E-2</v>
      </c>
      <c r="AA506" s="27">
        <f t="shared" si="115"/>
        <v>8.2979293083164388E-2</v>
      </c>
      <c r="AB506" s="27">
        <f t="shared" si="115"/>
        <v>8.3635771017202473E-2</v>
      </c>
      <c r="AC506" s="27">
        <f t="shared" si="115"/>
        <v>8.3968458310358277E-2</v>
      </c>
      <c r="AD506" s="27">
        <f t="shared" si="115"/>
        <v>8.4715618803122741E-2</v>
      </c>
      <c r="AE506" s="27">
        <f t="shared" si="115"/>
        <v>8.5539220068095612E-2</v>
      </c>
      <c r="AF506" s="27">
        <f t="shared" si="115"/>
        <v>8.6807140177873512E-2</v>
      </c>
      <c r="AG506" s="27">
        <f t="shared" si="115"/>
        <v>8.8268977810850163E-2</v>
      </c>
      <c r="AH506" s="27">
        <f t="shared" si="115"/>
        <v>8.9000070499233891E-2</v>
      </c>
      <c r="AI506" s="27">
        <f t="shared" si="115"/>
        <v>8.9702992514848146E-2</v>
      </c>
      <c r="AJ506" s="27">
        <f t="shared" si="115"/>
        <v>9.0618194506708952E-2</v>
      </c>
      <c r="AK506" s="27">
        <f t="shared" si="115"/>
        <v>9.148197984125922E-2</v>
      </c>
      <c r="AL506" s="27">
        <f t="shared" si="115"/>
        <v>9.2566905902376331E-2</v>
      </c>
      <c r="AM506" s="27">
        <f t="shared" si="115"/>
        <v>9.353417514760351E-2</v>
      </c>
      <c r="AN506" s="27">
        <f t="shared" si="115"/>
        <v>9.4862028923488564E-2</v>
      </c>
      <c r="AO506" s="27">
        <f t="shared" si="115"/>
        <v>9.6170819863117651E-2</v>
      </c>
      <c r="AP506" s="27">
        <f t="shared" si="115"/>
        <v>9.7506861618746568E-2</v>
      </c>
      <c r="AQ506" s="27">
        <f t="shared" si="115"/>
        <v>9.8882539012865048E-2</v>
      </c>
      <c r="AR506" s="27">
        <f t="shared" si="115"/>
        <v>0.10032292250058811</v>
      </c>
      <c r="AS506" s="27">
        <f t="shared" si="115"/>
        <v>0.10196633524372066</v>
      </c>
      <c r="AT506" s="27">
        <f t="shared" si="115"/>
        <v>0.10219358337474922</v>
      </c>
      <c r="AU506" s="27">
        <f t="shared" si="115"/>
        <v>0.10219265974889229</v>
      </c>
      <c r="AV506" s="27">
        <f t="shared" si="115"/>
        <v>0.10220433044931966</v>
      </c>
      <c r="AW506" s="27">
        <f t="shared" si="115"/>
        <v>0.10214560273268752</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3.8131055665722162E-2</v>
      </c>
      <c r="L507" s="27">
        <f t="shared" si="115"/>
        <v>3.7923788015899955E-2</v>
      </c>
      <c r="M507" s="27">
        <f t="shared" si="115"/>
        <v>3.794079990159023E-2</v>
      </c>
      <c r="N507" s="27">
        <f t="shared" si="115"/>
        <v>3.7592474284510076E-2</v>
      </c>
      <c r="O507" s="27">
        <f t="shared" si="115"/>
        <v>3.7023578211438569E-2</v>
      </c>
      <c r="P507" s="27">
        <f t="shared" si="115"/>
        <v>3.6243206089281201E-2</v>
      </c>
      <c r="Q507" s="27">
        <f t="shared" si="115"/>
        <v>3.567656938754183E-2</v>
      </c>
      <c r="R507" s="27">
        <f t="shared" si="115"/>
        <v>3.5160072434777256E-2</v>
      </c>
      <c r="S507" s="27">
        <f t="shared" si="115"/>
        <v>3.1333403186949688E-2</v>
      </c>
      <c r="T507" s="27">
        <f t="shared" si="115"/>
        <v>3.1816568477053393E-2</v>
      </c>
      <c r="U507" s="27">
        <f t="shared" si="115"/>
        <v>3.2020041424766457E-2</v>
      </c>
      <c r="V507" s="27">
        <f t="shared" si="115"/>
        <v>3.2138105125416046E-2</v>
      </c>
      <c r="W507" s="27">
        <f t="shared" si="115"/>
        <v>3.2325797074966141E-2</v>
      </c>
      <c r="X507" s="27">
        <f t="shared" si="115"/>
        <v>3.2457116410321084E-2</v>
      </c>
      <c r="Y507" s="27">
        <f t="shared" si="115"/>
        <v>3.2459914996656319E-2</v>
      </c>
      <c r="Z507" s="27">
        <f t="shared" si="115"/>
        <v>3.2454384212840769E-2</v>
      </c>
      <c r="AA507" s="27">
        <f t="shared" si="115"/>
        <v>3.2463179518219344E-2</v>
      </c>
      <c r="AB507" s="27">
        <f t="shared" si="115"/>
        <v>3.2720006977584051E-2</v>
      </c>
      <c r="AC507" s="27">
        <f t="shared" si="115"/>
        <v>3.2850160982515413E-2</v>
      </c>
      <c r="AD507" s="27">
        <f t="shared" si="115"/>
        <v>3.3142465294884342E-2</v>
      </c>
      <c r="AE507" s="27">
        <f t="shared" si="115"/>
        <v>3.3464674785021235E-2</v>
      </c>
      <c r="AF507" s="27">
        <f t="shared" si="115"/>
        <v>3.3960710803274952E-2</v>
      </c>
      <c r="AG507" s="27">
        <f t="shared" si="115"/>
        <v>3.4532611282810821E-2</v>
      </c>
      <c r="AH507" s="27">
        <f t="shared" si="115"/>
        <v>3.4818629544784596E-2</v>
      </c>
      <c r="AI507" s="27">
        <f t="shared" si="115"/>
        <v>3.5093626869205342E-2</v>
      </c>
      <c r="AJ507" s="27">
        <f t="shared" si="115"/>
        <v>3.5451672418321215E-2</v>
      </c>
      <c r="AK507" s="27">
        <f t="shared" si="115"/>
        <v>3.5789602730075094E-2</v>
      </c>
      <c r="AL507" s="27">
        <f t="shared" si="115"/>
        <v>3.6214047771451145E-2</v>
      </c>
      <c r="AM507" s="27">
        <f t="shared" si="115"/>
        <v>3.6592463084278548E-2</v>
      </c>
      <c r="AN507" s="27">
        <f t="shared" si="115"/>
        <v>3.7111946366177567E-2</v>
      </c>
      <c r="AO507" s="27">
        <f t="shared" si="115"/>
        <v>3.7623971880572038E-2</v>
      </c>
      <c r="AP507" s="27">
        <f t="shared" si="115"/>
        <v>3.814665846592713E-2</v>
      </c>
      <c r="AQ507" s="27">
        <f t="shared" si="115"/>
        <v>3.8684851315553673E-2</v>
      </c>
      <c r="AR507" s="27">
        <f t="shared" si="115"/>
        <v>3.9248358499088837E-2</v>
      </c>
      <c r="AS507" s="27">
        <f t="shared" si="115"/>
        <v>3.9891294838030313E-2</v>
      </c>
      <c r="AT507" s="27">
        <f t="shared" si="115"/>
        <v>3.9980198907933223E-2</v>
      </c>
      <c r="AU507" s="27">
        <f t="shared" si="115"/>
        <v>3.997983756679753E-2</v>
      </c>
      <c r="AV507" s="27">
        <f t="shared" si="115"/>
        <v>3.9984403381098918E-2</v>
      </c>
      <c r="AW507" s="27">
        <f t="shared" si="115"/>
        <v>3.9961427909304854E-2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0.32784224726088979</v>
      </c>
      <c r="L508" s="27">
        <f t="shared" si="115"/>
        <v>0.33450793008613727</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0.36607496135357975</v>
      </c>
      <c r="S508" s="27">
        <f t="shared" si="115"/>
        <v>0.35146679960329763</v>
      </c>
      <c r="T508" s="27">
        <f t="shared" si="115"/>
        <v>0.36127188227022533</v>
      </c>
      <c r="U508" s="27">
        <f t="shared" si="115"/>
        <v>0.36938106524088465</v>
      </c>
      <c r="V508" s="27">
        <f t="shared" si="115"/>
        <v>0.37689047688718919</v>
      </c>
      <c r="W508" s="27">
        <f t="shared" si="115"/>
        <v>0.38475211301826423</v>
      </c>
      <c r="X508" s="27">
        <f t="shared" si="115"/>
        <v>0.39217085110108957</v>
      </c>
      <c r="Y508" s="27">
        <f t="shared" si="115"/>
        <v>0.39875797259965884</v>
      </c>
      <c r="Z508" s="27">
        <f t="shared" si="115"/>
        <v>0.40527861570080786</v>
      </c>
      <c r="AA508" s="27">
        <f t="shared" si="115"/>
        <v>0.41188789419680788</v>
      </c>
      <c r="AB508" s="27">
        <f t="shared" si="115"/>
        <v>0.42025011550229818</v>
      </c>
      <c r="AC508" s="27">
        <f t="shared" si="115"/>
        <v>0.42776348020101262</v>
      </c>
      <c r="AD508" s="27">
        <f t="shared" si="115"/>
        <v>0.43652115244252149</v>
      </c>
      <c r="AE508" s="27">
        <f t="shared" si="115"/>
        <v>0.44560160903905688</v>
      </c>
      <c r="AF508" s="27">
        <f t="shared" si="115"/>
        <v>0.45612637561051617</v>
      </c>
      <c r="AG508" s="27">
        <f t="shared" si="115"/>
        <v>0.4674105970190387</v>
      </c>
      <c r="AH508" s="27">
        <f t="shared" si="115"/>
        <v>0.47660579643256989</v>
      </c>
      <c r="AI508" s="27">
        <f t="shared" si="115"/>
        <v>0.48582507538292796</v>
      </c>
      <c r="AJ508" s="27">
        <f t="shared" si="115"/>
        <v>0.49584714415907366</v>
      </c>
      <c r="AK508" s="27">
        <f t="shared" si="115"/>
        <v>0.50584327891958292</v>
      </c>
      <c r="AL508" s="27">
        <f t="shared" si="115"/>
        <v>0.51672673790947277</v>
      </c>
      <c r="AM508" s="27">
        <f t="shared" si="115"/>
        <v>0.52738100324368553</v>
      </c>
      <c r="AN508" s="27">
        <f t="shared" si="115"/>
        <v>0.53946633869507565</v>
      </c>
      <c r="AO508" s="27">
        <f t="shared" si="115"/>
        <v>0.55170594750895274</v>
      </c>
      <c r="AP508" s="27">
        <f t="shared" si="115"/>
        <v>0.5642708280414559</v>
      </c>
      <c r="AQ508" s="27">
        <f t="shared" si="115"/>
        <v>0.57721922613179033</v>
      </c>
      <c r="AR508" s="27">
        <f t="shared" si="115"/>
        <v>0.5906610946936528</v>
      </c>
      <c r="AS508" s="27">
        <f t="shared" si="115"/>
        <v>0.60514882901449418</v>
      </c>
      <c r="AT508" s="27">
        <f t="shared" si="115"/>
        <v>0.6144050490980183</v>
      </c>
      <c r="AU508" s="27">
        <f t="shared" si="115"/>
        <v>0.62286168363001027</v>
      </c>
      <c r="AV508" s="27">
        <f t="shared" si="115"/>
        <v>0.63144933115204016</v>
      </c>
      <c r="AW508" s="27">
        <f t="shared" si="115"/>
        <v>0.63983217043600726</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1.7017151675634949</v>
      </c>
      <c r="L509" s="27">
        <f t="shared" si="115"/>
        <v>1.7241237147327637</v>
      </c>
      <c r="M509" s="27">
        <f t="shared" si="115"/>
        <v>1.7601182693498105</v>
      </c>
      <c r="N509" s="27">
        <f t="shared" si="115"/>
        <v>1.7704533576020511</v>
      </c>
      <c r="O509" s="27">
        <f t="shared" si="115"/>
        <v>1.7641159598844758</v>
      </c>
      <c r="P509" s="27">
        <f t="shared" si="115"/>
        <v>1.7411735022142167</v>
      </c>
      <c r="Q509" s="27">
        <f t="shared" si="115"/>
        <v>1.7315152516158581</v>
      </c>
      <c r="R509" s="27">
        <f t="shared" si="115"/>
        <v>1.7240481490859689</v>
      </c>
      <c r="S509" s="27">
        <f t="shared" si="115"/>
        <v>1.4743120135991061</v>
      </c>
      <c r="T509" s="27">
        <f t="shared" si="115"/>
        <v>1.536452317565681</v>
      </c>
      <c r="U509" s="27">
        <f t="shared" si="115"/>
        <v>1.5792908987907681</v>
      </c>
      <c r="V509" s="27">
        <f t="shared" si="115"/>
        <v>1.6167735829368195</v>
      </c>
      <c r="W509" s="27">
        <f t="shared" si="115"/>
        <v>1.6606003193392869</v>
      </c>
      <c r="X509" s="27">
        <f t="shared" si="115"/>
        <v>1.7012252204907063</v>
      </c>
      <c r="Y509" s="27">
        <f t="shared" si="115"/>
        <v>1.7323167361999336</v>
      </c>
      <c r="Z509" s="27">
        <f t="shared" si="115"/>
        <v>1.7631145610914698</v>
      </c>
      <c r="AA509" s="27">
        <f t="shared" si="115"/>
        <v>1.7954587051908844</v>
      </c>
      <c r="AB509" s="27">
        <f t="shared" si="115"/>
        <v>1.8485712281796063</v>
      </c>
      <c r="AC509" s="27">
        <f t="shared" si="115"/>
        <v>1.8921755128100026</v>
      </c>
      <c r="AD509" s="27">
        <f t="shared" si="115"/>
        <v>1.9501148859756294</v>
      </c>
      <c r="AE509" s="27">
        <f t="shared" si="115"/>
        <v>2.0116893145161887</v>
      </c>
      <c r="AF509" s="27">
        <f t="shared" si="115"/>
        <v>2.089439935076352</v>
      </c>
      <c r="AG509" s="27">
        <f t="shared" si="115"/>
        <v>2.1754274297051839</v>
      </c>
      <c r="AH509" s="27">
        <f t="shared" si="115"/>
        <v>2.237971090505094</v>
      </c>
      <c r="AI509" s="27">
        <f t="shared" si="115"/>
        <v>2.3007478708551781</v>
      </c>
      <c r="AJ509" s="27">
        <f t="shared" si="115"/>
        <v>2.3722888900672703</v>
      </c>
      <c r="AK509" s="27">
        <f t="shared" si="115"/>
        <v>2.4434486047712323</v>
      </c>
      <c r="AL509" s="27">
        <f t="shared" si="115"/>
        <v>2.5241165096238025</v>
      </c>
      <c r="AM509" s="27">
        <f t="shared" si="115"/>
        <v>2.6021618361195604</v>
      </c>
      <c r="AN509" s="27">
        <f t="shared" si="115"/>
        <v>2.6952956459106865</v>
      </c>
      <c r="AO509" s="27">
        <f t="shared" si="115"/>
        <v>2.7897352261942565</v>
      </c>
      <c r="AP509" s="27">
        <f t="shared" si="115"/>
        <v>2.8872833669908089</v>
      </c>
      <c r="AQ509" s="27">
        <f t="shared" si="115"/>
        <v>2.9885196444050632</v>
      </c>
      <c r="AR509" s="27">
        <f t="shared" si="115"/>
        <v>3.0945497857941069</v>
      </c>
      <c r="AS509" s="27">
        <f t="shared" si="115"/>
        <v>3.2110385953169591</v>
      </c>
      <c r="AT509" s="27">
        <f t="shared" si="115"/>
        <v>3.2731270426284702</v>
      </c>
      <c r="AU509" s="27">
        <f t="shared" si="115"/>
        <v>3.3271532732714491</v>
      </c>
      <c r="AV509" s="27">
        <f t="shared" si="115"/>
        <v>3.382749351001304</v>
      </c>
      <c r="AW509" s="27">
        <f t="shared" si="115"/>
        <v>3.4364950392803757</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1.366009363587042E-2</v>
      </c>
      <c r="L510" s="27">
        <f t="shared" si="115"/>
        <v>1.3937830420255733E-2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1.5253123389732505E-2</v>
      </c>
      <c r="S510" s="27">
        <f t="shared" si="115"/>
        <v>1.4644449983470746E-2</v>
      </c>
      <c r="T510" s="27">
        <f t="shared" si="115"/>
        <v>1.5052995094592738E-2</v>
      </c>
      <c r="U510" s="27">
        <f t="shared" si="115"/>
        <v>1.5390877718370211E-2</v>
      </c>
      <c r="V510" s="27">
        <f t="shared" si="115"/>
        <v>1.5703769870299564E-2</v>
      </c>
      <c r="W510" s="27">
        <f t="shared" si="115"/>
        <v>1.6031338042427692E-2</v>
      </c>
      <c r="X510" s="27">
        <f t="shared" si="115"/>
        <v>1.634045212921208E-2</v>
      </c>
      <c r="Y510" s="27">
        <f t="shared" si="115"/>
        <v>1.6614915524985806E-2</v>
      </c>
      <c r="Z510" s="27">
        <f t="shared" si="115"/>
        <v>1.6886608987533674E-2</v>
      </c>
      <c r="AA510" s="27">
        <f t="shared" si="115"/>
        <v>1.7161995591533679E-2</v>
      </c>
      <c r="AB510" s="27">
        <f t="shared" si="115"/>
        <v>1.7510421479262444E-2</v>
      </c>
      <c r="AC510" s="27">
        <f t="shared" si="115"/>
        <v>1.7823478341708877E-2</v>
      </c>
      <c r="AD510" s="27">
        <f t="shared" si="115"/>
        <v>1.8188381351771747E-2</v>
      </c>
      <c r="AE510" s="27">
        <f t="shared" si="115"/>
        <v>1.8566733709960721E-2</v>
      </c>
      <c r="AF510" s="27">
        <f t="shared" si="115"/>
        <v>1.900526565043819E-2</v>
      </c>
      <c r="AG510" s="27">
        <f t="shared" si="115"/>
        <v>1.9475441542459958E-2</v>
      </c>
      <c r="AH510" s="27">
        <f t="shared" si="115"/>
        <v>1.9858574851357096E-2</v>
      </c>
      <c r="AI510" s="27">
        <f t="shared" si="115"/>
        <v>2.0242711474288681E-2</v>
      </c>
      <c r="AJ510" s="27">
        <f t="shared" si="115"/>
        <v>2.0660297673294758E-2</v>
      </c>
      <c r="AK510" s="27">
        <f t="shared" si="115"/>
        <v>2.1076803288315977E-2</v>
      </c>
      <c r="AL510" s="27">
        <f t="shared" si="115"/>
        <v>2.1530280746228057E-2</v>
      </c>
      <c r="AM510" s="27">
        <f t="shared" si="115"/>
        <v>2.1974208468486925E-2</v>
      </c>
      <c r="AN510" s="27">
        <f t="shared" si="115"/>
        <v>2.2477764112294844E-2</v>
      </c>
      <c r="AO510" s="27">
        <f t="shared" si="115"/>
        <v>2.2987747812873056E-2</v>
      </c>
      <c r="AP510" s="27">
        <f t="shared" si="115"/>
        <v>2.3511284501727358E-2</v>
      </c>
      <c r="AQ510" s="27">
        <f t="shared" si="115"/>
        <v>2.4050801088824621E-2</v>
      </c>
      <c r="AR510" s="27">
        <f t="shared" si="115"/>
        <v>2.4610878945568893E-2</v>
      </c>
      <c r="AS510" s="27">
        <f t="shared" si="115"/>
        <v>2.5214534542270614E-2</v>
      </c>
      <c r="AT510" s="27">
        <f t="shared" si="115"/>
        <v>2.560021037908412E-2</v>
      </c>
      <c r="AU510" s="27">
        <f t="shared" si="115"/>
        <v>2.5952570151250447E-2</v>
      </c>
      <c r="AV510" s="27">
        <f t="shared" si="115"/>
        <v>2.6310388798001696E-2</v>
      </c>
      <c r="AW510" s="27">
        <f t="shared" si="115"/>
        <v>2.6659673768166997E-2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7.0904798648479025E-2</v>
      </c>
      <c r="L511" s="27">
        <f t="shared" si="115"/>
        <v>7.1838488113865229E-2</v>
      </c>
      <c r="M511" s="27">
        <f t="shared" si="115"/>
        <v>7.3338261222908846E-2</v>
      </c>
      <c r="N511" s="27">
        <f t="shared" si="115"/>
        <v>7.3768889900085552E-2</v>
      </c>
      <c r="O511" s="27">
        <f t="shared" si="115"/>
        <v>7.3504831661853232E-2</v>
      </c>
      <c r="P511" s="27">
        <f t="shared" si="115"/>
        <v>7.2548895925592424E-2</v>
      </c>
      <c r="Q511" s="27">
        <f t="shared" si="115"/>
        <v>7.2146468817327475E-2</v>
      </c>
      <c r="R511" s="27">
        <f t="shared" si="115"/>
        <v>7.1835339545248775E-2</v>
      </c>
      <c r="S511" s="27">
        <f t="shared" si="115"/>
        <v>6.1429667233296133E-2</v>
      </c>
      <c r="T511" s="27">
        <f t="shared" si="115"/>
        <v>6.4018846565236764E-2</v>
      </c>
      <c r="U511" s="27">
        <f t="shared" si="115"/>
        <v>6.5803787449615389E-2</v>
      </c>
      <c r="V511" s="27">
        <f t="shared" si="115"/>
        <v>6.7365565955700882E-2</v>
      </c>
      <c r="W511" s="27">
        <f t="shared" si="115"/>
        <v>6.919167997247036E-2</v>
      </c>
      <c r="X511" s="27">
        <f t="shared" si="115"/>
        <v>7.0884384187112848E-2</v>
      </c>
      <c r="Y511" s="27">
        <f t="shared" si="115"/>
        <v>7.2179864008330638E-2</v>
      </c>
      <c r="Z511" s="27">
        <f t="shared" si="115"/>
        <v>7.3463106712144635E-2</v>
      </c>
      <c r="AA511" s="27">
        <f t="shared" si="115"/>
        <v>7.4810779382953566E-2</v>
      </c>
      <c r="AB511" s="27">
        <f t="shared" si="115"/>
        <v>7.7023801174150308E-2</v>
      </c>
      <c r="AC511" s="27">
        <f t="shared" si="115"/>
        <v>7.8840646367083517E-2</v>
      </c>
      <c r="AD511" s="27">
        <f t="shared" si="115"/>
        <v>8.12547869156513E-2</v>
      </c>
      <c r="AE511" s="27">
        <f t="shared" si="115"/>
        <v>8.3820388104841284E-2</v>
      </c>
      <c r="AF511" s="27">
        <f t="shared" si="115"/>
        <v>8.7059997294848077E-2</v>
      </c>
      <c r="AG511" s="27">
        <f t="shared" si="115"/>
        <v>9.0642809571049407E-2</v>
      </c>
      <c r="AH511" s="27">
        <f t="shared" si="115"/>
        <v>9.3248795437712334E-2</v>
      </c>
      <c r="AI511" s="27">
        <f t="shared" si="115"/>
        <v>9.5864494618965859E-2</v>
      </c>
      <c r="AJ511" s="27">
        <f t="shared" si="115"/>
        <v>9.8845370419469683E-2</v>
      </c>
      <c r="AK511" s="27">
        <f t="shared" si="115"/>
        <v>0.10181035853213477</v>
      </c>
      <c r="AL511" s="27">
        <f t="shared" si="115"/>
        <v>0.10517152123432523</v>
      </c>
      <c r="AM511" s="27">
        <f t="shared" si="115"/>
        <v>0.10842340983831511</v>
      </c>
      <c r="AN511" s="27">
        <f t="shared" si="115"/>
        <v>0.11230398524627873</v>
      </c>
      <c r="AO511" s="27">
        <f t="shared" si="115"/>
        <v>0.1162389677580941</v>
      </c>
      <c r="AP511" s="27">
        <f t="shared" si="115"/>
        <v>0.12030347362461713</v>
      </c>
      <c r="AQ511" s="27">
        <f t="shared" si="115"/>
        <v>0.12452165185021109</v>
      </c>
      <c r="AR511" s="27">
        <f t="shared" si="115"/>
        <v>0.12893957440808793</v>
      </c>
      <c r="AS511" s="27">
        <f t="shared" si="115"/>
        <v>0.13379327480487344</v>
      </c>
      <c r="AT511" s="27">
        <f t="shared" si="115"/>
        <v>0.13638029344285305</v>
      </c>
      <c r="AU511" s="27">
        <f t="shared" si="115"/>
        <v>0.13863138638631053</v>
      </c>
      <c r="AV511" s="27">
        <f t="shared" si="115"/>
        <v>0.14094788962505447</v>
      </c>
      <c r="AW511" s="27">
        <f t="shared" si="115"/>
        <v>0.14318729330334914</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6.6038785467281169</v>
      </c>
      <c r="U512" s="22">
        <f t="shared" si="116"/>
        <v>6.601999368084118</v>
      </c>
      <c r="V512" s="22">
        <f t="shared" si="116"/>
        <v>6.600532279722807</v>
      </c>
      <c r="W512" s="22">
        <f t="shared" si="116"/>
        <v>6.5992051255597355</v>
      </c>
      <c r="X512" s="22">
        <f t="shared" si="116"/>
        <v>6.5977981852415502</v>
      </c>
      <c r="Y512" s="22">
        <f t="shared" si="116"/>
        <v>6.5964889228575565</v>
      </c>
      <c r="Z512" s="22">
        <f t="shared" si="116"/>
        <v>6.5953738138803679</v>
      </c>
      <c r="AA512" s="22">
        <f t="shared" si="116"/>
        <v>6.5942817746747782</v>
      </c>
      <c r="AB512" s="22">
        <f t="shared" si="116"/>
        <v>6.5931792871980042</v>
      </c>
      <c r="AC512" s="22">
        <f t="shared" si="116"/>
        <v>6.5917237797877517</v>
      </c>
      <c r="AD512" s="22">
        <f t="shared" si="116"/>
        <v>6.5904593743410622</v>
      </c>
      <c r="AE512" s="22">
        <f t="shared" si="116"/>
        <v>6.5889626809226787</v>
      </c>
      <c r="AF512" s="22">
        <f t="shared" si="116"/>
        <v>6.5874261858387104</v>
      </c>
      <c r="AG512" s="22">
        <f t="shared" si="116"/>
        <v>6.5856391761312372</v>
      </c>
      <c r="AH512" s="22">
        <f t="shared" si="116"/>
        <v>6.5837460743635239</v>
      </c>
      <c r="AI512" s="22">
        <f t="shared" si="116"/>
        <v>6.5822718605247434</v>
      </c>
      <c r="AJ512" s="22">
        <f t="shared" si="116"/>
        <v>6.5808158783351747</v>
      </c>
      <c r="AK512" s="22">
        <f t="shared" si="116"/>
        <v>6.5792411429496331</v>
      </c>
      <c r="AL512" s="22">
        <f t="shared" si="116"/>
        <v>6.5776971792007926</v>
      </c>
      <c r="AM512" s="22">
        <f t="shared" si="116"/>
        <v>6.5760292541762722</v>
      </c>
      <c r="AN512" s="22">
        <f t="shared" si="116"/>
        <v>6.5744290866706301</v>
      </c>
      <c r="AO512" s="22">
        <f t="shared" si="116"/>
        <v>6.5726265847082814</v>
      </c>
      <c r="AP512" s="22">
        <f t="shared" si="116"/>
        <v>6.5708363430200762</v>
      </c>
      <c r="AQ512" s="22">
        <f t="shared" si="116"/>
        <v>6.5690321556450879</v>
      </c>
      <c r="AR512" s="22">
        <f t="shared" si="116"/>
        <v>6.5672071055463608</v>
      </c>
      <c r="AS512" s="22">
        <f t="shared" si="116"/>
        <v>6.5653474451226606</v>
      </c>
      <c r="AT512" s="22">
        <f t="shared" si="116"/>
        <v>6.5633778154585922</v>
      </c>
      <c r="AU512" s="22">
        <f t="shared" si="116"/>
        <v>6.5621831754716791</v>
      </c>
      <c r="AV512" s="22">
        <f t="shared" si="116"/>
        <v>6.5611127696826843</v>
      </c>
      <c r="AW512" s="22">
        <f t="shared" si="116"/>
        <v>6.5600345870341048</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4.358559840840559E-2</v>
      </c>
      <c r="U513" s="22">
        <f t="shared" si="117"/>
        <v>4.3573195829355184E-2</v>
      </c>
      <c r="V513" s="22">
        <f t="shared" si="117"/>
        <v>4.3563513046170524E-2</v>
      </c>
      <c r="W513" s="22">
        <f t="shared" si="117"/>
        <v>4.3554753828694261E-2</v>
      </c>
      <c r="X513" s="22">
        <f t="shared" si="117"/>
        <v>4.3545468022594236E-2</v>
      </c>
      <c r="Y513" s="22">
        <f t="shared" si="117"/>
        <v>4.3536826890859873E-2</v>
      </c>
      <c r="Z513" s="22">
        <f t="shared" si="117"/>
        <v>4.3529467171610443E-2</v>
      </c>
      <c r="AA513" s="22">
        <f t="shared" si="116"/>
        <v>4.3522259712853541E-2</v>
      </c>
      <c r="AB513" s="22">
        <f t="shared" si="116"/>
        <v>4.3514983295506834E-2</v>
      </c>
      <c r="AC513" s="22">
        <f t="shared" si="116"/>
        <v>4.3505376946599172E-2</v>
      </c>
      <c r="AD513" s="22">
        <f t="shared" si="116"/>
        <v>4.3497031870651022E-2</v>
      </c>
      <c r="AE513" s="22">
        <f t="shared" si="116"/>
        <v>4.3487153694089682E-2</v>
      </c>
      <c r="AF513" s="22">
        <f t="shared" si="116"/>
        <v>4.3477012826535502E-2</v>
      </c>
      <c r="AG513" s="22">
        <f t="shared" si="116"/>
        <v>4.3465218562466178E-2</v>
      </c>
      <c r="AH513" s="22">
        <f t="shared" si="116"/>
        <v>4.3452724090799276E-2</v>
      </c>
      <c r="AI513" s="22">
        <f t="shared" si="116"/>
        <v>4.3442994279463305E-2</v>
      </c>
      <c r="AJ513" s="22">
        <f t="shared" si="116"/>
        <v>4.3433384797012156E-2</v>
      </c>
      <c r="AK513" s="22">
        <f t="shared" si="116"/>
        <v>4.3422991543467591E-2</v>
      </c>
      <c r="AL513" s="22">
        <f t="shared" si="116"/>
        <v>4.3412801382725234E-2</v>
      </c>
      <c r="AM513" s="22">
        <f t="shared" si="116"/>
        <v>4.3401793077563394E-2</v>
      </c>
      <c r="AN513" s="22">
        <f t="shared" si="116"/>
        <v>4.339123197202617E-2</v>
      </c>
      <c r="AO513" s="22">
        <f t="shared" si="116"/>
        <v>4.3379335459074658E-2</v>
      </c>
      <c r="AP513" s="22">
        <f t="shared" si="116"/>
        <v>4.3367519863932509E-2</v>
      </c>
      <c r="AQ513" s="22">
        <f t="shared" si="116"/>
        <v>4.3355612227257596E-2</v>
      </c>
      <c r="AR513" s="22">
        <f t="shared" si="116"/>
        <v>4.3343566896605984E-2</v>
      </c>
      <c r="AS513" s="22">
        <f t="shared" si="116"/>
        <v>4.3331293137809562E-2</v>
      </c>
      <c r="AT513" s="22">
        <f t="shared" si="116"/>
        <v>4.3318293582026726E-2</v>
      </c>
      <c r="AU513" s="22">
        <f t="shared" si="116"/>
        <v>4.331040895811309E-2</v>
      </c>
      <c r="AV513" s="22">
        <f t="shared" si="116"/>
        <v>4.3303344279905724E-2</v>
      </c>
      <c r="AW513" s="22">
        <f t="shared" si="116"/>
        <v>4.3296228274425107E-2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2.9687394774721576</v>
      </c>
      <c r="U514" s="22">
        <f t="shared" si="116"/>
        <v>2.9827686495833849</v>
      </c>
      <c r="V514" s="22">
        <f t="shared" si="116"/>
        <v>2.9937213257373601</v>
      </c>
      <c r="W514" s="22">
        <f t="shared" si="116"/>
        <v>3.0036293109261485</v>
      </c>
      <c r="X514" s="22">
        <f t="shared" si="116"/>
        <v>3.0141329466167042</v>
      </c>
      <c r="Y514" s="22">
        <f t="shared" si="116"/>
        <v>3.0239073591678669</v>
      </c>
      <c r="Z514" s="22">
        <f t="shared" si="116"/>
        <v>3.0322323025220732</v>
      </c>
      <c r="AA514" s="22">
        <f t="shared" si="116"/>
        <v>3.0403850164837514</v>
      </c>
      <c r="AB514" s="22">
        <f t="shared" si="116"/>
        <v>3.0486157329254966</v>
      </c>
      <c r="AC514" s="22">
        <f t="shared" si="116"/>
        <v>3.0594819504789843</v>
      </c>
      <c r="AD514" s="22">
        <f t="shared" si="116"/>
        <v>3.0689214796512632</v>
      </c>
      <c r="AE514" s="22">
        <f t="shared" si="116"/>
        <v>3.080095174941639</v>
      </c>
      <c r="AF514" s="22">
        <f t="shared" si="116"/>
        <v>3.0915660130388343</v>
      </c>
      <c r="AG514" s="22">
        <f t="shared" si="116"/>
        <v>3.104907089913354</v>
      </c>
      <c r="AH514" s="22">
        <f t="shared" si="116"/>
        <v>3.1190402063193456</v>
      </c>
      <c r="AI514" s="22">
        <f t="shared" si="116"/>
        <v>3.1300460783470179</v>
      </c>
      <c r="AJ514" s="22">
        <f t="shared" si="116"/>
        <v>3.1409158404069202</v>
      </c>
      <c r="AK514" s="22">
        <f t="shared" si="116"/>
        <v>3.1526721648116918</v>
      </c>
      <c r="AL514" s="22">
        <f t="shared" si="116"/>
        <v>3.1641987608780804</v>
      </c>
      <c r="AM514" s="22">
        <f t="shared" si="116"/>
        <v>3.1766508006627681</v>
      </c>
      <c r="AN514" s="22">
        <f t="shared" si="116"/>
        <v>3.1885969907789069</v>
      </c>
      <c r="AO514" s="22">
        <f t="shared" si="116"/>
        <v>3.2020537264337889</v>
      </c>
      <c r="AP514" s="22">
        <f t="shared" si="116"/>
        <v>3.2154189319424336</v>
      </c>
      <c r="AQ514" s="22">
        <f t="shared" si="116"/>
        <v>3.2288882501924094</v>
      </c>
      <c r="AR514" s="22">
        <f t="shared" si="116"/>
        <v>3.2425133209265837</v>
      </c>
      <c r="AS514" s="22">
        <f t="shared" si="116"/>
        <v>3.2563967780613363</v>
      </c>
      <c r="AT514" s="22">
        <f t="shared" si="116"/>
        <v>3.271101220154049</v>
      </c>
      <c r="AU514" s="22">
        <f t="shared" si="116"/>
        <v>3.280019909199865</v>
      </c>
      <c r="AV514" s="22">
        <f t="shared" si="116"/>
        <v>3.2880111170025872</v>
      </c>
      <c r="AW514" s="22">
        <f t="shared" si="116"/>
        <v>3.2960603836290185</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0.32309177745176454</v>
      </c>
      <c r="N515" s="22">
        <f t="shared" si="116"/>
        <v>0.32471664946511047</v>
      </c>
      <c r="O515" s="22">
        <f t="shared" si="116"/>
        <v>0.32579638434951874</v>
      </c>
      <c r="P515" s="22">
        <f t="shared" si="116"/>
        <v>0.32632035510276458</v>
      </c>
      <c r="Q515" s="22">
        <f t="shared" si="116"/>
        <v>0.32747800149861978</v>
      </c>
      <c r="R515" s="22">
        <f t="shared" si="116"/>
        <v>0.32880601635823309</v>
      </c>
      <c r="S515" s="22">
        <f t="shared" si="116"/>
        <v>0.31982358123626181</v>
      </c>
      <c r="T515" s="22">
        <f t="shared" si="116"/>
        <v>0.32390464490157206</v>
      </c>
      <c r="U515" s="22">
        <f t="shared" si="116"/>
        <v>0.32705937839966276</v>
      </c>
      <c r="V515" s="22">
        <f t="shared" si="116"/>
        <v>0.32987557904715975</v>
      </c>
      <c r="W515" s="22">
        <f t="shared" si="116"/>
        <v>0.33285260575189063</v>
      </c>
      <c r="X515" s="22">
        <f t="shared" si="116"/>
        <v>0.33557069910200715</v>
      </c>
      <c r="Y515" s="22">
        <f t="shared" si="116"/>
        <v>0.33786206173959821</v>
      </c>
      <c r="Z515" s="22">
        <f t="shared" si="116"/>
        <v>0.34012491723008853</v>
      </c>
      <c r="AA515" s="22">
        <f t="shared" si="116"/>
        <v>0.34243711425349854</v>
      </c>
      <c r="AB515" s="22">
        <f t="shared" si="116"/>
        <v>0.34564527696459957</v>
      </c>
      <c r="AC515" s="22">
        <f t="shared" si="116"/>
        <v>0.3484139798779034</v>
      </c>
      <c r="AD515" s="22">
        <f t="shared" si="116"/>
        <v>0.3518102226345291</v>
      </c>
      <c r="AE515" s="22">
        <f t="shared" si="116"/>
        <v>0.35536063399598516</v>
      </c>
      <c r="AF515" s="22">
        <f t="shared" si="116"/>
        <v>0.35962470166439875</v>
      </c>
      <c r="AG515" s="22">
        <f t="shared" si="116"/>
        <v>0.36425075525194911</v>
      </c>
      <c r="AH515" s="22">
        <f t="shared" si="116"/>
        <v>0.36781675106452982</v>
      </c>
      <c r="AI515" s="22">
        <f t="shared" si="116"/>
        <v>0.37138273483008932</v>
      </c>
      <c r="AJ515" s="22">
        <f t="shared" si="116"/>
        <v>0.37533240026192566</v>
      </c>
      <c r="AK515" s="22">
        <f t="shared" si="116"/>
        <v>0.37925320312723176</v>
      </c>
      <c r="AL515" s="22">
        <f t="shared" si="116"/>
        <v>0.38359242092429363</v>
      </c>
      <c r="AM515" s="22">
        <f t="shared" si="116"/>
        <v>0.38779986274738648</v>
      </c>
      <c r="AN515" s="22">
        <f t="shared" si="116"/>
        <v>0.39268552088951802</v>
      </c>
      <c r="AO515" s="22">
        <f t="shared" si="116"/>
        <v>0.39762288425691511</v>
      </c>
      <c r="AP515" s="22">
        <f t="shared" si="116"/>
        <v>0.40269379600677496</v>
      </c>
      <c r="AQ515" s="22">
        <f t="shared" si="116"/>
        <v>0.40792473838796722</v>
      </c>
      <c r="AR515" s="22">
        <f t="shared" si="116"/>
        <v>0.41336672764709043</v>
      </c>
      <c r="AS515" s="22">
        <f t="shared" si="116"/>
        <v>0.41928197545201717</v>
      </c>
      <c r="AT515" s="22">
        <f t="shared" si="116"/>
        <v>0.42267113857225275</v>
      </c>
      <c r="AU515" s="22">
        <f t="shared" si="116"/>
        <v>0.42566535190819099</v>
      </c>
      <c r="AV515" s="22">
        <f t="shared" si="116"/>
        <v>0.42870908829094007</v>
      </c>
      <c r="AW515" s="22">
        <f t="shared" si="116"/>
        <v>0.43164275175553596</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0.94471091139331709</v>
      </c>
      <c r="N516" s="22">
        <f t="shared" si="116"/>
        <v>0.94946198965576145</v>
      </c>
      <c r="O516" s="22">
        <f t="shared" si="116"/>
        <v>0.95261910289076079</v>
      </c>
      <c r="P516" s="22">
        <f t="shared" si="116"/>
        <v>0.95415117805450056</v>
      </c>
      <c r="Q516" s="22">
        <f t="shared" si="116"/>
        <v>0.95753610227115837</v>
      </c>
      <c r="R516" s="22">
        <f t="shared" si="116"/>
        <v>0.96141917889497153</v>
      </c>
      <c r="S516" s="22">
        <f t="shared" si="116"/>
        <v>0.93515480120781203</v>
      </c>
      <c r="T516" s="22">
        <f t="shared" si="116"/>
        <v>0.94708771205165099</v>
      </c>
      <c r="U516" s="22">
        <f t="shared" si="116"/>
        <v>0.95631206056862683</v>
      </c>
      <c r="V516" s="22">
        <f t="shared" si="116"/>
        <v>0.96454654892777603</v>
      </c>
      <c r="W516" s="22">
        <f t="shared" si="116"/>
        <v>0.97325128797638427</v>
      </c>
      <c r="X516" s="22">
        <f t="shared" si="116"/>
        <v>0.98119891346624655</v>
      </c>
      <c r="Y516" s="22">
        <f t="shared" si="116"/>
        <v>0.98789879082853727</v>
      </c>
      <c r="Z516" s="22">
        <f t="shared" si="116"/>
        <v>0.99451531412613681</v>
      </c>
      <c r="AA516" s="22">
        <f t="shared" si="116"/>
        <v>1.00127611062345</v>
      </c>
      <c r="AB516" s="22">
        <f t="shared" si="116"/>
        <v>1.0106566845972174</v>
      </c>
      <c r="AC516" s="22">
        <f t="shared" si="116"/>
        <v>1.0187522909702245</v>
      </c>
      <c r="AD516" s="22">
        <f t="shared" si="116"/>
        <v>1.0286828054984183</v>
      </c>
      <c r="AE516" s="22">
        <f t="shared" si="116"/>
        <v>1.0390641045198805</v>
      </c>
      <c r="AF516" s="22">
        <f t="shared" si="116"/>
        <v>1.0515321137185085</v>
      </c>
      <c r="AG516" s="22">
        <f t="shared" si="116"/>
        <v>1.0650585591617119</v>
      </c>
      <c r="AH516" s="22">
        <f t="shared" si="116"/>
        <v>1.0754854266626372</v>
      </c>
      <c r="AI516" s="22">
        <f t="shared" si="116"/>
        <v>1.0859122589384242</v>
      </c>
      <c r="AJ516" s="22">
        <f t="shared" si="116"/>
        <v>1.0974609651891298</v>
      </c>
      <c r="AK516" s="22">
        <f t="shared" si="116"/>
        <v>1.1089252781391241</v>
      </c>
      <c r="AL516" s="22">
        <f t="shared" si="116"/>
        <v>1.1216130241168389</v>
      </c>
      <c r="AM516" s="22">
        <f t="shared" si="116"/>
        <v>1.1339154609992568</v>
      </c>
      <c r="AN516" s="22">
        <f t="shared" si="116"/>
        <v>1.1482009825702859</v>
      </c>
      <c r="AO516" s="22">
        <f t="shared" si="116"/>
        <v>1.1626376887083427</v>
      </c>
      <c r="AP516" s="22">
        <f t="shared" si="116"/>
        <v>1.1774648864123149</v>
      </c>
      <c r="AQ516" s="22">
        <f t="shared" si="116"/>
        <v>1.1927600090036652</v>
      </c>
      <c r="AR516" s="22">
        <f t="shared" si="116"/>
        <v>1.2086722264959426</v>
      </c>
      <c r="AS516" s="22">
        <f t="shared" si="116"/>
        <v>1.2259682381400152</v>
      </c>
      <c r="AT516" s="22">
        <f t="shared" si="116"/>
        <v>1.2358780520183839</v>
      </c>
      <c r="AU516" s="22">
        <f t="shared" si="116"/>
        <v>1.2446330442741758</v>
      </c>
      <c r="AV516" s="22">
        <f t="shared" si="116"/>
        <v>1.2535328404709924</v>
      </c>
      <c r="AW516" s="22">
        <f t="shared" si="116"/>
        <v>1.2621107866732084</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5.0536707115294871E-2</v>
      </c>
      <c r="N517" s="22">
        <f t="shared" si="116"/>
        <v>5.0790863013925151E-2</v>
      </c>
      <c r="O517" s="22">
        <f t="shared" si="116"/>
        <v>5.0959750770976316E-2</v>
      </c>
      <c r="P517" s="22">
        <f t="shared" si="116"/>
        <v>5.1041708153806091E-2</v>
      </c>
      <c r="Q517" s="22">
        <f t="shared" si="116"/>
        <v>5.122278251388987E-2</v>
      </c>
      <c r="R517" s="22">
        <f t="shared" si="116"/>
        <v>5.1430505218981189E-2</v>
      </c>
      <c r="S517" s="22">
        <f t="shared" si="116"/>
        <v>5.0025509101402868E-2</v>
      </c>
      <c r="T517" s="22">
        <f t="shared" si="116"/>
        <v>5.0663852549197509E-2</v>
      </c>
      <c r="U517" s="22">
        <f t="shared" si="116"/>
        <v>5.1157303184423346E-2</v>
      </c>
      <c r="V517" s="22">
        <f t="shared" si="116"/>
        <v>5.1597801882418554E-2</v>
      </c>
      <c r="W517" s="22">
        <f t="shared" si="116"/>
        <v>5.2063456340845179E-2</v>
      </c>
      <c r="X517" s="22">
        <f t="shared" si="116"/>
        <v>5.2488609492776998E-2</v>
      </c>
      <c r="Y517" s="22">
        <f t="shared" si="116"/>
        <v>5.2847015155168577E-2</v>
      </c>
      <c r="Z517" s="22">
        <f t="shared" si="116"/>
        <v>5.320096184508151E-2</v>
      </c>
      <c r="AA517" s="22">
        <f t="shared" si="116"/>
        <v>5.356262633771125E-2</v>
      </c>
      <c r="AB517" s="22">
        <f t="shared" si="116"/>
        <v>5.4064434154016093E-2</v>
      </c>
      <c r="AC517" s="22">
        <f t="shared" si="116"/>
        <v>5.449750344882287E-2</v>
      </c>
      <c r="AD517" s="22">
        <f t="shared" si="116"/>
        <v>5.5028729984012724E-2</v>
      </c>
      <c r="AE517" s="22">
        <f t="shared" si="116"/>
        <v>5.5584070947895699E-2</v>
      </c>
      <c r="AF517" s="22">
        <f t="shared" si="116"/>
        <v>5.6251039140580765E-2</v>
      </c>
      <c r="AG517" s="22">
        <f t="shared" si="116"/>
        <v>5.6974627704479121E-2</v>
      </c>
      <c r="AH517" s="22">
        <f t="shared" si="116"/>
        <v>5.7532406325080714E-2</v>
      </c>
      <c r="AI517" s="22">
        <f t="shared" si="116"/>
        <v>5.8090183061336044E-2</v>
      </c>
      <c r="AJ517" s="22">
        <f t="shared" si="116"/>
        <v>5.8707973729691609E-2</v>
      </c>
      <c r="AK517" s="22">
        <f t="shared" si="116"/>
        <v>5.9321249832301103E-2</v>
      </c>
      <c r="AL517" s="22">
        <f t="shared" si="116"/>
        <v>5.9999972703706668E-2</v>
      </c>
      <c r="AM517" s="22">
        <f t="shared" si="116"/>
        <v>6.0658083711035003E-2</v>
      </c>
      <c r="AN517" s="22">
        <f t="shared" si="116"/>
        <v>6.1422278567808221E-2</v>
      </c>
      <c r="AO517" s="22">
        <f t="shared" si="116"/>
        <v>6.2194560946480591E-2</v>
      </c>
      <c r="AP517" s="22">
        <f t="shared" si="116"/>
        <v>6.2987732422187484E-2</v>
      </c>
      <c r="AQ517" s="22">
        <f t="shared" si="116"/>
        <v>6.3805935241028192E-2</v>
      </c>
      <c r="AR517" s="22">
        <f t="shared" si="116"/>
        <v>6.4657149157649599E-2</v>
      </c>
      <c r="AS517" s="22">
        <f t="shared" si="116"/>
        <v>6.5582388259027249E-2</v>
      </c>
      <c r="AT517" s="22">
        <f t="shared" si="116"/>
        <v>6.6112507426169712E-2</v>
      </c>
      <c r="AU517" s="22">
        <f t="shared" si="116"/>
        <v>6.6580850147833714E-2</v>
      </c>
      <c r="AV517" s="22">
        <f t="shared" si="116"/>
        <v>6.7056939063882104E-2</v>
      </c>
      <c r="AW517" s="22">
        <f t="shared" si="116"/>
        <v>6.75158108199337E-2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0.39999978998352292</v>
      </c>
      <c r="L518" s="22">
        <f t="shared" si="116"/>
        <v>0.39653071954810187</v>
      </c>
      <c r="M518" s="22">
        <f t="shared" si="116"/>
        <v>0.39521014945095007</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0.31709459412816648</v>
      </c>
      <c r="T518" s="22">
        <f t="shared" si="116"/>
        <v>0.32329343554510509</v>
      </c>
      <c r="U518" s="22">
        <f t="shared" si="116"/>
        <v>0.32662015212625256</v>
      </c>
      <c r="V518" s="22">
        <f t="shared" si="116"/>
        <v>0.32899134628580157</v>
      </c>
      <c r="W518" s="22">
        <f t="shared" si="116"/>
        <v>0.33194751319186178</v>
      </c>
      <c r="X518" s="22">
        <f t="shared" si="116"/>
        <v>0.33424144352260182</v>
      </c>
      <c r="Y518" s="22">
        <f t="shared" si="116"/>
        <v>0.33519459543035862</v>
      </c>
      <c r="Z518" s="22">
        <f t="shared" si="116"/>
        <v>0.33600381383609706</v>
      </c>
      <c r="AA518" s="22">
        <f t="shared" si="116"/>
        <v>0.33689768504065609</v>
      </c>
      <c r="AB518" s="22">
        <f t="shared" si="116"/>
        <v>0.34021760504440757</v>
      </c>
      <c r="AC518" s="22">
        <f t="shared" si="116"/>
        <v>0.34222049361841178</v>
      </c>
      <c r="AD518" s="22">
        <f t="shared" si="116"/>
        <v>0.34289884710524765</v>
      </c>
      <c r="AE518" s="22">
        <f t="shared" si="116"/>
        <v>0.34372311738230427</v>
      </c>
      <c r="AF518" s="22">
        <f t="shared" si="116"/>
        <v>0.34609476282323964</v>
      </c>
      <c r="AG518" s="22">
        <f t="shared" si="116"/>
        <v>0.349019782273292</v>
      </c>
      <c r="AH518" s="22">
        <f t="shared" si="116"/>
        <v>0.34899429452470448</v>
      </c>
      <c r="AI518" s="22">
        <f t="shared" si="116"/>
        <v>0.34871213349306363</v>
      </c>
      <c r="AJ518" s="22">
        <f t="shared" si="116"/>
        <v>0.34906449042030341</v>
      </c>
      <c r="AK518" s="22">
        <f t="shared" si="116"/>
        <v>0.34906147321073921</v>
      </c>
      <c r="AL518" s="22">
        <f t="shared" si="116"/>
        <v>0.34969568198826922</v>
      </c>
      <c r="AM518" s="22">
        <f t="shared" si="116"/>
        <v>0.34972367096328388</v>
      </c>
      <c r="AN518" s="22">
        <f t="shared" si="116"/>
        <v>0.35264712882161486</v>
      </c>
      <c r="AO518" s="22">
        <f t="shared" si="116"/>
        <v>0.35538019339675181</v>
      </c>
      <c r="AP518" s="22">
        <f t="shared" si="116"/>
        <v>0.35808577689628091</v>
      </c>
      <c r="AQ518" s="22">
        <f t="shared" si="116"/>
        <v>0.360803708852519</v>
      </c>
      <c r="AR518" s="22">
        <f t="shared" si="116"/>
        <v>0.36361682270594786</v>
      </c>
      <c r="AS518" s="22">
        <f t="shared" si="116"/>
        <v>0.3669982656192593</v>
      </c>
      <c r="AT518" s="22">
        <f t="shared" si="116"/>
        <v>0.36535334943592962</v>
      </c>
      <c r="AU518" s="22">
        <f t="shared" si="116"/>
        <v>0.36284329490270817</v>
      </c>
      <c r="AV518" s="22">
        <f t="shared" si="116"/>
        <v>0.36030197040043493</v>
      </c>
      <c r="AW518" s="22">
        <f t="shared" si="116"/>
        <v>0.35744820544326111</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2.6602988559851233</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2.1089170722639059</v>
      </c>
      <c r="T519" s="22">
        <f t="shared" si="118"/>
        <v>2.1501440207345399</v>
      </c>
      <c r="U519" s="22">
        <f t="shared" si="118"/>
        <v>2.1722691831386944</v>
      </c>
      <c r="V519" s="22">
        <f t="shared" si="118"/>
        <v>2.1880394041936264</v>
      </c>
      <c r="W519" s="22">
        <f t="shared" si="118"/>
        <v>2.2077001331120529</v>
      </c>
      <c r="X519" s="22">
        <f t="shared" si="118"/>
        <v>2.2229564917087132</v>
      </c>
      <c r="Y519" s="22">
        <f t="shared" si="118"/>
        <v>2.2292956673615048</v>
      </c>
      <c r="Z519" s="22">
        <f t="shared" si="118"/>
        <v>2.2346775771847991</v>
      </c>
      <c r="AA519" s="22">
        <f t="shared" si="118"/>
        <v>2.2406224916633408</v>
      </c>
      <c r="AB519" s="22">
        <f t="shared" si="118"/>
        <v>2.2627024517260845</v>
      </c>
      <c r="AC519" s="22">
        <f t="shared" si="118"/>
        <v>2.2760231641752293</v>
      </c>
      <c r="AD519" s="22">
        <f t="shared" si="118"/>
        <v>2.2805347240564422</v>
      </c>
      <c r="AE519" s="22">
        <f t="shared" si="118"/>
        <v>2.2860167401224167</v>
      </c>
      <c r="AF519" s="22">
        <f t="shared" si="118"/>
        <v>2.3017899625373146</v>
      </c>
      <c r="AG519" s="22">
        <f t="shared" si="118"/>
        <v>2.3212435374930149</v>
      </c>
      <c r="AH519" s="22">
        <f t="shared" si="118"/>
        <v>2.3210740248329906</v>
      </c>
      <c r="AI519" s="22">
        <f t="shared" si="118"/>
        <v>2.3191974421735124</v>
      </c>
      <c r="AJ519" s="22">
        <f t="shared" si="118"/>
        <v>2.3215408802300002</v>
      </c>
      <c r="AK519" s="22">
        <f t="shared" si="118"/>
        <v>2.3215208135215848</v>
      </c>
      <c r="AL519" s="22">
        <f t="shared" si="118"/>
        <v>2.3257387779494887</v>
      </c>
      <c r="AM519" s="22">
        <f t="shared" si="118"/>
        <v>2.3259249256427523</v>
      </c>
      <c r="AN519" s="22">
        <f t="shared" si="118"/>
        <v>2.3453681148413228</v>
      </c>
      <c r="AO519" s="22">
        <f t="shared" si="118"/>
        <v>2.3635450457913865</v>
      </c>
      <c r="AP519" s="22">
        <f t="shared" si="118"/>
        <v>2.3815392069604866</v>
      </c>
      <c r="AQ519" s="22">
        <f t="shared" si="118"/>
        <v>2.3996154946358459</v>
      </c>
      <c r="AR519" s="22">
        <f t="shared" si="118"/>
        <v>2.4183248133740904</v>
      </c>
      <c r="AS519" s="22">
        <f t="shared" si="118"/>
        <v>2.4408139469664651</v>
      </c>
      <c r="AT519" s="22">
        <f t="shared" si="118"/>
        <v>2.4298740196207946</v>
      </c>
      <c r="AU519" s="22">
        <f t="shared" si="118"/>
        <v>2.4131802728479177</v>
      </c>
      <c r="AV519" s="22">
        <f t="shared" si="118"/>
        <v>2.3962785573086092</v>
      </c>
      <c r="AW519" s="22">
        <f t="shared" si="118"/>
        <v>2.3772988782164455</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0.34358078636628725</v>
      </c>
      <c r="L520" s="22">
        <f t="shared" si="118"/>
        <v>0.35516571939691488</v>
      </c>
      <c r="M520" s="22">
        <f t="shared" si="118"/>
        <v>0.36891582276573964</v>
      </c>
      <c r="N520" s="22">
        <f t="shared" si="118"/>
        <v>0.37917034791782095</v>
      </c>
      <c r="O520" s="22">
        <f t="shared" si="118"/>
        <v>0.38707850955818845</v>
      </c>
      <c r="P520" s="22">
        <f t="shared" si="118"/>
        <v>0.39252728601928993</v>
      </c>
      <c r="Q520" s="22">
        <f t="shared" si="118"/>
        <v>0.39996713645364929</v>
      </c>
      <c r="R520" s="22">
        <f t="shared" si="118"/>
        <v>0.40776627193753145</v>
      </c>
      <c r="S520" s="22">
        <f t="shared" si="118"/>
        <v>0.37659818159279607</v>
      </c>
      <c r="T520" s="22">
        <f t="shared" si="118"/>
        <v>0.39321088771048274</v>
      </c>
      <c r="U520" s="22">
        <f t="shared" si="118"/>
        <v>0.40669662526329453</v>
      </c>
      <c r="V520" s="22">
        <f t="shared" si="118"/>
        <v>0.41925946524212343</v>
      </c>
      <c r="W520" s="22">
        <f t="shared" si="118"/>
        <v>0.43283407028296639</v>
      </c>
      <c r="X520" s="22">
        <f t="shared" si="118"/>
        <v>0.44581904139111239</v>
      </c>
      <c r="Y520" s="22">
        <f t="shared" si="118"/>
        <v>0.4572389751285254</v>
      </c>
      <c r="Z520" s="22">
        <f t="shared" si="118"/>
        <v>0.46864946604896868</v>
      </c>
      <c r="AA520" s="22">
        <f t="shared" si="118"/>
        <v>0.48037106184702144</v>
      </c>
      <c r="AB520" s="22">
        <f t="shared" si="118"/>
        <v>0.49583196103346944</v>
      </c>
      <c r="AC520" s="22">
        <f t="shared" si="118"/>
        <v>0.50969807630161768</v>
      </c>
      <c r="AD520" s="22">
        <f t="shared" si="118"/>
        <v>0.52764488021470779</v>
      </c>
      <c r="AE520" s="22">
        <f t="shared" si="118"/>
        <v>0.54648707022724974</v>
      </c>
      <c r="AF520" s="22">
        <f t="shared" si="118"/>
        <v>0.56858747598581738</v>
      </c>
      <c r="AG520" s="22">
        <f t="shared" si="118"/>
        <v>0.59255396962113349</v>
      </c>
      <c r="AH520" s="22">
        <f t="shared" si="118"/>
        <v>0.61238572332256203</v>
      </c>
      <c r="AI520" s="22">
        <f t="shared" si="118"/>
        <v>0.63250600171232407</v>
      </c>
      <c r="AJ520" s="22">
        <f t="shared" si="118"/>
        <v>0.65458326762854946</v>
      </c>
      <c r="AK520" s="22">
        <f t="shared" si="118"/>
        <v>0.67686554813993804</v>
      </c>
      <c r="AL520" s="22">
        <f t="shared" si="118"/>
        <v>0.70132710752479099</v>
      </c>
      <c r="AM520" s="22">
        <f t="shared" si="118"/>
        <v>0.7255761301223228</v>
      </c>
      <c r="AN520" s="22">
        <f t="shared" si="118"/>
        <v>0.75228490125345104</v>
      </c>
      <c r="AO520" s="22">
        <f t="shared" si="118"/>
        <v>0.7795795585815366</v>
      </c>
      <c r="AP520" s="22">
        <f t="shared" si="118"/>
        <v>0.80784138398371086</v>
      </c>
      <c r="AQ520" s="22">
        <f t="shared" si="118"/>
        <v>0.83720880389512953</v>
      </c>
      <c r="AR520" s="22">
        <f t="shared" si="118"/>
        <v>0.86793643968793199</v>
      </c>
      <c r="AS520" s="22">
        <f t="shared" si="118"/>
        <v>0.90126396548339527</v>
      </c>
      <c r="AT520" s="22">
        <f t="shared" si="118"/>
        <v>0.92323778695651582</v>
      </c>
      <c r="AU520" s="22">
        <f t="shared" si="118"/>
        <v>0.94363961162109378</v>
      </c>
      <c r="AV520" s="22">
        <f t="shared" si="118"/>
        <v>0.96453981005283229</v>
      </c>
      <c r="AW520" s="22">
        <f t="shared" si="118"/>
        <v>0.98518749139131134</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5.8466784388382181E-2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5.9536124869389993E-2</v>
      </c>
      <c r="T521" s="22">
        <f t="shared" si="118"/>
        <v>5.9735159508924454E-2</v>
      </c>
      <c r="U521" s="22">
        <f t="shared" si="118"/>
        <v>5.9911260751716718E-2</v>
      </c>
      <c r="V521" s="22">
        <f t="shared" si="118"/>
        <v>6.0064792145132169E-2</v>
      </c>
      <c r="W521" s="22">
        <f t="shared" si="118"/>
        <v>6.0195961741197811E-2</v>
      </c>
      <c r="X521" s="22">
        <f t="shared" si="118"/>
        <v>6.0301987284053699E-2</v>
      </c>
      <c r="Y521" s="22">
        <f t="shared" si="118"/>
        <v>6.0404636780314803E-2</v>
      </c>
      <c r="Z521" s="22">
        <f t="shared" si="118"/>
        <v>6.0504501381629855E-2</v>
      </c>
      <c r="AA521" s="22">
        <f t="shared" si="118"/>
        <v>6.0601140224058242E-2</v>
      </c>
      <c r="AB521" s="22">
        <f t="shared" si="118"/>
        <v>6.0696778742641164E-2</v>
      </c>
      <c r="AC521" s="22">
        <f t="shared" si="118"/>
        <v>6.0786268969690582E-2</v>
      </c>
      <c r="AD521" s="22">
        <f t="shared" si="118"/>
        <v>6.0875543501258844E-2</v>
      </c>
      <c r="AE521" s="22">
        <f t="shared" si="118"/>
        <v>6.0962502544019311E-2</v>
      </c>
      <c r="AF521" s="22">
        <f t="shared" si="118"/>
        <v>6.1048589321399588E-2</v>
      </c>
      <c r="AG521" s="22">
        <f t="shared" si="118"/>
        <v>6.1132180232229487E-2</v>
      </c>
      <c r="AH521" s="22">
        <f t="shared" si="118"/>
        <v>6.1208044769568551E-2</v>
      </c>
      <c r="AI521" s="22">
        <f t="shared" si="118"/>
        <v>6.1280223554167013E-2</v>
      </c>
      <c r="AJ521" s="22">
        <f t="shared" si="118"/>
        <v>6.1349674663975208E-2</v>
      </c>
      <c r="AK521" s="22">
        <f t="shared" si="118"/>
        <v>6.1414673373077315E-2</v>
      </c>
      <c r="AL521" s="22">
        <f t="shared" si="118"/>
        <v>6.1476433009992407E-2</v>
      </c>
      <c r="AM521" s="22">
        <f t="shared" si="118"/>
        <v>6.1532799513045147E-2</v>
      </c>
      <c r="AN521" s="22">
        <f t="shared" si="118"/>
        <v>6.1587110339340626E-2</v>
      </c>
      <c r="AO521" s="22">
        <f t="shared" si="118"/>
        <v>6.1636991968896812E-2</v>
      </c>
      <c r="AP521" s="22">
        <f t="shared" si="118"/>
        <v>6.1682488685774167E-2</v>
      </c>
      <c r="AQ521" s="22">
        <f t="shared" si="118"/>
        <v>6.1723470342164501E-2</v>
      </c>
      <c r="AR521" s="22">
        <f t="shared" si="118"/>
        <v>6.1759902671414825E-2</v>
      </c>
      <c r="AS521" s="22">
        <f t="shared" si="118"/>
        <v>6.1792514211408002E-2</v>
      </c>
      <c r="AT521" s="22">
        <f t="shared" si="118"/>
        <v>6.1810957148140416E-2</v>
      </c>
      <c r="AU521" s="22">
        <f t="shared" si="118"/>
        <v>6.1822284532220925E-2</v>
      </c>
      <c r="AV521" s="22">
        <f t="shared" si="118"/>
        <v>6.1827841505020763E-2</v>
      </c>
      <c r="AW521" s="22">
        <f t="shared" si="118"/>
        <v>6.1826936471550874E-2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4.749693023694599E-2</v>
      </c>
      <c r="L522" s="22">
        <f t="shared" si="118"/>
        <v>4.7522611675988952E-2</v>
      </c>
      <c r="M522" s="22">
        <f t="shared" si="118"/>
        <v>4.7584015033260256E-2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4.8454312828089242E-2</v>
      </c>
      <c r="T522" s="22">
        <f t="shared" si="118"/>
        <v>4.8616299969657245E-2</v>
      </c>
      <c r="U522" s="22">
        <f t="shared" si="118"/>
        <v>4.8759622443640745E-2</v>
      </c>
      <c r="V522" s="22">
        <f t="shared" si="118"/>
        <v>4.8884576128177731E-2</v>
      </c>
      <c r="W522" s="22">
        <f t="shared" si="118"/>
        <v>4.8991330349337434E-2</v>
      </c>
      <c r="X522" s="22">
        <f t="shared" si="118"/>
        <v>4.907762072904516E-2</v>
      </c>
      <c r="Y522" s="22">
        <f t="shared" si="118"/>
        <v>4.9161163465734757E-2</v>
      </c>
      <c r="Z522" s="22">
        <f t="shared" si="118"/>
        <v>4.9242439676492299E-2</v>
      </c>
      <c r="AA522" s="22">
        <f t="shared" si="118"/>
        <v>4.9321090557997313E-2</v>
      </c>
      <c r="AB522" s="22">
        <f t="shared" si="118"/>
        <v>4.9398927311867298E-2</v>
      </c>
      <c r="AC522" s="22">
        <f t="shared" si="118"/>
        <v>4.9471760192173531E-2</v>
      </c>
      <c r="AD522" s="22">
        <f t="shared" si="118"/>
        <v>4.954441752567787E-2</v>
      </c>
      <c r="AE522" s="22">
        <f t="shared" si="118"/>
        <v>4.9615190366039737E-2</v>
      </c>
      <c r="AF522" s="22">
        <f t="shared" si="118"/>
        <v>4.9685253300950222E-2</v>
      </c>
      <c r="AG522" s="22">
        <f t="shared" si="118"/>
        <v>4.9753284939754762E-2</v>
      </c>
      <c r="AH522" s="22">
        <f t="shared" si="118"/>
        <v>4.981502836079281E-2</v>
      </c>
      <c r="AI522" s="22">
        <f t="shared" si="118"/>
        <v>4.987377208010875E-2</v>
      </c>
      <c r="AJ522" s="22">
        <f t="shared" si="118"/>
        <v>4.9930295842921441E-2</v>
      </c>
      <c r="AK522" s="22">
        <f t="shared" si="118"/>
        <v>4.9983195956779448E-2</v>
      </c>
      <c r="AL522" s="22">
        <f t="shared" si="118"/>
        <v>5.0033459906168122E-2</v>
      </c>
      <c r="AM522" s="22">
        <f t="shared" si="118"/>
        <v>5.0079334577687901E-2</v>
      </c>
      <c r="AN522" s="22">
        <f t="shared" si="118"/>
        <v>5.0123536207757821E-2</v>
      </c>
      <c r="AO522" s="22">
        <f t="shared" si="118"/>
        <v>5.0164133073747882E-2</v>
      </c>
      <c r="AP522" s="22">
        <f t="shared" si="118"/>
        <v>5.0201161216863729E-2</v>
      </c>
      <c r="AQ522" s="22">
        <f t="shared" si="118"/>
        <v>5.0234514714480608E-2</v>
      </c>
      <c r="AR522" s="22">
        <f t="shared" si="118"/>
        <v>5.0264165678200926E-2</v>
      </c>
      <c r="AS522" s="22">
        <f t="shared" si="118"/>
        <v>5.0290707038830339E-2</v>
      </c>
      <c r="AT522" s="22">
        <f t="shared" si="118"/>
        <v>5.030571708236041E-2</v>
      </c>
      <c r="AU522" s="22">
        <f t="shared" si="118"/>
        <v>5.0314936033257276E-2</v>
      </c>
      <c r="AV522" s="22">
        <f t="shared" si="118"/>
        <v>5.0319458653750461E-2</v>
      </c>
      <c r="AW522" s="22">
        <f t="shared" si="118"/>
        <v>5.0318722079528255E-2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7.509194674971245E-3</v>
      </c>
      <c r="T523" s="22">
        <f t="shared" si="118"/>
        <v>7.5517267568198645E-3</v>
      </c>
      <c r="U523" s="22">
        <f t="shared" si="118"/>
        <v>7.5891635526393929E-3</v>
      </c>
      <c r="V523" s="22">
        <f t="shared" si="118"/>
        <v>7.6216637684340437E-3</v>
      </c>
      <c r="W523" s="22">
        <f t="shared" si="118"/>
        <v>7.6493474502419131E-3</v>
      </c>
      <c r="X523" s="22">
        <f t="shared" si="118"/>
        <v>7.6717610187546611E-3</v>
      </c>
      <c r="Y523" s="22">
        <f t="shared" si="118"/>
        <v>7.6930855379270264E-3</v>
      </c>
      <c r="Z523" s="22">
        <f t="shared" si="118"/>
        <v>7.7134694874372101E-3</v>
      </c>
      <c r="AA523" s="22">
        <f t="shared" si="118"/>
        <v>7.7328627116623342E-3</v>
      </c>
      <c r="AB523" s="22">
        <f t="shared" si="118"/>
        <v>7.7517128312830389E-3</v>
      </c>
      <c r="AC523" s="22">
        <f t="shared" si="118"/>
        <v>7.769080877819275E-3</v>
      </c>
      <c r="AD523" s="22">
        <f t="shared" si="118"/>
        <v>7.7861035588109228E-3</v>
      </c>
      <c r="AE523" s="22">
        <f t="shared" si="118"/>
        <v>7.8024087902397567E-3</v>
      </c>
      <c r="AF523" s="22">
        <f t="shared" si="118"/>
        <v>7.8182850859103252E-3</v>
      </c>
      <c r="AG523" s="22">
        <f t="shared" si="118"/>
        <v>7.8334477209134681E-3</v>
      </c>
      <c r="AH523" s="22">
        <f t="shared" si="118"/>
        <v>7.8469444154776469E-3</v>
      </c>
      <c r="AI523" s="22">
        <f t="shared" si="118"/>
        <v>7.859543958950518E-3</v>
      </c>
      <c r="AJ523" s="22">
        <f t="shared" si="118"/>
        <v>7.87143902757673E-3</v>
      </c>
      <c r="AK523" s="22">
        <f t="shared" si="118"/>
        <v>7.8823254721859994E-3</v>
      </c>
      <c r="AL523" s="22">
        <f t="shared" si="118"/>
        <v>7.8924409929910025E-3</v>
      </c>
      <c r="AM523" s="22">
        <f t="shared" si="118"/>
        <v>7.9014024153127131E-3</v>
      </c>
      <c r="AN523" s="22">
        <f t="shared" si="118"/>
        <v>7.9098352067502008E-3</v>
      </c>
      <c r="AO523" s="22">
        <f t="shared" si="118"/>
        <v>7.9173147435306224E-3</v>
      </c>
      <c r="AP523" s="22">
        <f t="shared" si="118"/>
        <v>7.9238604392133077E-3</v>
      </c>
      <c r="AQ523" s="22">
        <f t="shared" si="118"/>
        <v>7.9294592123575636E-3</v>
      </c>
      <c r="AR523" s="22">
        <f t="shared" si="118"/>
        <v>7.9341150209356979E-3</v>
      </c>
      <c r="AS523" s="22">
        <f t="shared" si="118"/>
        <v>7.9379699786294167E-3</v>
      </c>
      <c r="AT523" s="22">
        <f t="shared" si="118"/>
        <v>7.9391549164099066E-3</v>
      </c>
      <c r="AU523" s="22">
        <f t="shared" si="118"/>
        <v>7.9389648429189844E-3</v>
      </c>
      <c r="AV523" s="22">
        <f t="shared" si="118"/>
        <v>7.9376535288951285E-3</v>
      </c>
      <c r="AW523" s="22">
        <f t="shared" si="118"/>
        <v>7.9351049503246611E-3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9.060638897030214E-2</v>
      </c>
      <c r="T524" s="22">
        <f t="shared" si="118"/>
        <v>9.1119583596156933E-2</v>
      </c>
      <c r="U524" s="22">
        <f t="shared" si="118"/>
        <v>9.1571298198141041E-2</v>
      </c>
      <c r="V524" s="22">
        <f t="shared" si="118"/>
        <v>9.196344773232798E-2</v>
      </c>
      <c r="W524" s="22">
        <f t="shared" si="118"/>
        <v>9.2297480681343747E-2</v>
      </c>
      <c r="X524" s="22">
        <f t="shared" si="118"/>
        <v>9.2567924130312673E-2</v>
      </c>
      <c r="Y524" s="22">
        <f t="shared" si="118"/>
        <v>9.2825227045254574E-2</v>
      </c>
      <c r="Z524" s="22">
        <f t="shared" si="118"/>
        <v>9.3071180990785748E-2</v>
      </c>
      <c r="AA524" s="22">
        <f t="shared" si="118"/>
        <v>9.3305180786181455E-2</v>
      </c>
      <c r="AB524" s="22">
        <f t="shared" si="118"/>
        <v>9.3532627449161521E-2</v>
      </c>
      <c r="AC524" s="22">
        <f t="shared" si="118"/>
        <v>9.3742191330274088E-2</v>
      </c>
      <c r="AD524" s="22">
        <f t="shared" si="118"/>
        <v>9.3947588010211996E-2</v>
      </c>
      <c r="AE524" s="22">
        <f t="shared" si="118"/>
        <v>9.4144327901110797E-2</v>
      </c>
      <c r="AF524" s="22">
        <f t="shared" si="118"/>
        <v>9.4335892227672996E-2</v>
      </c>
      <c r="AG524" s="22">
        <f t="shared" si="118"/>
        <v>9.4518845482232799E-2</v>
      </c>
      <c r="AH524" s="22">
        <f t="shared" si="118"/>
        <v>9.4681697400504625E-2</v>
      </c>
      <c r="AI524" s="22">
        <f t="shared" si="118"/>
        <v>9.4833724240420761E-2</v>
      </c>
      <c r="AJ524" s="22">
        <f t="shared" si="118"/>
        <v>9.4977250844993574E-2</v>
      </c>
      <c r="AK524" s="22">
        <f t="shared" si="118"/>
        <v>9.510860733226896E-2</v>
      </c>
      <c r="AL524" s="22">
        <f t="shared" si="118"/>
        <v>9.5230661807131634E-2</v>
      </c>
      <c r="AM524" s="22">
        <f t="shared" si="118"/>
        <v>9.5338790861145162E-2</v>
      </c>
      <c r="AN524" s="22">
        <f t="shared" si="118"/>
        <v>9.5440541423510675E-2</v>
      </c>
      <c r="AO524" s="22">
        <f t="shared" si="118"/>
        <v>9.5530789958563761E-2</v>
      </c>
      <c r="AP524" s="22">
        <f t="shared" si="118"/>
        <v>9.5609770711464412E-2</v>
      </c>
      <c r="AQ524" s="22">
        <f t="shared" si="118"/>
        <v>9.5677325840772195E-2</v>
      </c>
      <c r="AR524" s="22">
        <f t="shared" si="118"/>
        <v>9.5733503103616058E-2</v>
      </c>
      <c r="AS524" s="22">
        <f t="shared" si="118"/>
        <v>9.5780017252120611E-2</v>
      </c>
      <c r="AT524" s="22">
        <f t="shared" si="118"/>
        <v>9.5794314781761522E-2</v>
      </c>
      <c r="AU524" s="22">
        <f t="shared" si="118"/>
        <v>9.5792021343730271E-2</v>
      </c>
      <c r="AV524" s="22">
        <f t="shared" si="118"/>
        <v>9.5776198950830574E-2</v>
      </c>
      <c r="AW524" s="22">
        <f t="shared" si="118"/>
        <v>9.5745447650421922E-2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0.12462873299340149</v>
      </c>
      <c r="L527" s="22">
        <f t="shared" si="119"/>
        <v>0.1239512929347177</v>
      </c>
      <c r="M527" s="22">
        <f t="shared" si="119"/>
        <v>0.1240068951131099</v>
      </c>
      <c r="N527" s="22">
        <f t="shared" si="119"/>
        <v>0.12286841678965583</v>
      </c>
      <c r="O527" s="22">
        <f t="shared" si="119"/>
        <v>0.12100901910044999</v>
      </c>
      <c r="P527" s="22">
        <f t="shared" si="119"/>
        <v>0.11845842648899828</v>
      </c>
      <c r="Q527" s="22">
        <f t="shared" si="119"/>
        <v>0.11660641339960404</v>
      </c>
      <c r="R527" s="22">
        <f t="shared" si="119"/>
        <v>0.11491827863139022</v>
      </c>
      <c r="S527" s="22">
        <f t="shared" si="119"/>
        <v>0.10241107337270443</v>
      </c>
      <c r="T527" s="22">
        <f t="shared" si="119"/>
        <v>0.1039902658938846</v>
      </c>
      <c r="U527" s="22">
        <f t="shared" si="119"/>
        <v>0.10465530322970396</v>
      </c>
      <c r="V527" s="22">
        <f t="shared" si="119"/>
        <v>0.10504118631548742</v>
      </c>
      <c r="W527" s="22">
        <f t="shared" si="119"/>
        <v>0.10565464454414376</v>
      </c>
      <c r="X527" s="22">
        <f t="shared" si="119"/>
        <v>0.10608385276031006</v>
      </c>
      <c r="Y527" s="22">
        <f t="shared" si="119"/>
        <v>0.10609299974727497</v>
      </c>
      <c r="Z527" s="22">
        <f t="shared" si="119"/>
        <v>0.10607492276075159</v>
      </c>
      <c r="AA527" s="22">
        <f t="shared" si="119"/>
        <v>0.10610366961148741</v>
      </c>
      <c r="AB527" s="22">
        <f t="shared" si="119"/>
        <v>0.10694309249920228</v>
      </c>
      <c r="AC527" s="22">
        <f t="shared" si="119"/>
        <v>0.10736849191302431</v>
      </c>
      <c r="AD527" s="22">
        <f t="shared" si="119"/>
        <v>0.10832386845487534</v>
      </c>
      <c r="AE527" s="22">
        <f t="shared" si="119"/>
        <v>0.10937698801354283</v>
      </c>
      <c r="AF527" s="22">
        <f t="shared" si="119"/>
        <v>0.1109982476245015</v>
      </c>
      <c r="AG527" s="22">
        <f t="shared" si="119"/>
        <v>0.11286746500960913</v>
      </c>
      <c r="AH527" s="22">
        <f t="shared" si="119"/>
        <v>0.11380229602806452</v>
      </c>
      <c r="AI527" s="22">
        <f t="shared" si="119"/>
        <v>0.11470110587008892</v>
      </c>
      <c r="AJ527" s="22">
        <f t="shared" si="119"/>
        <v>0.11587135312291678</v>
      </c>
      <c r="AK527" s="22">
        <f t="shared" si="119"/>
        <v>0.11697585510584543</v>
      </c>
      <c r="AL527" s="22">
        <f t="shared" si="119"/>
        <v>0.11836312453252384</v>
      </c>
      <c r="AM527" s="22">
        <f t="shared" si="119"/>
        <v>0.11959994895711948</v>
      </c>
      <c r="AN527" s="22">
        <f t="shared" si="119"/>
        <v>0.12129784433672545</v>
      </c>
      <c r="AO527" s="22">
        <f t="shared" si="119"/>
        <v>0.12297136451614819</v>
      </c>
      <c r="AP527" s="22">
        <f t="shared" si="119"/>
        <v>0.12467972967279431</v>
      </c>
      <c r="AQ527" s="22">
        <f t="shared" si="119"/>
        <v>0.12643877598777373</v>
      </c>
      <c r="AR527" s="22">
        <f t="shared" si="119"/>
        <v>0.12828056046214903</v>
      </c>
      <c r="AS527" s="22">
        <f t="shared" si="119"/>
        <v>0.1303819536682575</v>
      </c>
      <c r="AT527" s="22">
        <f t="shared" si="119"/>
        <v>0.13067253050638888</v>
      </c>
      <c r="AU527" s="22">
        <f t="shared" si="119"/>
        <v>0.13067134948773798</v>
      </c>
      <c r="AV527" s="22">
        <f t="shared" si="119"/>
        <v>0.13068627253776977</v>
      </c>
      <c r="AW527" s="22">
        <f t="shared" si="119"/>
        <v>0.13061117878834089</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3.1618785484610057E-2</v>
      </c>
      <c r="L528" s="22">
        <f t="shared" si="119"/>
        <v>3.1446916354757486E-2</v>
      </c>
      <c r="M528" s="22">
        <f t="shared" si="119"/>
        <v>3.1461022839745605E-2</v>
      </c>
      <c r="N528" s="22">
        <f t="shared" si="119"/>
        <v>3.1172186541537569E-2</v>
      </c>
      <c r="O528" s="22">
        <f t="shared" si="119"/>
        <v>3.0700450247237825E-2</v>
      </c>
      <c r="P528" s="22">
        <f t="shared" si="119"/>
        <v>3.0053355161673623E-2</v>
      </c>
      <c r="Q528" s="22">
        <f t="shared" si="119"/>
        <v>2.9583492368545915E-2</v>
      </c>
      <c r="R528" s="22">
        <f t="shared" si="119"/>
        <v>2.9155206131309681E-2</v>
      </c>
      <c r="S528" s="22">
        <f t="shared" si="119"/>
        <v>2.598208039547064E-2</v>
      </c>
      <c r="T528" s="22">
        <f t="shared" si="119"/>
        <v>2.6382727568612818E-2</v>
      </c>
      <c r="U528" s="22">
        <f t="shared" si="119"/>
        <v>2.6551450080311959E-2</v>
      </c>
      <c r="V528" s="22">
        <f t="shared" si="119"/>
        <v>2.6649350092760718E-2</v>
      </c>
      <c r="W528" s="22">
        <f t="shared" si="119"/>
        <v>2.6804986788005629E-2</v>
      </c>
      <c r="X528" s="22">
        <f t="shared" si="119"/>
        <v>2.6913878551479732E-2</v>
      </c>
      <c r="Y528" s="22">
        <f t="shared" si="119"/>
        <v>2.6916199177002661E-2</v>
      </c>
      <c r="Z528" s="22">
        <f t="shared" si="119"/>
        <v>2.6911612976490439E-2</v>
      </c>
      <c r="AA528" s="22">
        <f t="shared" si="119"/>
        <v>2.6918906162298736E-2</v>
      </c>
      <c r="AB528" s="22">
        <f t="shared" si="119"/>
        <v>2.7131870954446104E-2</v>
      </c>
      <c r="AC528" s="22">
        <f t="shared" si="119"/>
        <v>2.7239796410220653E-2</v>
      </c>
      <c r="AD528" s="22">
        <f t="shared" si="119"/>
        <v>2.7482179087218707E-2</v>
      </c>
      <c r="AE528" s="22">
        <f t="shared" si="119"/>
        <v>2.7749359540837834E-2</v>
      </c>
      <c r="AF528" s="22">
        <f t="shared" si="119"/>
        <v>2.81606792952999E-2</v>
      </c>
      <c r="AG528" s="22">
        <f t="shared" si="119"/>
        <v>2.8634906883948749E-2</v>
      </c>
      <c r="AH528" s="22">
        <f t="shared" si="119"/>
        <v>2.8872077083203409E-2</v>
      </c>
      <c r="AI528" s="22">
        <f t="shared" si="119"/>
        <v>2.9100108572442177E-2</v>
      </c>
      <c r="AJ528" s="22">
        <f t="shared" si="119"/>
        <v>2.9397004769349495E-2</v>
      </c>
      <c r="AK528" s="22">
        <f t="shared" si="119"/>
        <v>2.9677221140219565E-2</v>
      </c>
      <c r="AL528" s="22">
        <f t="shared" si="119"/>
        <v>3.002917669138308E-2</v>
      </c>
      <c r="AM528" s="22">
        <f t="shared" si="119"/>
        <v>3.0342963771008508E-2</v>
      </c>
      <c r="AN528" s="22">
        <f t="shared" si="119"/>
        <v>3.0773726312628129E-2</v>
      </c>
      <c r="AO528" s="22">
        <f t="shared" si="119"/>
        <v>3.1198304772878833E-2</v>
      </c>
      <c r="AP528" s="22">
        <f t="shared" si="119"/>
        <v>3.163172353691486E-2</v>
      </c>
      <c r="AQ528" s="22">
        <f t="shared" si="119"/>
        <v>3.2078000304357986E-2</v>
      </c>
      <c r="AR528" s="22">
        <f t="shared" si="119"/>
        <v>3.2545268058795013E-2</v>
      </c>
      <c r="AS528" s="22">
        <f t="shared" si="119"/>
        <v>3.3078399539849854E-2</v>
      </c>
      <c r="AT528" s="22">
        <f t="shared" si="119"/>
        <v>3.3152119993319906E-2</v>
      </c>
      <c r="AU528" s="22">
        <f t="shared" si="119"/>
        <v>3.3151820364378179E-2</v>
      </c>
      <c r="AV528" s="22">
        <f t="shared" si="119"/>
        <v>3.3155606399158426E-2</v>
      </c>
      <c r="AW528" s="22">
        <f t="shared" si="119"/>
        <v>3.3136554828165139E-2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0.15700744358616761</v>
      </c>
      <c r="L529" s="22">
        <f t="shared" si="119"/>
        <v>0.16019971617730655</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0.17531753251219057</v>
      </c>
      <c r="S529" s="22">
        <f t="shared" si="119"/>
        <v>0.16832151491205546</v>
      </c>
      <c r="T529" s="22">
        <f t="shared" si="119"/>
        <v>0.17301728239335959</v>
      </c>
      <c r="U529" s="22">
        <f t="shared" si="119"/>
        <v>0.17690086389767534</v>
      </c>
      <c r="V529" s="22">
        <f t="shared" si="119"/>
        <v>0.18049720797862662</v>
      </c>
      <c r="W529" s="22">
        <f t="shared" si="119"/>
        <v>0.18426223643867892</v>
      </c>
      <c r="X529" s="22">
        <f t="shared" si="119"/>
        <v>0.18781515590147413</v>
      </c>
      <c r="Y529" s="22">
        <f t="shared" si="119"/>
        <v>0.19096980456473459</v>
      </c>
      <c r="Z529" s="22">
        <f t="shared" si="119"/>
        <v>0.19409261595467259</v>
      </c>
      <c r="AA529" s="22">
        <f t="shared" si="119"/>
        <v>0.19725787586023993</v>
      </c>
      <c r="AB529" s="22">
        <f t="shared" si="119"/>
        <v>0.20126264034939995</v>
      </c>
      <c r="AC529" s="22">
        <f t="shared" si="119"/>
        <v>0.20486087759286586</v>
      </c>
      <c r="AD529" s="22">
        <f t="shared" si="119"/>
        <v>0.2090550281085273</v>
      </c>
      <c r="AE529" s="22">
        <f t="shared" si="119"/>
        <v>0.21340376378469114</v>
      </c>
      <c r="AF529" s="22">
        <f t="shared" si="119"/>
        <v>0.21844419621075054</v>
      </c>
      <c r="AG529" s="22">
        <f t="shared" si="119"/>
        <v>0.22384834034109063</v>
      </c>
      <c r="AH529" s="22">
        <f t="shared" si="119"/>
        <v>0.22825202767927152</v>
      </c>
      <c r="AI529" s="22">
        <f t="shared" si="119"/>
        <v>0.23266724698610969</v>
      </c>
      <c r="AJ529" s="22">
        <f t="shared" si="119"/>
        <v>0.23746693162448154</v>
      </c>
      <c r="AK529" s="22">
        <f t="shared" si="119"/>
        <v>0.24225419616284785</v>
      </c>
      <c r="AL529" s="22">
        <f t="shared" si="119"/>
        <v>0.24746641053623727</v>
      </c>
      <c r="AM529" s="22">
        <f t="shared" si="119"/>
        <v>0.25256886141738411</v>
      </c>
      <c r="AN529" s="22">
        <f t="shared" si="119"/>
        <v>0.25835666832743759</v>
      </c>
      <c r="AO529" s="22">
        <f t="shared" si="119"/>
        <v>0.26421835853489983</v>
      </c>
      <c r="AP529" s="22">
        <f t="shared" si="119"/>
        <v>0.27023582513005778</v>
      </c>
      <c r="AQ529" s="22">
        <f t="shared" si="119"/>
        <v>0.27643696271889812</v>
      </c>
      <c r="AR529" s="22">
        <f t="shared" si="119"/>
        <v>0.2828744290233548</v>
      </c>
      <c r="AS529" s="22">
        <f t="shared" si="119"/>
        <v>0.28981277253483256</v>
      </c>
      <c r="AT529" s="22">
        <f t="shared" si="119"/>
        <v>0.2942456833775543</v>
      </c>
      <c r="AU529" s="22">
        <f t="shared" si="119"/>
        <v>0.29829566345273956</v>
      </c>
      <c r="AV529" s="22">
        <f t="shared" si="119"/>
        <v>0.30240838716397028</v>
      </c>
      <c r="AW529" s="22">
        <f t="shared" si="119"/>
        <v>0.30642302584146203</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0.78620275218738989</v>
      </c>
      <c r="L530" s="22">
        <f t="shared" si="119"/>
        <v>0.79655563720176326</v>
      </c>
      <c r="M530" s="22">
        <f t="shared" si="119"/>
        <v>0.81318534024672107</v>
      </c>
      <c r="N530" s="22">
        <f t="shared" si="119"/>
        <v>0.81796021384654038</v>
      </c>
      <c r="O530" s="22">
        <f t="shared" si="119"/>
        <v>0.81503229757580642</v>
      </c>
      <c r="P530" s="22">
        <f t="shared" si="119"/>
        <v>0.80443274266431908</v>
      </c>
      <c r="Q530" s="22">
        <f t="shared" si="119"/>
        <v>0.79997057217510759</v>
      </c>
      <c r="R530" s="22">
        <f t="shared" si="119"/>
        <v>0.79652072541357855</v>
      </c>
      <c r="S530" s="22">
        <f t="shared" si="119"/>
        <v>0.68114111266584831</v>
      </c>
      <c r="T530" s="22">
        <f t="shared" si="119"/>
        <v>0.7098503108510138</v>
      </c>
      <c r="U530" s="22">
        <f t="shared" si="119"/>
        <v>0.72964199579391098</v>
      </c>
      <c r="V530" s="22">
        <f t="shared" si="119"/>
        <v>0.74695922372764922</v>
      </c>
      <c r="W530" s="22">
        <f t="shared" si="119"/>
        <v>0.76720744236951866</v>
      </c>
      <c r="X530" s="22">
        <f t="shared" si="119"/>
        <v>0.78597639366135985</v>
      </c>
      <c r="Y530" s="22">
        <f t="shared" si="119"/>
        <v>0.80034086292519746</v>
      </c>
      <c r="Z530" s="22">
        <f t="shared" si="119"/>
        <v>0.81456964524590714</v>
      </c>
      <c r="AA530" s="22">
        <f t="shared" si="119"/>
        <v>0.82951283644077334</v>
      </c>
      <c r="AB530" s="22">
        <f t="shared" si="119"/>
        <v>0.85405114493404299</v>
      </c>
      <c r="AC530" s="22">
        <f t="shared" si="119"/>
        <v>0.87419658950492518</v>
      </c>
      <c r="AD530" s="22">
        <f t="shared" si="119"/>
        <v>0.90096493212247919</v>
      </c>
      <c r="AE530" s="22">
        <f t="shared" si="119"/>
        <v>0.92941269242085311</v>
      </c>
      <c r="AF530" s="22">
        <f t="shared" si="119"/>
        <v>0.9653339517677979</v>
      </c>
      <c r="AG530" s="22">
        <f t="shared" si="119"/>
        <v>1.0050606970066505</v>
      </c>
      <c r="AH530" s="22">
        <f t="shared" si="119"/>
        <v>1.033956248500834</v>
      </c>
      <c r="AI530" s="22">
        <f t="shared" si="119"/>
        <v>1.0629595026443379</v>
      </c>
      <c r="AJ530" s="22">
        <f t="shared" si="119"/>
        <v>1.0960118884201371</v>
      </c>
      <c r="AK530" s="22">
        <f t="shared" si="119"/>
        <v>1.1288881091952199</v>
      </c>
      <c r="AL530" s="22">
        <f t="shared" si="119"/>
        <v>1.1661571716195076</v>
      </c>
      <c r="AM530" s="22">
        <f t="shared" si="119"/>
        <v>1.2022145869002225</v>
      </c>
      <c r="AN530" s="22">
        <f t="shared" si="119"/>
        <v>1.2452429731867003</v>
      </c>
      <c r="AO530" s="22">
        <f t="shared" si="119"/>
        <v>1.2888746333785015</v>
      </c>
      <c r="AP530" s="22">
        <f t="shared" si="119"/>
        <v>1.333942467424325</v>
      </c>
      <c r="AQ530" s="22">
        <f t="shared" si="119"/>
        <v>1.3807142430078103</v>
      </c>
      <c r="AR530" s="22">
        <f t="shared" si="119"/>
        <v>1.4297008128896787</v>
      </c>
      <c r="AS530" s="22">
        <f t="shared" si="119"/>
        <v>1.4835193510278961</v>
      </c>
      <c r="AT530" s="22">
        <f t="shared" si="119"/>
        <v>1.5122045911231841</v>
      </c>
      <c r="AU530" s="22">
        <f t="shared" si="119"/>
        <v>1.5371650381071744</v>
      </c>
      <c r="AV530" s="22">
        <f t="shared" si="119"/>
        <v>1.5628507639884446</v>
      </c>
      <c r="AW530" s="22">
        <f t="shared" si="119"/>
        <v>1.5876815986948853</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1.0921513426512337</v>
      </c>
      <c r="N532" s="22">
        <f t="shared" si="119"/>
        <v>1.0976439186771809</v>
      </c>
      <c r="O532" s="22">
        <f t="shared" si="119"/>
        <v>1.1012937605673538</v>
      </c>
      <c r="P532" s="22">
        <f t="shared" si="119"/>
        <v>1.1030649457277464</v>
      </c>
      <c r="Q532" s="22">
        <f t="shared" si="119"/>
        <v>1.1069781529146336</v>
      </c>
      <c r="R532" s="22">
        <f t="shared" si="119"/>
        <v>1.1114672588381174</v>
      </c>
      <c r="S532" s="22">
        <f t="shared" si="119"/>
        <v>1.081103816425216</v>
      </c>
      <c r="T532" s="22">
        <f t="shared" si="119"/>
        <v>1.0948990890770531</v>
      </c>
      <c r="U532" s="22">
        <f t="shared" si="119"/>
        <v>1.1055630758018808</v>
      </c>
      <c r="V532" s="22">
        <f t="shared" si="119"/>
        <v>1.1150827155234406</v>
      </c>
      <c r="W532" s="22">
        <f t="shared" si="119"/>
        <v>1.1251459976605596</v>
      </c>
      <c r="X532" s="22">
        <f t="shared" si="119"/>
        <v>1.1343340040072216</v>
      </c>
      <c r="Y532" s="22">
        <f t="shared" si="119"/>
        <v>1.1420795269694071</v>
      </c>
      <c r="Z532" s="22">
        <f t="shared" si="119"/>
        <v>1.1497286868510252</v>
      </c>
      <c r="AA532" s="22">
        <f t="shared" si="119"/>
        <v>1.1575446365589015</v>
      </c>
      <c r="AB532" s="22">
        <f t="shared" si="119"/>
        <v>1.1683892307482282</v>
      </c>
      <c r="AC532" s="22">
        <f t="shared" si="119"/>
        <v>1.177748313260375</v>
      </c>
      <c r="AD532" s="22">
        <f t="shared" si="119"/>
        <v>1.1892286768767839</v>
      </c>
      <c r="AE532" s="22">
        <f t="shared" si="119"/>
        <v>1.2012301786356998</v>
      </c>
      <c r="AF532" s="22">
        <f t="shared" ref="L532:AW539" si="120">AF1483</f>
        <v>1.2156440621023219</v>
      </c>
      <c r="AG532" s="22">
        <f t="shared" si="120"/>
        <v>1.2312815712852161</v>
      </c>
      <c r="AH532" s="22">
        <f t="shared" si="120"/>
        <v>1.2433357533672107</v>
      </c>
      <c r="AI532" s="22">
        <f t="shared" si="120"/>
        <v>1.2553898947265021</v>
      </c>
      <c r="AJ532" s="22">
        <f t="shared" si="120"/>
        <v>1.268741000218647</v>
      </c>
      <c r="AK532" s="22">
        <f t="shared" si="120"/>
        <v>1.2819945412012994</v>
      </c>
      <c r="AL532" s="22">
        <f t="shared" si="120"/>
        <v>1.2966624556264037</v>
      </c>
      <c r="AM532" s="22">
        <f t="shared" si="120"/>
        <v>1.3108849260107014</v>
      </c>
      <c r="AN532" s="22">
        <f t="shared" si="120"/>
        <v>1.3273999798500411</v>
      </c>
      <c r="AO532" s="22">
        <f t="shared" si="120"/>
        <v>1.3440898135356563</v>
      </c>
      <c r="AP532" s="22">
        <f t="shared" si="120"/>
        <v>1.3612310825575897</v>
      </c>
      <c r="AQ532" s="22">
        <f t="shared" si="120"/>
        <v>1.3789133052065494</v>
      </c>
      <c r="AR532" s="22">
        <f t="shared" si="120"/>
        <v>1.3973089323652517</v>
      </c>
      <c r="AS532" s="22">
        <f t="shared" si="120"/>
        <v>1.4173043215491503</v>
      </c>
      <c r="AT532" s="22">
        <f t="shared" si="120"/>
        <v>1.4287607537784786</v>
      </c>
      <c r="AU532" s="22">
        <f t="shared" si="120"/>
        <v>1.4388821321088736</v>
      </c>
      <c r="AV532" s="22">
        <f t="shared" si="120"/>
        <v>1.4491709138392974</v>
      </c>
      <c r="AW532" s="22">
        <f t="shared" si="120"/>
        <v>1.4590876146511078</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0.74376253694082295</v>
      </c>
      <c r="N533" s="22">
        <f t="shared" si="120"/>
        <v>0.74750301879518044</v>
      </c>
      <c r="O533" s="22">
        <f t="shared" si="120"/>
        <v>0.74998858609492636</v>
      </c>
      <c r="P533" s="22">
        <f t="shared" si="120"/>
        <v>0.75119477530775824</v>
      </c>
      <c r="Q533" s="22">
        <f t="shared" si="120"/>
        <v>0.7538596961765357</v>
      </c>
      <c r="R533" s="22">
        <f t="shared" si="120"/>
        <v>0.75691680802528449</v>
      </c>
      <c r="S533" s="22">
        <f t="shared" si="120"/>
        <v>0.73623909599276127</v>
      </c>
      <c r="T533" s="22">
        <f t="shared" si="120"/>
        <v>0.74563377105712825</v>
      </c>
      <c r="U533" s="22">
        <f t="shared" si="120"/>
        <v>0.75289601898066894</v>
      </c>
      <c r="V533" s="22">
        <f t="shared" si="120"/>
        <v>0.7593789587652614</v>
      </c>
      <c r="W533" s="22">
        <f t="shared" si="120"/>
        <v>0.76623212275449915</v>
      </c>
      <c r="X533" s="22">
        <f t="shared" si="120"/>
        <v>0.77248921794172176</v>
      </c>
      <c r="Y533" s="22">
        <f t="shared" si="120"/>
        <v>0.77776397207451797</v>
      </c>
      <c r="Z533" s="22">
        <f t="shared" si="120"/>
        <v>0.78297310229012307</v>
      </c>
      <c r="AA533" s="22">
        <f t="shared" si="120"/>
        <v>0.78829581751860067</v>
      </c>
      <c r="AB533" s="22">
        <f t="shared" si="120"/>
        <v>0.79568106036119735</v>
      </c>
      <c r="AC533" s="22">
        <f t="shared" si="120"/>
        <v>0.80205465958763289</v>
      </c>
      <c r="AD533" s="22">
        <f t="shared" si="120"/>
        <v>0.80987286576006323</v>
      </c>
      <c r="AE533" s="22">
        <f t="shared" si="120"/>
        <v>0.81804597057321304</v>
      </c>
      <c r="AF533" s="22">
        <f t="shared" si="120"/>
        <v>0.82786192383503843</v>
      </c>
      <c r="AG533" s="22">
        <f t="shared" si="120"/>
        <v>0.83851117458179947</v>
      </c>
      <c r="AH533" s="22">
        <f t="shared" si="120"/>
        <v>0.84672015505540921</v>
      </c>
      <c r="AI533" s="22">
        <f t="shared" si="120"/>
        <v>0.85492910779657982</v>
      </c>
      <c r="AJ533" s="22">
        <f t="shared" si="120"/>
        <v>0.86402130198616611</v>
      </c>
      <c r="AK533" s="22">
        <f t="shared" si="120"/>
        <v>0.87304705407724315</v>
      </c>
      <c r="AL533" s="22">
        <f t="shared" si="120"/>
        <v>0.88303600415989647</v>
      </c>
      <c r="AM533" s="22">
        <f t="shared" si="120"/>
        <v>0.8927216038029937</v>
      </c>
      <c r="AN533" s="22">
        <f t="shared" si="120"/>
        <v>0.90396846846503176</v>
      </c>
      <c r="AO533" s="22">
        <f t="shared" si="120"/>
        <v>0.9153343593982427</v>
      </c>
      <c r="AP533" s="22">
        <f t="shared" si="120"/>
        <v>0.92700768088424634</v>
      </c>
      <c r="AQ533" s="22">
        <f t="shared" si="120"/>
        <v>0.93904939549150701</v>
      </c>
      <c r="AR533" s="22">
        <f t="shared" si="120"/>
        <v>0.95157694345107857</v>
      </c>
      <c r="AS533" s="22">
        <f t="shared" si="120"/>
        <v>0.96519394029552108</v>
      </c>
      <c r="AT533" s="22">
        <f t="shared" si="120"/>
        <v>0.97299584902960823</v>
      </c>
      <c r="AU533" s="22">
        <f t="shared" si="120"/>
        <v>0.97988857692396614</v>
      </c>
      <c r="AV533" s="22">
        <f t="shared" si="120"/>
        <v>0.98689530767913225</v>
      </c>
      <c r="AW533" s="22">
        <f t="shared" si="120"/>
        <v>0.99364864878291259</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15.353527292296837</v>
      </c>
      <c r="L534" s="22">
        <f t="shared" si="120"/>
        <v>15.220371053361486</v>
      </c>
      <c r="M534" s="22">
        <f t="shared" si="120"/>
        <v>15.169682504177882</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12.171307653404368</v>
      </c>
      <c r="T534" s="22">
        <f t="shared" si="120"/>
        <v>12.409242980519185</v>
      </c>
      <c r="U534" s="22">
        <f t="shared" si="120"/>
        <v>12.536935132118783</v>
      </c>
      <c r="V534" s="22">
        <f t="shared" si="120"/>
        <v>12.627950665515616</v>
      </c>
      <c r="W534" s="22">
        <f t="shared" si="120"/>
        <v>12.741419698273484</v>
      </c>
      <c r="X534" s="22">
        <f t="shared" si="120"/>
        <v>12.829469549352394</v>
      </c>
      <c r="Y534" s="22">
        <f t="shared" si="120"/>
        <v>12.866055178134978</v>
      </c>
      <c r="Z534" s="22">
        <f t="shared" si="120"/>
        <v>12.897116086638068</v>
      </c>
      <c r="AA534" s="22">
        <f t="shared" si="120"/>
        <v>12.931426294489832</v>
      </c>
      <c r="AB534" s="22">
        <f t="shared" si="120"/>
        <v>13.058857567361098</v>
      </c>
      <c r="AC534" s="22">
        <f t="shared" si="120"/>
        <v>13.135736118686509</v>
      </c>
      <c r="AD534" s="22">
        <f t="shared" si="120"/>
        <v>13.161773929292332</v>
      </c>
      <c r="AE534" s="22">
        <f t="shared" si="120"/>
        <v>13.193412586391476</v>
      </c>
      <c r="AF534" s="22">
        <f t="shared" si="120"/>
        <v>13.284445441700106</v>
      </c>
      <c r="AG534" s="22">
        <f t="shared" si="120"/>
        <v>13.396718915540504</v>
      </c>
      <c r="AH534" s="22">
        <f t="shared" si="120"/>
        <v>13.395740597917952</v>
      </c>
      <c r="AI534" s="22">
        <f t="shared" si="120"/>
        <v>13.384910174481227</v>
      </c>
      <c r="AJ534" s="22">
        <f t="shared" si="120"/>
        <v>13.398434985829827</v>
      </c>
      <c r="AK534" s="22">
        <f t="shared" si="120"/>
        <v>13.398319173745541</v>
      </c>
      <c r="AL534" s="22">
        <f t="shared" si="120"/>
        <v>13.42266254096387</v>
      </c>
      <c r="AM534" s="22">
        <f t="shared" si="120"/>
        <v>13.423736865257361</v>
      </c>
      <c r="AN534" s="22">
        <f t="shared" si="120"/>
        <v>13.535950399213498</v>
      </c>
      <c r="AO534" s="22">
        <f t="shared" si="120"/>
        <v>13.64085590815815</v>
      </c>
      <c r="AP534" s="22">
        <f t="shared" si="120"/>
        <v>13.744706587938053</v>
      </c>
      <c r="AQ534" s="22">
        <f t="shared" si="120"/>
        <v>13.849031248884563</v>
      </c>
      <c r="AR534" s="22">
        <f t="shared" si="120"/>
        <v>13.957009356389916</v>
      </c>
      <c r="AS534" s="22">
        <f t="shared" si="120"/>
        <v>14.086802114678639</v>
      </c>
      <c r="AT534" s="22">
        <f t="shared" si="120"/>
        <v>14.023663917742747</v>
      </c>
      <c r="AU534" s="22">
        <f t="shared" si="120"/>
        <v>13.927318390204961</v>
      </c>
      <c r="AV534" s="22">
        <f t="shared" si="120"/>
        <v>13.829772601228814</v>
      </c>
      <c r="AW534" s="22">
        <f t="shared" si="120"/>
        <v>13.72023414832719</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9.6543103644621411</v>
      </c>
      <c r="L535" s="22">
        <f t="shared" si="120"/>
        <v>9.570581613851763</v>
      </c>
      <c r="M535" s="22">
        <f t="shared" si="120"/>
        <v>9.5387086131772989</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7.65332808482869</v>
      </c>
      <c r="T535" s="22">
        <f t="shared" si="120"/>
        <v>7.8029420107301855</v>
      </c>
      <c r="U535" s="22">
        <f t="shared" si="120"/>
        <v>7.8832349388097791</v>
      </c>
      <c r="V535" s="22">
        <f t="shared" si="120"/>
        <v>7.9404655797349353</v>
      </c>
      <c r="W535" s="22">
        <f t="shared" si="120"/>
        <v>8.0118149991969663</v>
      </c>
      <c r="X535" s="22">
        <f t="shared" si="120"/>
        <v>8.0671808166848447</v>
      </c>
      <c r="Y535" s="22">
        <f t="shared" si="120"/>
        <v>8.0901858896183612</v>
      </c>
      <c r="Z535" s="22">
        <f t="shared" si="120"/>
        <v>8.1097170139770931</v>
      </c>
      <c r="AA535" s="22">
        <f t="shared" si="120"/>
        <v>8.1312913003911547</v>
      </c>
      <c r="AB535" s="22">
        <f t="shared" si="120"/>
        <v>8.2114201877156283</v>
      </c>
      <c r="AC535" s="22">
        <f t="shared" si="120"/>
        <v>8.2597614828939765</v>
      </c>
      <c r="AD535" s="22">
        <f t="shared" si="120"/>
        <v>8.276134079237087</v>
      </c>
      <c r="AE535" s="22">
        <f t="shared" si="120"/>
        <v>8.2960284923797367</v>
      </c>
      <c r="AF535" s="22">
        <f t="shared" si="120"/>
        <v>8.3532700253370304</v>
      </c>
      <c r="AG535" s="22">
        <f t="shared" si="120"/>
        <v>8.4238676763859406</v>
      </c>
      <c r="AH535" s="22">
        <f t="shared" si="120"/>
        <v>8.4232525094745618</v>
      </c>
      <c r="AI535" s="22">
        <f t="shared" si="120"/>
        <v>8.4164423304683922</v>
      </c>
      <c r="AJ535" s="22">
        <f t="shared" si="120"/>
        <v>8.4249467427701621</v>
      </c>
      <c r="AK535" s="22">
        <f t="shared" si="120"/>
        <v>8.4248739200380083</v>
      </c>
      <c r="AL535" s="22">
        <f t="shared" si="120"/>
        <v>8.4401810490102402</v>
      </c>
      <c r="AM535" s="22">
        <f t="shared" si="120"/>
        <v>8.4408565849938597</v>
      </c>
      <c r="AN535" s="22">
        <f t="shared" si="120"/>
        <v>8.5114165457951234</v>
      </c>
      <c r="AO535" s="22">
        <f t="shared" si="120"/>
        <v>8.5773812145655146</v>
      </c>
      <c r="AP535" s="22">
        <f t="shared" si="120"/>
        <v>8.6426826059049908</v>
      </c>
      <c r="AQ535" s="22">
        <f t="shared" si="120"/>
        <v>8.7082820369849241</v>
      </c>
      <c r="AR535" s="22">
        <f t="shared" si="120"/>
        <v>8.776178758212426</v>
      </c>
      <c r="AS535" s="22">
        <f t="shared" si="120"/>
        <v>8.8577925494750751</v>
      </c>
      <c r="AT535" s="22">
        <f t="shared" si="120"/>
        <v>8.818091200236756</v>
      </c>
      <c r="AU535" s="22">
        <f t="shared" si="120"/>
        <v>8.7575090546900238</v>
      </c>
      <c r="AV535" s="22">
        <f t="shared" si="120"/>
        <v>8.6961721837812433</v>
      </c>
      <c r="AW535" s="22">
        <f t="shared" si="120"/>
        <v>8.6272943161080669</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5.8008217784478351</v>
      </c>
      <c r="L537" s="22">
        <f t="shared" si="120"/>
        <v>5.8039582643251126</v>
      </c>
      <c r="M537" s="22">
        <f t="shared" si="120"/>
        <v>5.8114574843873843</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5.9177473514755112</v>
      </c>
      <c r="T537" s="22">
        <f t="shared" si="120"/>
        <v>5.9375309150436957</v>
      </c>
      <c r="U537" s="22">
        <f t="shared" si="120"/>
        <v>5.9550349542369023</v>
      </c>
      <c r="V537" s="22">
        <f t="shared" si="120"/>
        <v>5.9702956047872346</v>
      </c>
      <c r="W537" s="22">
        <f t="shared" si="120"/>
        <v>5.9833335465648414</v>
      </c>
      <c r="X537" s="22">
        <f t="shared" si="120"/>
        <v>5.9938722300414815</v>
      </c>
      <c r="Y537" s="22">
        <f t="shared" si="120"/>
        <v>6.0040753426216513</v>
      </c>
      <c r="Z537" s="22">
        <f t="shared" si="120"/>
        <v>6.0140016433547752</v>
      </c>
      <c r="AA537" s="22">
        <f t="shared" si="120"/>
        <v>6.0236073114274769</v>
      </c>
      <c r="AB537" s="22">
        <f t="shared" si="120"/>
        <v>6.0331135497203547</v>
      </c>
      <c r="AC537" s="22">
        <f t="shared" si="120"/>
        <v>6.0420086626499678</v>
      </c>
      <c r="AD537" s="22">
        <f t="shared" si="120"/>
        <v>6.0508823359685007</v>
      </c>
      <c r="AE537" s="22">
        <f t="shared" si="120"/>
        <v>6.059525855279027</v>
      </c>
      <c r="AF537" s="22">
        <f t="shared" si="120"/>
        <v>6.0680826735126097</v>
      </c>
      <c r="AG537" s="22">
        <f t="shared" si="120"/>
        <v>6.07639140862522</v>
      </c>
      <c r="AH537" s="22">
        <f t="shared" si="120"/>
        <v>6.0839321608306083</v>
      </c>
      <c r="AI537" s="22">
        <f t="shared" si="120"/>
        <v>6.0911065580949133</v>
      </c>
      <c r="AJ537" s="22">
        <f t="shared" si="120"/>
        <v>6.0980098310577775</v>
      </c>
      <c r="AK537" s="22">
        <f t="shared" si="120"/>
        <v>6.1044705461191313</v>
      </c>
      <c r="AL537" s="22">
        <f t="shared" si="120"/>
        <v>6.1106093052100885</v>
      </c>
      <c r="AM537" s="22">
        <f t="shared" si="120"/>
        <v>6.1162119997906332</v>
      </c>
      <c r="AN537" s="22">
        <f t="shared" si="120"/>
        <v>6.1216103650549423</v>
      </c>
      <c r="AO537" s="22">
        <f t="shared" si="120"/>
        <v>6.1265684788361296</v>
      </c>
      <c r="AP537" s="22">
        <f t="shared" si="120"/>
        <v>6.131090742863095</v>
      </c>
      <c r="AQ537" s="22">
        <f t="shared" si="120"/>
        <v>6.1351642207573143</v>
      </c>
      <c r="AR537" s="22">
        <f t="shared" si="120"/>
        <v>6.1387855064960508</v>
      </c>
      <c r="AS537" s="22">
        <f t="shared" si="120"/>
        <v>6.1420270149893508</v>
      </c>
      <c r="AT537" s="22">
        <f t="shared" si="120"/>
        <v>6.1438601984597403</v>
      </c>
      <c r="AU537" s="22">
        <f t="shared" si="120"/>
        <v>6.1449861131424406</v>
      </c>
      <c r="AV537" s="22">
        <f t="shared" si="120"/>
        <v>6.1455384628484486</v>
      </c>
      <c r="AW537" s="22">
        <f t="shared" si="120"/>
        <v>6.1454485047023475</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0.64754299084306621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0.66059533724434472</v>
      </c>
      <c r="T538" s="22">
        <f t="shared" si="120"/>
        <v>0.66280376708614275</v>
      </c>
      <c r="U538" s="22">
        <f t="shared" si="120"/>
        <v>0.66475773470037225</v>
      </c>
      <c r="V538" s="22">
        <f t="shared" si="120"/>
        <v>0.66646127390171195</v>
      </c>
      <c r="W538" s="22">
        <f t="shared" si="120"/>
        <v>0.66791669317428426</v>
      </c>
      <c r="X538" s="22">
        <f t="shared" si="120"/>
        <v>0.66909312142508237</v>
      </c>
      <c r="Y538" s="22">
        <f t="shared" si="120"/>
        <v>0.67023209005546158</v>
      </c>
      <c r="Z538" s="22">
        <f t="shared" si="120"/>
        <v>0.67134015831031046</v>
      </c>
      <c r="AA538" s="22">
        <f t="shared" si="120"/>
        <v>0.67241243449296328</v>
      </c>
      <c r="AB538" s="22">
        <f t="shared" si="120"/>
        <v>0.67347361137633321</v>
      </c>
      <c r="AC538" s="22">
        <f t="shared" si="120"/>
        <v>0.67446656862451637</v>
      </c>
      <c r="AD538" s="22">
        <f t="shared" si="120"/>
        <v>0.67545713257905748</v>
      </c>
      <c r="AE538" s="22">
        <f t="shared" si="120"/>
        <v>0.67642200455056722</v>
      </c>
      <c r="AF538" s="22">
        <f t="shared" si="120"/>
        <v>0.6773771981218748</v>
      </c>
      <c r="AG538" s="22">
        <f t="shared" si="120"/>
        <v>0.67830469829175277</v>
      </c>
      <c r="AH538" s="22">
        <f t="shared" si="120"/>
        <v>0.67914646889301933</v>
      </c>
      <c r="AI538" s="22">
        <f t="shared" si="120"/>
        <v>0.67994734346552976</v>
      </c>
      <c r="AJ538" s="22">
        <f t="shared" si="120"/>
        <v>0.68071795256053547</v>
      </c>
      <c r="AK538" s="22">
        <f t="shared" si="120"/>
        <v>0.68143915912636355</v>
      </c>
      <c r="AL538" s="22">
        <f t="shared" si="120"/>
        <v>0.6821244258995286</v>
      </c>
      <c r="AM538" s="22">
        <f t="shared" si="120"/>
        <v>0.68274985204500094</v>
      </c>
      <c r="AN538" s="22">
        <f t="shared" si="120"/>
        <v>0.68335246900556701</v>
      </c>
      <c r="AO538" s="22">
        <f t="shared" si="120"/>
        <v>0.68390594090134904</v>
      </c>
      <c r="AP538" s="22">
        <f t="shared" si="120"/>
        <v>0.68441075909526128</v>
      </c>
      <c r="AQ538" s="22">
        <f t="shared" si="120"/>
        <v>0.68486547950548948</v>
      </c>
      <c r="AR538" s="22">
        <f t="shared" si="120"/>
        <v>0.68526972191932656</v>
      </c>
      <c r="AS538" s="22">
        <f t="shared" si="120"/>
        <v>0.68563156997892261</v>
      </c>
      <c r="AT538" s="22">
        <f t="shared" si="120"/>
        <v>0.68583620738246964</v>
      </c>
      <c r="AU538" s="22">
        <f t="shared" si="120"/>
        <v>0.68596189270584551</v>
      </c>
      <c r="AV538" s="22">
        <f t="shared" si="120"/>
        <v>0.68602355124221859</v>
      </c>
      <c r="AW538" s="22">
        <f t="shared" si="120"/>
        <v>0.68601350925692695</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0.74639585624714178</v>
      </c>
      <c r="T539" s="22">
        <f t="shared" si="120"/>
        <v>0.75062344269595038</v>
      </c>
      <c r="U539" s="22">
        <f t="shared" ref="L539:AW545" si="121">U1490</f>
        <v>0.75434456999126498</v>
      </c>
      <c r="V539" s="22">
        <f t="shared" si="121"/>
        <v>0.7575750131274801</v>
      </c>
      <c r="W539" s="22">
        <f t="shared" si="121"/>
        <v>0.7603267043915154</v>
      </c>
      <c r="X539" s="22">
        <f t="shared" si="121"/>
        <v>0.76255455909308367</v>
      </c>
      <c r="Y539" s="22">
        <f t="shared" si="121"/>
        <v>0.7646741649144333</v>
      </c>
      <c r="Z539" s="22">
        <f t="shared" si="121"/>
        <v>0.76670028037779503</v>
      </c>
      <c r="AA539" s="22">
        <f t="shared" si="121"/>
        <v>0.7686279201351115</v>
      </c>
      <c r="AB539" s="22">
        <f t="shared" si="121"/>
        <v>0.77050157660343455</v>
      </c>
      <c r="AC539" s="22">
        <f t="shared" si="121"/>
        <v>0.77222791857842199</v>
      </c>
      <c r="AD539" s="22">
        <f t="shared" si="121"/>
        <v>0.77391993205048337</v>
      </c>
      <c r="AE539" s="22">
        <f t="shared" si="121"/>
        <v>0.77554063276479512</v>
      </c>
      <c r="AF539" s="22">
        <f t="shared" si="121"/>
        <v>0.77711869829831559</v>
      </c>
      <c r="AG539" s="22">
        <f t="shared" si="121"/>
        <v>0.77862582768115796</v>
      </c>
      <c r="AH539" s="22">
        <f t="shared" si="121"/>
        <v>0.77996736659868171</v>
      </c>
      <c r="AI539" s="22">
        <f t="shared" si="121"/>
        <v>0.78121973085953944</v>
      </c>
      <c r="AJ539" s="22">
        <f t="shared" si="121"/>
        <v>0.78240207201816891</v>
      </c>
      <c r="AK539" s="22">
        <f t="shared" si="121"/>
        <v>0.78348415837993368</v>
      </c>
      <c r="AL539" s="22">
        <f t="shared" si="121"/>
        <v>0.78448961677320206</v>
      </c>
      <c r="AM539" s="22">
        <f t="shared" si="121"/>
        <v>0.78538036055819127</v>
      </c>
      <c r="AN539" s="22">
        <f t="shared" si="121"/>
        <v>0.78621855970709831</v>
      </c>
      <c r="AO539" s="22">
        <f t="shared" si="121"/>
        <v>0.78696200764009205</v>
      </c>
      <c r="AP539" s="22">
        <f t="shared" si="121"/>
        <v>0.78761263401819026</v>
      </c>
      <c r="AQ539" s="22">
        <f t="shared" si="121"/>
        <v>0.78816913857770965</v>
      </c>
      <c r="AR539" s="22">
        <f t="shared" si="121"/>
        <v>0.78863191473156036</v>
      </c>
      <c r="AS539" s="22">
        <f t="shared" si="121"/>
        <v>0.7890150882372613</v>
      </c>
      <c r="AT539" s="22">
        <f t="shared" si="121"/>
        <v>0.78913286819737027</v>
      </c>
      <c r="AU539" s="22">
        <f t="shared" si="121"/>
        <v>0.78911397535038097</v>
      </c>
      <c r="AV539" s="22">
        <f t="shared" si="121"/>
        <v>0.78898363389620252</v>
      </c>
      <c r="AW539" s="22">
        <f t="shared" si="121"/>
        <v>0.78873031132745119</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1.2123460769338652</v>
      </c>
      <c r="Q540" s="22">
        <f t="shared" si="121"/>
        <v>1.2198688909683484</v>
      </c>
      <c r="R540" s="22">
        <f t="shared" si="121"/>
        <v>1.2278946750888551</v>
      </c>
      <c r="S540" s="22">
        <f t="shared" si="121"/>
        <v>1.2352699808309164</v>
      </c>
      <c r="T540" s="22">
        <f t="shared" si="121"/>
        <v>1.2422665505303223</v>
      </c>
      <c r="U540" s="22">
        <f t="shared" si="121"/>
        <v>1.2484249406182093</v>
      </c>
      <c r="V540" s="22">
        <f t="shared" si="121"/>
        <v>1.2537712583898704</v>
      </c>
      <c r="W540" s="22">
        <f t="shared" si="121"/>
        <v>1.2583252515377801</v>
      </c>
      <c r="X540" s="22">
        <f t="shared" si="121"/>
        <v>1.2620123058153014</v>
      </c>
      <c r="Y540" s="22">
        <f t="shared" si="121"/>
        <v>1.2655202103948799</v>
      </c>
      <c r="Z540" s="22">
        <f t="shared" si="121"/>
        <v>1.268873390331023</v>
      </c>
      <c r="AA540" s="22">
        <f t="shared" si="121"/>
        <v>1.2720635949739607</v>
      </c>
      <c r="AB540" s="22">
        <f t="shared" si="121"/>
        <v>1.275164458370156</v>
      </c>
      <c r="AC540" s="22">
        <f t="shared" si="121"/>
        <v>1.2780215192722255</v>
      </c>
      <c r="AD540" s="22">
        <f t="shared" si="121"/>
        <v>1.2808217671992546</v>
      </c>
      <c r="AE540" s="22">
        <f t="shared" si="121"/>
        <v>1.2835039939607567</v>
      </c>
      <c r="AF540" s="22">
        <f t="shared" si="121"/>
        <v>1.2861156603640822</v>
      </c>
      <c r="AG540" s="22">
        <f t="shared" si="121"/>
        <v>1.2886099288789343</v>
      </c>
      <c r="AH540" s="22">
        <f t="shared" si="121"/>
        <v>1.2908301485372613</v>
      </c>
      <c r="AI540" s="22">
        <f t="shared" si="121"/>
        <v>1.2929027859501765</v>
      </c>
      <c r="AJ540" s="22">
        <f t="shared" si="121"/>
        <v>1.294859536551257</v>
      </c>
      <c r="AK540" s="22">
        <f t="shared" si="121"/>
        <v>1.2966503674999652</v>
      </c>
      <c r="AL540" s="22">
        <f t="shared" si="121"/>
        <v>1.2983143807173261</v>
      </c>
      <c r="AM540" s="22">
        <f t="shared" si="121"/>
        <v>1.2997885435881402</v>
      </c>
      <c r="AN540" s="22">
        <f t="shared" si="121"/>
        <v>1.3011757461535574</v>
      </c>
      <c r="AO540" s="22">
        <f t="shared" si="121"/>
        <v>1.3024061373812841</v>
      </c>
      <c r="AP540" s="22">
        <f t="shared" si="121"/>
        <v>1.3034829108211081</v>
      </c>
      <c r="AQ540" s="22">
        <f t="shared" si="121"/>
        <v>1.3044039145630451</v>
      </c>
      <c r="AR540" s="22">
        <f t="shared" si="121"/>
        <v>1.30516979969747</v>
      </c>
      <c r="AS540" s="22">
        <f t="shared" si="121"/>
        <v>1.305803944066146</v>
      </c>
      <c r="AT540" s="22">
        <f t="shared" si="121"/>
        <v>1.3059988675077063</v>
      </c>
      <c r="AU540" s="22">
        <f t="shared" si="121"/>
        <v>1.3059676002297018</v>
      </c>
      <c r="AV540" s="22">
        <f t="shared" si="121"/>
        <v>1.305751887770614</v>
      </c>
      <c r="AW540" s="22">
        <f t="shared" si="121"/>
        <v>1.3053326440649764</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0.19132863754616408</v>
      </c>
      <c r="S541" s="22">
        <f t="shared" si="121"/>
        <v>0.18121691515177082</v>
      </c>
      <c r="T541" s="22">
        <f t="shared" si="121"/>
        <v>0.18348274227221728</v>
      </c>
      <c r="U541" s="22">
        <f t="shared" si="121"/>
        <v>0.18500542428263034</v>
      </c>
      <c r="V541" s="22">
        <f t="shared" si="121"/>
        <v>0.18633992600873345</v>
      </c>
      <c r="W541" s="22">
        <f t="shared" si="121"/>
        <v>0.18794532448884269</v>
      </c>
      <c r="X541" s="22">
        <f t="shared" si="121"/>
        <v>0.18945528470008383</v>
      </c>
      <c r="Y541" s="22">
        <f t="shared" si="121"/>
        <v>0.19059515241393726</v>
      </c>
      <c r="Z541" s="22">
        <f t="shared" si="121"/>
        <v>0.19172409176710437</v>
      </c>
      <c r="AA541" s="22">
        <f t="shared" si="121"/>
        <v>0.19291420871429943</v>
      </c>
      <c r="AB541" s="22">
        <f t="shared" si="121"/>
        <v>0.19490384140562342</v>
      </c>
      <c r="AC541" s="22">
        <f t="shared" si="121"/>
        <v>0.19653122230472453</v>
      </c>
      <c r="AD541" s="22">
        <f t="shared" si="121"/>
        <v>0.19870672632266706</v>
      </c>
      <c r="AE541" s="22">
        <f t="shared" si="121"/>
        <v>0.20102070374492181</v>
      </c>
      <c r="AF541" s="22">
        <f t="shared" si="121"/>
        <v>0.2039525742459882</v>
      </c>
      <c r="AG541" s="22">
        <f t="shared" si="121"/>
        <v>0.20719921130686197</v>
      </c>
      <c r="AH541" s="22">
        <f t="shared" si="121"/>
        <v>0.20955489098601043</v>
      </c>
      <c r="AI541" s="22">
        <f t="shared" si="121"/>
        <v>0.21192293732431061</v>
      </c>
      <c r="AJ541" s="22">
        <f t="shared" si="121"/>
        <v>0.21462910923397369</v>
      </c>
      <c r="AK541" s="22">
        <f t="shared" si="121"/>
        <v>0.21732663117670842</v>
      </c>
      <c r="AL541" s="22">
        <f t="shared" si="121"/>
        <v>0.22039274825333016</v>
      </c>
      <c r="AM541" s="22">
        <f t="shared" si="121"/>
        <v>0.2233679582264026</v>
      </c>
      <c r="AN541" s="22">
        <f t="shared" si="121"/>
        <v>0.22692459454896774</v>
      </c>
      <c r="AO541" s="22">
        <f t="shared" si="121"/>
        <v>0.23054073392143409</v>
      </c>
      <c r="AP541" s="22">
        <f t="shared" si="121"/>
        <v>0.23428659186390743</v>
      </c>
      <c r="AQ541" s="22">
        <f t="shared" si="121"/>
        <v>0.23818605127383119</v>
      </c>
      <c r="AR541" s="22">
        <f t="shared" si="121"/>
        <v>0.2422831406725548</v>
      </c>
      <c r="AS541" s="22">
        <f t="shared" si="121"/>
        <v>0.2467953078980418</v>
      </c>
      <c r="AT541" s="22">
        <f t="shared" si="121"/>
        <v>0.24925861312679798</v>
      </c>
      <c r="AU541" s="22">
        <f t="shared" si="121"/>
        <v>0.2514343978315251</v>
      </c>
      <c r="AV541" s="22">
        <f t="shared" si="121"/>
        <v>0.25369020321184743</v>
      </c>
      <c r="AW541" s="22">
        <f t="shared" si="121"/>
        <v>0.25589710336146904</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0.66038785467281191</v>
      </c>
      <c r="U559" s="22">
        <f t="shared" si="123"/>
        <v>0.66019993680841182</v>
      </c>
      <c r="V559" s="22">
        <f t="shared" si="123"/>
        <v>0.66005322797228072</v>
      </c>
      <c r="W559" s="22">
        <f t="shared" si="123"/>
        <v>0.65992051255597362</v>
      </c>
      <c r="X559" s="22">
        <f t="shared" si="123"/>
        <v>0.6597798185241549</v>
      </c>
      <c r="Y559" s="22">
        <f t="shared" si="123"/>
        <v>0.65964889228575574</v>
      </c>
      <c r="Z559" s="22">
        <f t="shared" ref="L559:AW566" si="124">Z1510</f>
        <v>0.65953738138803686</v>
      </c>
      <c r="AA559" s="22">
        <f t="shared" si="124"/>
        <v>0.65942817746747784</v>
      </c>
      <c r="AB559" s="22">
        <f t="shared" si="124"/>
        <v>0.65931792871980044</v>
      </c>
      <c r="AC559" s="22">
        <f t="shared" si="124"/>
        <v>0.65917237797877515</v>
      </c>
      <c r="AD559" s="22">
        <f t="shared" si="124"/>
        <v>0.65904593743410622</v>
      </c>
      <c r="AE559" s="22">
        <f t="shared" si="124"/>
        <v>0.65889626809226776</v>
      </c>
      <c r="AF559" s="22">
        <f t="shared" si="124"/>
        <v>0.65874261858387118</v>
      </c>
      <c r="AG559" s="22">
        <f t="shared" si="124"/>
        <v>0.65856391761312372</v>
      </c>
      <c r="AH559" s="22">
        <f t="shared" si="124"/>
        <v>0.65837460743635234</v>
      </c>
      <c r="AI559" s="22">
        <f t="shared" si="124"/>
        <v>0.65822718605247443</v>
      </c>
      <c r="AJ559" s="22">
        <f t="shared" si="124"/>
        <v>0.65808158783351756</v>
      </c>
      <c r="AK559" s="22">
        <f t="shared" si="124"/>
        <v>0.65792411429496322</v>
      </c>
      <c r="AL559" s="22">
        <f t="shared" si="124"/>
        <v>0.65776971792007932</v>
      </c>
      <c r="AM559" s="22">
        <f t="shared" si="124"/>
        <v>0.65760292541762722</v>
      </c>
      <c r="AN559" s="22">
        <f t="shared" si="124"/>
        <v>0.65744290866706323</v>
      </c>
      <c r="AO559" s="22">
        <f t="shared" si="124"/>
        <v>0.6572626584708281</v>
      </c>
      <c r="AP559" s="22">
        <f t="shared" si="124"/>
        <v>0.65708363430200767</v>
      </c>
      <c r="AQ559" s="22">
        <f t="shared" si="124"/>
        <v>0.65690321556450881</v>
      </c>
      <c r="AR559" s="22">
        <f t="shared" si="124"/>
        <v>0.65672071055463621</v>
      </c>
      <c r="AS559" s="22">
        <f t="shared" si="124"/>
        <v>0.65653474451226601</v>
      </c>
      <c r="AT559" s="22">
        <f t="shared" si="124"/>
        <v>0.65633778154585931</v>
      </c>
      <c r="AU559" s="22">
        <f t="shared" si="124"/>
        <v>0.65621831754716786</v>
      </c>
      <c r="AV559" s="22">
        <f t="shared" si="124"/>
        <v>0.65611127696826843</v>
      </c>
      <c r="AW559" s="22">
        <f t="shared" si="124"/>
        <v>0.65600345870341048</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8.7171196816811167E-3</v>
      </c>
      <c r="U560" s="22">
        <f t="shared" si="124"/>
        <v>8.7146391658710371E-3</v>
      </c>
      <c r="V560" s="22">
        <f t="shared" si="124"/>
        <v>8.7127026092341051E-3</v>
      </c>
      <c r="W560" s="22">
        <f t="shared" si="124"/>
        <v>8.7109507657388546E-3</v>
      </c>
      <c r="X560" s="22">
        <f t="shared" si="124"/>
        <v>8.7090936045188475E-3</v>
      </c>
      <c r="Y560" s="22">
        <f t="shared" si="124"/>
        <v>8.7073653781719745E-3</v>
      </c>
      <c r="Z560" s="22">
        <f t="shared" si="124"/>
        <v>8.7058934343220897E-3</v>
      </c>
      <c r="AA560" s="22">
        <f t="shared" si="124"/>
        <v>8.7044519425707075E-3</v>
      </c>
      <c r="AB560" s="22">
        <f t="shared" si="124"/>
        <v>8.7029966591013648E-3</v>
      </c>
      <c r="AC560" s="22">
        <f t="shared" si="124"/>
        <v>8.7010753893198341E-3</v>
      </c>
      <c r="AD560" s="22">
        <f t="shared" si="124"/>
        <v>8.6994063741302041E-3</v>
      </c>
      <c r="AE560" s="22">
        <f t="shared" si="124"/>
        <v>8.6974307388179382E-3</v>
      </c>
      <c r="AF560" s="22">
        <f t="shared" si="124"/>
        <v>8.6954025653070977E-3</v>
      </c>
      <c r="AG560" s="22">
        <f t="shared" si="124"/>
        <v>8.6930437124932373E-3</v>
      </c>
      <c r="AH560" s="22">
        <f t="shared" si="124"/>
        <v>8.6905448181598538E-3</v>
      </c>
      <c r="AI560" s="22">
        <f t="shared" si="124"/>
        <v>8.6885988558926628E-3</v>
      </c>
      <c r="AJ560" s="22">
        <f t="shared" si="124"/>
        <v>8.6866769594024316E-3</v>
      </c>
      <c r="AK560" s="22">
        <f t="shared" si="124"/>
        <v>8.6845983086935186E-3</v>
      </c>
      <c r="AL560" s="22">
        <f t="shared" si="124"/>
        <v>8.6825602765450479E-3</v>
      </c>
      <c r="AM560" s="22">
        <f t="shared" si="124"/>
        <v>8.6803586155126799E-3</v>
      </c>
      <c r="AN560" s="22">
        <f t="shared" si="124"/>
        <v>8.678246394405233E-3</v>
      </c>
      <c r="AO560" s="22">
        <f t="shared" si="124"/>
        <v>8.675867091814931E-3</v>
      </c>
      <c r="AP560" s="22">
        <f t="shared" si="124"/>
        <v>8.6735039727865015E-3</v>
      </c>
      <c r="AQ560" s="22">
        <f t="shared" si="124"/>
        <v>8.6711224454515175E-3</v>
      </c>
      <c r="AR560" s="22">
        <f t="shared" si="124"/>
        <v>8.6687133793211975E-3</v>
      </c>
      <c r="AS560" s="22">
        <f t="shared" si="124"/>
        <v>8.6662586275619135E-3</v>
      </c>
      <c r="AT560" s="22">
        <f t="shared" si="124"/>
        <v>8.6636587164053442E-3</v>
      </c>
      <c r="AU560" s="22">
        <f t="shared" si="124"/>
        <v>8.6620817916226184E-3</v>
      </c>
      <c r="AV560" s="22">
        <f t="shared" si="124"/>
        <v>8.6606688559811434E-3</v>
      </c>
      <c r="AW560" s="22">
        <f t="shared" si="124"/>
        <v>8.6592456548850207E-3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1.2008407282256133</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1.1697766221705692</v>
      </c>
      <c r="R561" s="22">
        <f t="shared" si="124"/>
        <v>1.1606871439933113</v>
      </c>
      <c r="S561" s="22">
        <f t="shared" si="124"/>
        <v>1.0583151084438351</v>
      </c>
      <c r="T561" s="22">
        <f t="shared" si="124"/>
        <v>1.0817135820061958</v>
      </c>
      <c r="U561" s="22">
        <f t="shared" si="124"/>
        <v>1.0971391321257387</v>
      </c>
      <c r="V561" s="22">
        <f t="shared" si="124"/>
        <v>1.1099983186934999</v>
      </c>
      <c r="W561" s="22">
        <f t="shared" si="124"/>
        <v>1.1247424994036939</v>
      </c>
      <c r="X561" s="22">
        <f t="shared" si="124"/>
        <v>1.1377367545440498</v>
      </c>
      <c r="Y561" s="22">
        <f t="shared" si="124"/>
        <v>1.1469482169774268</v>
      </c>
      <c r="Z561" s="22">
        <f t="shared" si="124"/>
        <v>1.1558704877490678</v>
      </c>
      <c r="AA561" s="22">
        <f t="shared" si="124"/>
        <v>1.1651841304240751</v>
      </c>
      <c r="AB561" s="22">
        <f t="shared" si="124"/>
        <v>1.1819774417183677</v>
      </c>
      <c r="AC561" s="22">
        <f t="shared" si="124"/>
        <v>1.1950081130366406</v>
      </c>
      <c r="AD561" s="22">
        <f t="shared" si="124"/>
        <v>1.2089159739724835</v>
      </c>
      <c r="AE561" s="22">
        <f t="shared" si="124"/>
        <v>1.2237405941114132</v>
      </c>
      <c r="AF561" s="22">
        <f t="shared" si="124"/>
        <v>1.2439410301408287</v>
      </c>
      <c r="AG561" s="22">
        <f t="shared" si="124"/>
        <v>1.2665500798244025</v>
      </c>
      <c r="AH561" s="22">
        <f t="shared" si="124"/>
        <v>1.2803445981940442</v>
      </c>
      <c r="AI561" s="22">
        <f t="shared" si="124"/>
        <v>1.2938151964230753</v>
      </c>
      <c r="AJ561" s="22">
        <f t="shared" si="124"/>
        <v>1.3099131631551906</v>
      </c>
      <c r="AK561" s="22">
        <f t="shared" si="124"/>
        <v>1.3254263499418728</v>
      </c>
      <c r="AL561" s="22">
        <f t="shared" si="124"/>
        <v>1.3437231728606644</v>
      </c>
      <c r="AM561" s="22">
        <f t="shared" si="124"/>
        <v>1.3606353645197928</v>
      </c>
      <c r="AN561" s="22">
        <f t="shared" si="124"/>
        <v>1.3846682324569703</v>
      </c>
      <c r="AO561" s="22">
        <f t="shared" si="124"/>
        <v>1.4086943645257162</v>
      </c>
      <c r="AP561" s="22">
        <f t="shared" si="124"/>
        <v>1.4333039618998324</v>
      </c>
      <c r="AQ561" s="22">
        <f t="shared" si="124"/>
        <v>1.4586702884289542</v>
      </c>
      <c r="AR561" s="22">
        <f t="shared" si="124"/>
        <v>1.4851333871953596</v>
      </c>
      <c r="AS561" s="22">
        <f t="shared" si="124"/>
        <v>1.5145004930344006</v>
      </c>
      <c r="AT561" s="22">
        <f t="shared" si="124"/>
        <v>1.525850384591833</v>
      </c>
      <c r="AU561" s="22">
        <f t="shared" si="124"/>
        <v>1.5343389007732156</v>
      </c>
      <c r="AV561" s="22">
        <f t="shared" si="124"/>
        <v>1.5430762776631064</v>
      </c>
      <c r="AW561" s="22">
        <f t="shared" si="124"/>
        <v>1.550976498720875</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3.9193710675407551</v>
      </c>
      <c r="T562" s="22">
        <f t="shared" si="124"/>
        <v>3.9675413829497361</v>
      </c>
      <c r="U562" s="22">
        <f t="shared" si="124"/>
        <v>3.9963045556227019</v>
      </c>
      <c r="V562" s="22">
        <f t="shared" si="124"/>
        <v>4.0181045214826456</v>
      </c>
      <c r="W562" s="22">
        <f t="shared" si="124"/>
        <v>4.0429589001057185</v>
      </c>
      <c r="X562" s="22">
        <f t="shared" si="124"/>
        <v>4.062672973299339</v>
      </c>
      <c r="Y562" s="22">
        <f t="shared" si="124"/>
        <v>4.0735559630455143</v>
      </c>
      <c r="Z562" s="22">
        <f t="shared" si="124"/>
        <v>4.0834095160895476</v>
      </c>
      <c r="AA562" s="22">
        <f t="shared" si="124"/>
        <v>4.0937090131303266</v>
      </c>
      <c r="AB562" s="22">
        <f t="shared" si="124"/>
        <v>4.1197943263995107</v>
      </c>
      <c r="AC562" s="22">
        <f t="shared" si="124"/>
        <v>4.1371093500145353</v>
      </c>
      <c r="AD562" s="22">
        <f t="shared" si="124"/>
        <v>4.1465866482263332</v>
      </c>
      <c r="AE562" s="22">
        <f t="shared" si="124"/>
        <v>4.1570024751437398</v>
      </c>
      <c r="AF562" s="22">
        <f t="shared" si="124"/>
        <v>4.1775796204917386</v>
      </c>
      <c r="AG562" s="22">
        <f t="shared" si="124"/>
        <v>4.2017922630218454</v>
      </c>
      <c r="AH562" s="22">
        <f t="shared" si="124"/>
        <v>4.2065192230363442</v>
      </c>
      <c r="AI562" s="22">
        <f t="shared" si="124"/>
        <v>4.2095151361718779</v>
      </c>
      <c r="AJ562" s="22">
        <f t="shared" si="124"/>
        <v>4.2166662176505358</v>
      </c>
      <c r="AK562" s="22">
        <f t="shared" si="124"/>
        <v>4.2214257556523425</v>
      </c>
      <c r="AL562" s="22">
        <f t="shared" si="124"/>
        <v>4.2303684146324505</v>
      </c>
      <c r="AM562" s="22">
        <f t="shared" si="124"/>
        <v>4.2352478551338804</v>
      </c>
      <c r="AN562" s="22">
        <f t="shared" si="124"/>
        <v>4.2586580005121109</v>
      </c>
      <c r="AO562" s="22">
        <f t="shared" si="124"/>
        <v>4.2807709035875297</v>
      </c>
      <c r="AP562" s="22">
        <f t="shared" si="124"/>
        <v>4.3026676377465156</v>
      </c>
      <c r="AQ562" s="22">
        <f t="shared" si="124"/>
        <v>4.3246134738779469</v>
      </c>
      <c r="AR562" s="22">
        <f t="shared" si="124"/>
        <v>4.3471635300309739</v>
      </c>
      <c r="AS562" s="22">
        <f t="shared" si="124"/>
        <v>4.3734919919194972</v>
      </c>
      <c r="AT562" s="22">
        <f t="shared" si="124"/>
        <v>4.3660966372992904</v>
      </c>
      <c r="AU562" s="22">
        <f t="shared" si="124"/>
        <v>4.3527807255304758</v>
      </c>
      <c r="AV562" s="22">
        <f t="shared" si="124"/>
        <v>4.3391267627324295</v>
      </c>
      <c r="AW562" s="22">
        <f t="shared" si="124"/>
        <v>4.323239001615276</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2.2783380986212006E-4</v>
      </c>
      <c r="U563" s="22">
        <f t="shared" si="124"/>
        <v>2.2776897819890203E-4</v>
      </c>
      <c r="V563" s="22">
        <f t="shared" si="124"/>
        <v>2.2771836365043679E-4</v>
      </c>
      <c r="W563" s="22">
        <f t="shared" si="124"/>
        <v>2.2767257683181088E-4</v>
      </c>
      <c r="X563" s="22">
        <f t="shared" si="124"/>
        <v>2.2762403739083343E-4</v>
      </c>
      <c r="Y563" s="22">
        <f t="shared" si="124"/>
        <v>2.2757886783858562E-4</v>
      </c>
      <c r="Z563" s="22">
        <f t="shared" si="124"/>
        <v>2.2754039657887267E-4</v>
      </c>
      <c r="AA563" s="22">
        <f t="shared" si="124"/>
        <v>2.2750272122627979E-4</v>
      </c>
      <c r="AB563" s="22">
        <f t="shared" si="124"/>
        <v>2.2746468540833111E-4</v>
      </c>
      <c r="AC563" s="22">
        <f t="shared" si="124"/>
        <v>2.2741447040267742E-4</v>
      </c>
      <c r="AD563" s="22">
        <f t="shared" si="124"/>
        <v>2.2737084841476662E-4</v>
      </c>
      <c r="AE563" s="22">
        <f t="shared" si="124"/>
        <v>2.2731921249183234E-4</v>
      </c>
      <c r="AF563" s="22">
        <f t="shared" si="124"/>
        <v>2.2726620341143548E-4</v>
      </c>
      <c r="AG563" s="22">
        <f t="shared" si="124"/>
        <v>2.272045515765277E-4</v>
      </c>
      <c r="AH563" s="22">
        <f t="shared" si="124"/>
        <v>2.2713923956554159E-4</v>
      </c>
      <c r="AI563" s="22">
        <f t="shared" si="124"/>
        <v>2.2708837918810362E-4</v>
      </c>
      <c r="AJ563" s="22">
        <f t="shared" si="124"/>
        <v>2.2703814780256353E-4</v>
      </c>
      <c r="AK563" s="22">
        <f t="shared" si="124"/>
        <v>2.2698381943176234E-4</v>
      </c>
      <c r="AL563" s="22">
        <f t="shared" si="124"/>
        <v>2.2693055268242738E-4</v>
      </c>
      <c r="AM563" s="22">
        <f t="shared" si="124"/>
        <v>2.2687300926908135E-4</v>
      </c>
      <c r="AN563" s="22">
        <f t="shared" si="124"/>
        <v>2.2681780349013671E-4</v>
      </c>
      <c r="AO563" s="22">
        <f t="shared" si="124"/>
        <v>2.2675561717243567E-4</v>
      </c>
      <c r="AP563" s="22">
        <f t="shared" si="124"/>
        <v>2.2669385383419259E-4</v>
      </c>
      <c r="AQ563" s="22">
        <f t="shared" si="124"/>
        <v>2.2663160936975553E-4</v>
      </c>
      <c r="AR563" s="22">
        <f t="shared" si="124"/>
        <v>2.2656864514134943E-4</v>
      </c>
      <c r="AS563" s="22">
        <f t="shared" si="124"/>
        <v>2.2650448685673175E-4</v>
      </c>
      <c r="AT563" s="22">
        <f t="shared" si="124"/>
        <v>2.2643653463332147E-4</v>
      </c>
      <c r="AU563" s="22">
        <f t="shared" si="124"/>
        <v>2.263953195537729E-4</v>
      </c>
      <c r="AV563" s="22">
        <f t="shared" si="124"/>
        <v>2.2635839055405258E-4</v>
      </c>
      <c r="AW563" s="22">
        <f t="shared" si="124"/>
        <v>2.2632119325267659E-4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1.5037031450899928E-6</v>
      </c>
      <c r="U564" s="22">
        <f t="shared" si="124"/>
        <v>1.5032752561127537E-6</v>
      </c>
      <c r="V564" s="22">
        <f t="shared" si="124"/>
        <v>1.5029412000928829E-6</v>
      </c>
      <c r="W564" s="22">
        <f t="shared" si="124"/>
        <v>1.5026390070899519E-6</v>
      </c>
      <c r="X564" s="22">
        <f t="shared" si="124"/>
        <v>1.502318646779501E-6</v>
      </c>
      <c r="Y564" s="22">
        <f t="shared" si="124"/>
        <v>1.5020205277346656E-6</v>
      </c>
      <c r="Z564" s="22">
        <f t="shared" si="124"/>
        <v>1.50176661742056E-6</v>
      </c>
      <c r="AA564" s="22">
        <f t="shared" si="124"/>
        <v>1.5015179600934471E-6</v>
      </c>
      <c r="AB564" s="22">
        <f t="shared" si="124"/>
        <v>1.5012669236949856E-6</v>
      </c>
      <c r="AC564" s="22">
        <f t="shared" si="124"/>
        <v>1.5009355046576713E-6</v>
      </c>
      <c r="AD564" s="22">
        <f t="shared" si="124"/>
        <v>1.50064759953746E-6</v>
      </c>
      <c r="AE564" s="22">
        <f t="shared" si="124"/>
        <v>1.5003068024460939E-6</v>
      </c>
      <c r="AF564" s="22">
        <f t="shared" si="124"/>
        <v>1.4999569425154745E-6</v>
      </c>
      <c r="AG564" s="22">
        <f t="shared" si="124"/>
        <v>1.4995500404050832E-6</v>
      </c>
      <c r="AH564" s="22">
        <f t="shared" si="124"/>
        <v>1.4991189811325747E-6</v>
      </c>
      <c r="AI564" s="22">
        <f t="shared" si="124"/>
        <v>1.4987833026414842E-6</v>
      </c>
      <c r="AJ564" s="22">
        <f t="shared" si="124"/>
        <v>1.4984517754969193E-6</v>
      </c>
      <c r="AK564" s="22">
        <f t="shared" si="124"/>
        <v>1.4980932082496317E-6</v>
      </c>
      <c r="AL564" s="22">
        <f t="shared" si="124"/>
        <v>1.4977416477040208E-6</v>
      </c>
      <c r="AM564" s="22">
        <f t="shared" si="124"/>
        <v>1.4973618611759371E-6</v>
      </c>
      <c r="AN564" s="22">
        <f t="shared" si="124"/>
        <v>1.4969975030349026E-6</v>
      </c>
      <c r="AO564" s="22">
        <f t="shared" si="124"/>
        <v>1.4965870733380756E-6</v>
      </c>
      <c r="AP564" s="22">
        <f t="shared" si="124"/>
        <v>1.4961794353056715E-6</v>
      </c>
      <c r="AQ564" s="22">
        <f t="shared" si="124"/>
        <v>1.4957686218403866E-6</v>
      </c>
      <c r="AR564" s="22">
        <f t="shared" si="124"/>
        <v>1.4953530579329066E-6</v>
      </c>
      <c r="AS564" s="22">
        <f t="shared" si="124"/>
        <v>1.4949296132544301E-6</v>
      </c>
      <c r="AT564" s="22">
        <f t="shared" si="124"/>
        <v>1.4944811285799219E-6</v>
      </c>
      <c r="AU564" s="22">
        <f t="shared" si="124"/>
        <v>1.4942091090549014E-6</v>
      </c>
      <c r="AV564" s="22">
        <f t="shared" si="124"/>
        <v>1.4939653776567473E-6</v>
      </c>
      <c r="AW564" s="22">
        <f t="shared" si="124"/>
        <v>1.4937198754676657E-6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0.20714502561891826</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0.18255935620656155</v>
      </c>
      <c r="T565" s="22">
        <f t="shared" si="124"/>
        <v>0.18659559289606875</v>
      </c>
      <c r="U565" s="22">
        <f t="shared" si="124"/>
        <v>0.18925650029168997</v>
      </c>
      <c r="V565" s="22">
        <f t="shared" si="124"/>
        <v>0.19147470997462876</v>
      </c>
      <c r="W565" s="22">
        <f t="shared" si="124"/>
        <v>0.19401808114713717</v>
      </c>
      <c r="X565" s="22">
        <f t="shared" si="124"/>
        <v>0.19625959015884856</v>
      </c>
      <c r="Y565" s="22">
        <f t="shared" si="124"/>
        <v>0.1978485674286061</v>
      </c>
      <c r="Z565" s="22">
        <f t="shared" si="124"/>
        <v>0.19938765913671416</v>
      </c>
      <c r="AA565" s="22">
        <f t="shared" si="124"/>
        <v>0.20099426249815291</v>
      </c>
      <c r="AB565" s="22">
        <f t="shared" si="124"/>
        <v>0.20389110869641844</v>
      </c>
      <c r="AC565" s="22">
        <f t="shared" si="124"/>
        <v>0.20613889949882047</v>
      </c>
      <c r="AD565" s="22">
        <f t="shared" si="124"/>
        <v>0.20853800551025339</v>
      </c>
      <c r="AE565" s="22">
        <f t="shared" si="124"/>
        <v>0.2110952524842187</v>
      </c>
      <c r="AF565" s="22">
        <f t="shared" si="124"/>
        <v>0.21457982769929293</v>
      </c>
      <c r="AG565" s="22">
        <f t="shared" si="124"/>
        <v>0.21847988876970931</v>
      </c>
      <c r="AH565" s="22">
        <f t="shared" si="124"/>
        <v>0.22085944318847262</v>
      </c>
      <c r="AI565" s="22">
        <f t="shared" si="124"/>
        <v>0.22318312138298052</v>
      </c>
      <c r="AJ565" s="22">
        <f t="shared" si="124"/>
        <v>0.22596002064427034</v>
      </c>
      <c r="AK565" s="22">
        <f t="shared" si="124"/>
        <v>0.22863604536497301</v>
      </c>
      <c r="AL565" s="22">
        <f t="shared" si="124"/>
        <v>0.23179224731846459</v>
      </c>
      <c r="AM565" s="22">
        <f t="shared" si="124"/>
        <v>0.23470960037966421</v>
      </c>
      <c r="AN565" s="22">
        <f t="shared" si="124"/>
        <v>0.23885527009882734</v>
      </c>
      <c r="AO565" s="22">
        <f t="shared" si="124"/>
        <v>0.24299977788068597</v>
      </c>
      <c r="AP565" s="22">
        <f t="shared" si="124"/>
        <v>0.24724493342772111</v>
      </c>
      <c r="AQ565" s="22">
        <f t="shared" si="124"/>
        <v>0.2516206247539946</v>
      </c>
      <c r="AR565" s="22">
        <f t="shared" si="124"/>
        <v>0.25618550929119954</v>
      </c>
      <c r="AS565" s="22">
        <f t="shared" si="124"/>
        <v>0.26125133504843406</v>
      </c>
      <c r="AT565" s="22">
        <f t="shared" si="124"/>
        <v>0.2632091913420912</v>
      </c>
      <c r="AU565" s="22">
        <f t="shared" si="124"/>
        <v>0.26467346038337963</v>
      </c>
      <c r="AV565" s="22">
        <f t="shared" si="124"/>
        <v>0.26618065789688583</v>
      </c>
      <c r="AW565" s="22">
        <f t="shared" si="124"/>
        <v>0.26754344602935087</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0.1024215119727894</v>
      </c>
      <c r="U567" s="22">
        <f t="shared" si="125"/>
        <v>0.10290551841062676</v>
      </c>
      <c r="V567" s="22">
        <f t="shared" si="125"/>
        <v>0.10328338573793894</v>
      </c>
      <c r="W567" s="22">
        <f t="shared" si="125"/>
        <v>0.10362521122695213</v>
      </c>
      <c r="X567" s="22">
        <f t="shared" si="125"/>
        <v>0.10398758665827629</v>
      </c>
      <c r="Y567" s="22">
        <f t="shared" si="125"/>
        <v>0.10432480389129138</v>
      </c>
      <c r="Z567" s="22">
        <f t="shared" si="125"/>
        <v>0.10461201443701153</v>
      </c>
      <c r="AA567" s="22">
        <f t="shared" si="125"/>
        <v>0.10489328306868942</v>
      </c>
      <c r="AB567" s="22">
        <f t="shared" si="125"/>
        <v>0.10517724278592963</v>
      </c>
      <c r="AC567" s="22">
        <f t="shared" si="125"/>
        <v>0.10555212729152495</v>
      </c>
      <c r="AD567" s="22">
        <f t="shared" si="125"/>
        <v>0.10587779104796857</v>
      </c>
      <c r="AE567" s="22">
        <f t="shared" si="125"/>
        <v>0.10626328353548653</v>
      </c>
      <c r="AF567" s="22">
        <f t="shared" si="125"/>
        <v>0.10665902744983977</v>
      </c>
      <c r="AG567" s="22">
        <f t="shared" si="125"/>
        <v>0.10711929460201071</v>
      </c>
      <c r="AH567" s="22">
        <f t="shared" si="125"/>
        <v>0.10760688711801743</v>
      </c>
      <c r="AI567" s="22">
        <f t="shared" si="125"/>
        <v>0.10798658970297209</v>
      </c>
      <c r="AJ567" s="22">
        <f t="shared" si="125"/>
        <v>0.10836159649403876</v>
      </c>
      <c r="AK567" s="22">
        <f t="shared" si="125"/>
        <v>0.10876718968600335</v>
      </c>
      <c r="AL567" s="22">
        <f t="shared" si="125"/>
        <v>0.10916485725029378</v>
      </c>
      <c r="AM567" s="22">
        <f t="shared" si="125"/>
        <v>0.10959445262286548</v>
      </c>
      <c r="AN567" s="22">
        <f t="shared" si="125"/>
        <v>0.11000659618187228</v>
      </c>
      <c r="AO567" s="22">
        <f t="shared" si="125"/>
        <v>0.11047085356196572</v>
      </c>
      <c r="AP567" s="22">
        <f t="shared" si="125"/>
        <v>0.11093195315201396</v>
      </c>
      <c r="AQ567" s="22">
        <f t="shared" si="125"/>
        <v>0.11139664463163811</v>
      </c>
      <c r="AR567" s="22">
        <f t="shared" si="125"/>
        <v>0.11186670957196714</v>
      </c>
      <c r="AS567" s="22">
        <f t="shared" si="125"/>
        <v>0.11234568884311606</v>
      </c>
      <c r="AT567" s="22">
        <f t="shared" si="125"/>
        <v>0.1128529920953147</v>
      </c>
      <c r="AU567" s="22">
        <f t="shared" si="125"/>
        <v>0.11316068686739535</v>
      </c>
      <c r="AV567" s="22">
        <f t="shared" si="125"/>
        <v>0.11343638353658923</v>
      </c>
      <c r="AW567" s="22">
        <f t="shared" si="125"/>
        <v>0.11371408323520113</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0.40145358914715523</v>
      </c>
      <c r="N580" s="22">
        <f t="shared" si="128"/>
        <v>0.40347255325329029</v>
      </c>
      <c r="O580" s="22">
        <f t="shared" si="128"/>
        <v>0.40481416413578264</v>
      </c>
      <c r="P580" s="22">
        <f t="shared" si="128"/>
        <v>0.40546521734783814</v>
      </c>
      <c r="Q580" s="22">
        <f t="shared" si="128"/>
        <v>0.40690363619044922</v>
      </c>
      <c r="R580" s="22">
        <f t="shared" si="128"/>
        <v>0.40855374420631202</v>
      </c>
      <c r="S580" s="22">
        <f t="shared" si="128"/>
        <v>0.397392733401773</v>
      </c>
      <c r="T580" s="22">
        <f t="shared" si="128"/>
        <v>0.40246360728441599</v>
      </c>
      <c r="U580" s="22">
        <f t="shared" si="128"/>
        <v>0.40638348136973018</v>
      </c>
      <c r="V580" s="22">
        <f t="shared" si="128"/>
        <v>0.40988271575635893</v>
      </c>
      <c r="W580" s="22">
        <f t="shared" si="128"/>
        <v>0.41358178252007299</v>
      </c>
      <c r="X580" s="22">
        <f t="shared" si="128"/>
        <v>0.41695911492898646</v>
      </c>
      <c r="Y580" s="22">
        <f t="shared" si="128"/>
        <v>0.41980621850479932</v>
      </c>
      <c r="Z580" s="22">
        <f t="shared" si="128"/>
        <v>0.42261790088663981</v>
      </c>
      <c r="AA580" s="22">
        <f t="shared" si="128"/>
        <v>0.42549089196423501</v>
      </c>
      <c r="AB580" s="22">
        <f t="shared" si="128"/>
        <v>0.42947715384034202</v>
      </c>
      <c r="AC580" s="22">
        <f t="shared" si="128"/>
        <v>0.43291737051993223</v>
      </c>
      <c r="AD580" s="22">
        <f t="shared" si="128"/>
        <v>0.43713732887051554</v>
      </c>
      <c r="AE580" s="22">
        <f t="shared" si="128"/>
        <v>0.44154884746516071</v>
      </c>
      <c r="AF580" s="22">
        <f t="shared" si="128"/>
        <v>0.44684711065016713</v>
      </c>
      <c r="AG580" s="22">
        <f t="shared" si="128"/>
        <v>0.45259515484663826</v>
      </c>
      <c r="AH580" s="22">
        <f t="shared" si="128"/>
        <v>0.45702603770331507</v>
      </c>
      <c r="AI580" s="22">
        <f t="shared" si="128"/>
        <v>0.46145690559111846</v>
      </c>
      <c r="AJ580" s="22">
        <f t="shared" si="128"/>
        <v>0.46636451226575087</v>
      </c>
      <c r="AK580" s="22">
        <f t="shared" si="128"/>
        <v>0.4712362561245082</v>
      </c>
      <c r="AL580" s="22">
        <f t="shared" si="128"/>
        <v>0.47662789614846929</v>
      </c>
      <c r="AM580" s="22">
        <f t="shared" si="128"/>
        <v>0.48185579960776009</v>
      </c>
      <c r="AN580" s="22">
        <f t="shared" si="128"/>
        <v>0.48792641215003552</v>
      </c>
      <c r="AO580" s="22">
        <f t="shared" si="128"/>
        <v>0.49406127036400271</v>
      </c>
      <c r="AP580" s="22">
        <f t="shared" si="128"/>
        <v>0.50036206742632861</v>
      </c>
      <c r="AQ580" s="22">
        <f t="shared" si="128"/>
        <v>0.50686170851937717</v>
      </c>
      <c r="AR580" s="22">
        <f t="shared" si="128"/>
        <v>0.51362358323313839</v>
      </c>
      <c r="AS580" s="22">
        <f t="shared" si="128"/>
        <v>0.52097349934896175</v>
      </c>
      <c r="AT580" s="22">
        <f t="shared" si="128"/>
        <v>0.52518466098716476</v>
      </c>
      <c r="AU580" s="22">
        <f t="shared" si="128"/>
        <v>0.52890508278144621</v>
      </c>
      <c r="AV580" s="22">
        <f t="shared" si="128"/>
        <v>0.53268703880926516</v>
      </c>
      <c r="AW580" s="22">
        <f t="shared" si="128"/>
        <v>0.53633222512908008</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3.167238893688578E-2</v>
      </c>
      <c r="N581" s="22">
        <f t="shared" si="128"/>
        <v>3.1831673641638247E-2</v>
      </c>
      <c r="O581" s="22">
        <f t="shared" si="128"/>
        <v>3.1937519056453256E-2</v>
      </c>
      <c r="P581" s="22">
        <f t="shared" si="128"/>
        <v>3.198888342610464E-2</v>
      </c>
      <c r="Q581" s="22">
        <f t="shared" si="128"/>
        <v>3.2102366434524382E-2</v>
      </c>
      <c r="R581" s="22">
        <f t="shared" si="128"/>
        <v>3.2232550506305399E-2</v>
      </c>
      <c r="S581" s="22">
        <f t="shared" si="128"/>
        <v>3.1352010676331268E-2</v>
      </c>
      <c r="T581" s="22">
        <f t="shared" si="128"/>
        <v>3.1752073583234543E-2</v>
      </c>
      <c r="U581" s="22">
        <f t="shared" si="128"/>
        <v>3.2061329198254544E-2</v>
      </c>
      <c r="V581" s="22">
        <f t="shared" si="128"/>
        <v>3.2337398750179776E-2</v>
      </c>
      <c r="W581" s="22">
        <f t="shared" si="128"/>
        <v>3.2629233932156235E-2</v>
      </c>
      <c r="X581" s="22">
        <f t="shared" si="128"/>
        <v>3.2895686116209424E-2</v>
      </c>
      <c r="Y581" s="22">
        <f t="shared" si="128"/>
        <v>3.3120306282112807E-2</v>
      </c>
      <c r="Z581" s="22">
        <f t="shared" si="128"/>
        <v>3.334213191867974E-2</v>
      </c>
      <c r="AA581" s="22">
        <f t="shared" si="128"/>
        <v>3.3568794460208155E-2</v>
      </c>
      <c r="AB581" s="22">
        <f t="shared" si="128"/>
        <v>3.388328769169862E-2</v>
      </c>
      <c r="AC581" s="22">
        <f t="shared" si="128"/>
        <v>3.4154701084550876E-2</v>
      </c>
      <c r="AD581" s="22">
        <f t="shared" si="128"/>
        <v>3.4487631629426745E-2</v>
      </c>
      <c r="AE581" s="22">
        <f t="shared" si="128"/>
        <v>3.4835675180435295E-2</v>
      </c>
      <c r="AF581" s="22">
        <f t="shared" si="128"/>
        <v>3.5253677800967345E-2</v>
      </c>
      <c r="AG581" s="22">
        <f t="shared" si="128"/>
        <v>3.5707165567271271E-2</v>
      </c>
      <c r="AH581" s="22">
        <f t="shared" si="128"/>
        <v>3.6056736847649117E-2</v>
      </c>
      <c r="AI581" s="22">
        <f t="shared" si="128"/>
        <v>3.6406306947068562E-2</v>
      </c>
      <c r="AJ581" s="22">
        <f t="shared" si="128"/>
        <v>3.6793489006340767E-2</v>
      </c>
      <c r="AK581" s="22">
        <f t="shared" si="128"/>
        <v>3.7177841694837684E-2</v>
      </c>
      <c r="AL581" s="22">
        <f t="shared" si="128"/>
        <v>3.7603211213165705E-2</v>
      </c>
      <c r="AM581" s="22">
        <f t="shared" si="128"/>
        <v>3.8015662854310343E-2</v>
      </c>
      <c r="AN581" s="22">
        <f t="shared" si="128"/>
        <v>3.8494599415651191E-2</v>
      </c>
      <c r="AO581" s="22">
        <f t="shared" si="128"/>
        <v>3.8978604592534036E-2</v>
      </c>
      <c r="AP581" s="22">
        <f t="shared" si="128"/>
        <v>3.9475701394170101E-2</v>
      </c>
      <c r="AQ581" s="22">
        <f t="shared" si="128"/>
        <v>3.9988485850989949E-2</v>
      </c>
      <c r="AR581" s="22">
        <f t="shared" si="128"/>
        <v>4.0521959038592306E-2</v>
      </c>
      <c r="AS581" s="22">
        <f t="shared" si="128"/>
        <v>4.1101825324925366E-2</v>
      </c>
      <c r="AT581" s="22">
        <f t="shared" si="128"/>
        <v>4.1434061859575884E-2</v>
      </c>
      <c r="AU581" s="22">
        <f t="shared" si="128"/>
        <v>4.172758183115733E-2</v>
      </c>
      <c r="AV581" s="22">
        <f t="shared" si="128"/>
        <v>4.2025956501339626E-2</v>
      </c>
      <c r="AW581" s="22">
        <f t="shared" si="128"/>
        <v>4.2313540824882138E-2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2.9359047510821957E-4</v>
      </c>
      <c r="N582" s="22">
        <f t="shared" si="128"/>
        <v>2.9506698110336069E-4</v>
      </c>
      <c r="O582" s="22">
        <f t="shared" si="128"/>
        <v>2.9604812609010248E-4</v>
      </c>
      <c r="P582" s="22">
        <f t="shared" si="128"/>
        <v>2.9652425341095714E-4</v>
      </c>
      <c r="Q582" s="22">
        <f t="shared" si="128"/>
        <v>2.9757619585915883E-4</v>
      </c>
      <c r="R582" s="22">
        <f t="shared" si="128"/>
        <v>2.9878295053629658E-4</v>
      </c>
      <c r="S582" s="22">
        <f t="shared" si="128"/>
        <v>2.9062069578661626E-4</v>
      </c>
      <c r="T582" s="22">
        <f t="shared" si="128"/>
        <v>2.9432912015412967E-4</v>
      </c>
      <c r="U582" s="22">
        <f t="shared" si="128"/>
        <v>2.9719579696605352E-4</v>
      </c>
      <c r="V582" s="22">
        <f t="shared" si="128"/>
        <v>2.9975485214418215E-4</v>
      </c>
      <c r="W582" s="22">
        <f t="shared" si="128"/>
        <v>3.0246004845572338E-4</v>
      </c>
      <c r="X582" s="22">
        <f t="shared" si="128"/>
        <v>3.0492995445067969E-4</v>
      </c>
      <c r="Y582" s="22">
        <f t="shared" si="128"/>
        <v>3.0701209423994132E-4</v>
      </c>
      <c r="Z582" s="22">
        <f t="shared" si="128"/>
        <v>3.0906832985136434E-4</v>
      </c>
      <c r="AA582" s="22">
        <f t="shared" si="128"/>
        <v>3.1116940165207925E-4</v>
      </c>
      <c r="AB582" s="22">
        <f t="shared" si="128"/>
        <v>3.1408462908994632E-4</v>
      </c>
      <c r="AC582" s="22">
        <f t="shared" si="128"/>
        <v>3.166005235214341E-4</v>
      </c>
      <c r="AD582" s="22">
        <f t="shared" si="128"/>
        <v>3.1968665753686704E-4</v>
      </c>
      <c r="AE582" s="22">
        <f t="shared" si="128"/>
        <v>3.2291288312100516E-4</v>
      </c>
      <c r="AF582" s="22">
        <f t="shared" si="128"/>
        <v>3.2678760151383097E-4</v>
      </c>
      <c r="AG582" s="22">
        <f t="shared" si="128"/>
        <v>3.3099125312439454E-4</v>
      </c>
      <c r="AH582" s="22">
        <f t="shared" si="128"/>
        <v>3.3423164015345102E-4</v>
      </c>
      <c r="AI582" s="22">
        <f t="shared" si="128"/>
        <v>3.3747201623549202E-4</v>
      </c>
      <c r="AJ582" s="22">
        <f t="shared" si="128"/>
        <v>3.4106104025769711E-4</v>
      </c>
      <c r="AK582" s="22">
        <f t="shared" si="128"/>
        <v>3.4462383713575385E-4</v>
      </c>
      <c r="AL582" s="22">
        <f t="shared" si="128"/>
        <v>3.4856684374732756E-4</v>
      </c>
      <c r="AM582" s="22">
        <f t="shared" si="128"/>
        <v>3.5239010676433973E-4</v>
      </c>
      <c r="AN582" s="22">
        <f t="shared" si="128"/>
        <v>3.5682965860461786E-4</v>
      </c>
      <c r="AO582" s="22">
        <f t="shared" si="128"/>
        <v>3.6131619449930634E-4</v>
      </c>
      <c r="AP582" s="22">
        <f t="shared" si="128"/>
        <v>3.6592408455957094E-4</v>
      </c>
      <c r="AQ582" s="22">
        <f t="shared" si="128"/>
        <v>3.7067739295717388E-4</v>
      </c>
      <c r="AR582" s="22">
        <f t="shared" si="128"/>
        <v>3.7562247767805731E-4</v>
      </c>
      <c r="AS582" s="22">
        <f t="shared" si="128"/>
        <v>3.8099760801138999E-4</v>
      </c>
      <c r="AT582" s="22">
        <f t="shared" si="128"/>
        <v>3.8407730882747691E-4</v>
      </c>
      <c r="AU582" s="22">
        <f t="shared" si="128"/>
        <v>3.8679812246998667E-4</v>
      </c>
      <c r="AV582" s="22">
        <f t="shared" si="128"/>
        <v>3.8956393724176287E-4</v>
      </c>
      <c r="AW582" s="22">
        <f t="shared" si="128"/>
        <v>3.9222972978272867E-4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3.2323215352203869E-3</v>
      </c>
      <c r="L583" s="22">
        <f t="shared" si="128"/>
        <v>3.2042886428129448E-3</v>
      </c>
      <c r="M583" s="22">
        <f t="shared" si="128"/>
        <v>3.1936173693006072E-3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2.5623805586114461E-3</v>
      </c>
      <c r="T583" s="22">
        <f t="shared" si="128"/>
        <v>2.6124722064250917E-3</v>
      </c>
      <c r="U583" s="22">
        <f t="shared" si="128"/>
        <v>2.6393547646565868E-3</v>
      </c>
      <c r="V583" s="22">
        <f t="shared" si="128"/>
        <v>2.6585159295822347E-3</v>
      </c>
      <c r="W583" s="22">
        <f t="shared" si="128"/>
        <v>2.682404147004944E-3</v>
      </c>
      <c r="X583" s="22">
        <f t="shared" si="128"/>
        <v>2.7009409577583988E-3</v>
      </c>
      <c r="Y583" s="22">
        <f t="shared" si="128"/>
        <v>2.7086431953968373E-3</v>
      </c>
      <c r="Z583" s="22">
        <f t="shared" si="128"/>
        <v>2.715182334029067E-3</v>
      </c>
      <c r="AA583" s="22">
        <f t="shared" si="128"/>
        <v>2.7224055356820697E-3</v>
      </c>
      <c r="AB583" s="22">
        <f t="shared" si="128"/>
        <v>2.7492331720760212E-3</v>
      </c>
      <c r="AC583" s="22">
        <f t="shared" si="128"/>
        <v>2.7654181302497922E-3</v>
      </c>
      <c r="AD583" s="22">
        <f t="shared" si="128"/>
        <v>2.7708997745878594E-3</v>
      </c>
      <c r="AE583" s="22">
        <f t="shared" si="128"/>
        <v>2.7775605445034693E-3</v>
      </c>
      <c r="AF583" s="22">
        <f t="shared" si="128"/>
        <v>2.796725356147391E-3</v>
      </c>
      <c r="AG583" s="22">
        <f t="shared" si="128"/>
        <v>2.8203618769558954E-3</v>
      </c>
      <c r="AH583" s="22">
        <f t="shared" si="128"/>
        <v>2.8201559153511477E-3</v>
      </c>
      <c r="AI583" s="22">
        <f t="shared" si="128"/>
        <v>2.8178758262065741E-3</v>
      </c>
      <c r="AJ583" s="22">
        <f t="shared" si="128"/>
        <v>2.8207231549115426E-3</v>
      </c>
      <c r="AK583" s="22">
        <f t="shared" si="128"/>
        <v>2.8206987734201148E-3</v>
      </c>
      <c r="AL583" s="22">
        <f t="shared" si="128"/>
        <v>2.8258236928344993E-3</v>
      </c>
      <c r="AM583" s="22">
        <f t="shared" si="128"/>
        <v>2.8260498663699712E-3</v>
      </c>
      <c r="AN583" s="22">
        <f t="shared" si="128"/>
        <v>2.8496737682554736E-3</v>
      </c>
      <c r="AO583" s="22">
        <f t="shared" si="128"/>
        <v>2.871759138559611E-3</v>
      </c>
      <c r="AP583" s="22">
        <f t="shared" si="128"/>
        <v>2.8936224395659065E-3</v>
      </c>
      <c r="AQ583" s="22">
        <f t="shared" si="128"/>
        <v>2.9155855260809614E-3</v>
      </c>
      <c r="AR583" s="22">
        <f t="shared" si="128"/>
        <v>2.9383177592399823E-3</v>
      </c>
      <c r="AS583" s="22">
        <f t="shared" si="128"/>
        <v>2.9656425504586614E-3</v>
      </c>
      <c r="AT583" s="22">
        <f t="shared" si="128"/>
        <v>2.9523502984721579E-3</v>
      </c>
      <c r="AU583" s="22">
        <f t="shared" si="128"/>
        <v>2.9320670295168343E-3</v>
      </c>
      <c r="AV583" s="22">
        <f t="shared" si="128"/>
        <v>2.9115310739429088E-3</v>
      </c>
      <c r="AW583" s="22">
        <f t="shared" si="128"/>
        <v>2.8884703470162506E-3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1.6090517274103568E-2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1.2755546808047816E-2</v>
      </c>
      <c r="T584" s="22">
        <f t="shared" si="128"/>
        <v>1.3004903351216977E-2</v>
      </c>
      <c r="U584" s="22">
        <f t="shared" si="128"/>
        <v>1.3138724898016299E-2</v>
      </c>
      <c r="V584" s="22">
        <f t="shared" si="128"/>
        <v>1.3234109299558223E-2</v>
      </c>
      <c r="W584" s="22">
        <f t="shared" si="128"/>
        <v>1.335302499866161E-2</v>
      </c>
      <c r="X584" s="22">
        <f t="shared" si="128"/>
        <v>1.344530136114141E-2</v>
      </c>
      <c r="Y584" s="22">
        <f t="shared" si="128"/>
        <v>1.3483643149363938E-2</v>
      </c>
      <c r="Z584" s="22">
        <f t="shared" si="128"/>
        <v>1.3516195023295152E-2</v>
      </c>
      <c r="AA584" s="22">
        <f t="shared" si="128"/>
        <v>1.3552152167318593E-2</v>
      </c>
      <c r="AB584" s="22">
        <f t="shared" si="128"/>
        <v>1.3685700312859379E-2</v>
      </c>
      <c r="AC584" s="22">
        <f t="shared" si="128"/>
        <v>1.376626913815663E-2</v>
      </c>
      <c r="AD584" s="22">
        <f t="shared" si="128"/>
        <v>1.3793556798728478E-2</v>
      </c>
      <c r="AE584" s="22">
        <f t="shared" si="128"/>
        <v>1.3826714153966229E-2</v>
      </c>
      <c r="AF584" s="22">
        <f t="shared" si="128"/>
        <v>1.3922116708895047E-2</v>
      </c>
      <c r="AG584" s="22">
        <f t="shared" si="128"/>
        <v>1.4039779460643236E-2</v>
      </c>
      <c r="AH584" s="22">
        <f t="shared" si="128"/>
        <v>1.4038754182457605E-2</v>
      </c>
      <c r="AI584" s="22">
        <f t="shared" si="128"/>
        <v>1.4027403884113988E-2</v>
      </c>
      <c r="AJ584" s="22">
        <f t="shared" si="128"/>
        <v>1.4041577904616936E-2</v>
      </c>
      <c r="AK584" s="22">
        <f t="shared" si="128"/>
        <v>1.4041456533396682E-2</v>
      </c>
      <c r="AL584" s="22">
        <f t="shared" si="128"/>
        <v>1.4066968415017067E-2</v>
      </c>
      <c r="AM584" s="22">
        <f t="shared" si="128"/>
        <v>1.4068094308323099E-2</v>
      </c>
      <c r="AN584" s="22">
        <f t="shared" si="128"/>
        <v>1.4185694242991872E-2</v>
      </c>
      <c r="AO584" s="22">
        <f t="shared" si="128"/>
        <v>1.4295635357609192E-2</v>
      </c>
      <c r="AP584" s="22">
        <f t="shared" si="128"/>
        <v>1.4404471009841652E-2</v>
      </c>
      <c r="AQ584" s="22">
        <f t="shared" si="128"/>
        <v>1.4513803394974873E-2</v>
      </c>
      <c r="AR584" s="22">
        <f t="shared" si="128"/>
        <v>1.4626964597020708E-2</v>
      </c>
      <c r="AS584" s="22">
        <f t="shared" si="128"/>
        <v>1.4762987582458463E-2</v>
      </c>
      <c r="AT584" s="22">
        <f t="shared" si="128"/>
        <v>1.4696818667061259E-2</v>
      </c>
      <c r="AU584" s="22">
        <f t="shared" si="128"/>
        <v>1.4595848424483374E-2</v>
      </c>
      <c r="AV584" s="22">
        <f t="shared" si="128"/>
        <v>1.4493620306302071E-2</v>
      </c>
      <c r="AW584" s="22">
        <f t="shared" si="128"/>
        <v>1.4378823860180114E-2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0.15836052531214867</v>
      </c>
      <c r="L585" s="22">
        <f t="shared" si="128"/>
        <v>0.16370016056893633</v>
      </c>
      <c r="M585" s="22">
        <f t="shared" si="128"/>
        <v>0.17003774892948584</v>
      </c>
      <c r="N585" s="22">
        <f t="shared" si="128"/>
        <v>0.17476418316081974</v>
      </c>
      <c r="O585" s="22">
        <f t="shared" si="128"/>
        <v>0.17840915017095654</v>
      </c>
      <c r="P585" s="22">
        <f t="shared" si="128"/>
        <v>0.18092055691117107</v>
      </c>
      <c r="Q585" s="22">
        <f t="shared" si="128"/>
        <v>0.18434967364231716</v>
      </c>
      <c r="R585" s="22">
        <f t="shared" si="128"/>
        <v>0.18794438918293385</v>
      </c>
      <c r="S585" s="22">
        <f t="shared" si="128"/>
        <v>0.17357864070156559</v>
      </c>
      <c r="T585" s="22">
        <f t="shared" si="128"/>
        <v>0.18123563716948959</v>
      </c>
      <c r="U585" s="22">
        <f t="shared" si="128"/>
        <v>0.18745137613927096</v>
      </c>
      <c r="V585" s="22">
        <f t="shared" si="128"/>
        <v>0.19324174049433376</v>
      </c>
      <c r="W585" s="22">
        <f t="shared" si="128"/>
        <v>0.19949843956039001</v>
      </c>
      <c r="X585" s="22">
        <f t="shared" si="128"/>
        <v>0.20548336924052901</v>
      </c>
      <c r="Y585" s="22">
        <f t="shared" si="128"/>
        <v>0.21074695433448318</v>
      </c>
      <c r="Z585" s="22">
        <f t="shared" si="128"/>
        <v>0.21600618712029013</v>
      </c>
      <c r="AA585" s="22">
        <f t="shared" si="128"/>
        <v>0.22140881189365966</v>
      </c>
      <c r="AB585" s="22">
        <f t="shared" si="128"/>
        <v>0.22853492666526359</v>
      </c>
      <c r="AC585" s="22">
        <f t="shared" si="128"/>
        <v>0.23492598630840028</v>
      </c>
      <c r="AD585" s="22">
        <f t="shared" si="128"/>
        <v>0.24319788452892876</v>
      </c>
      <c r="AE585" s="22">
        <f t="shared" si="128"/>
        <v>0.25188247699399297</v>
      </c>
      <c r="AF585" s="22">
        <f t="shared" si="128"/>
        <v>0.26206882036479856</v>
      </c>
      <c r="AG585" s="22">
        <f t="shared" si="128"/>
        <v>0.27311526612830739</v>
      </c>
      <c r="AH585" s="22">
        <f t="shared" si="128"/>
        <v>0.28225596042391699</v>
      </c>
      <c r="AI585" s="22">
        <f t="shared" si="128"/>
        <v>0.29152963922571284</v>
      </c>
      <c r="AJ585" s="22">
        <f t="shared" si="128"/>
        <v>0.30170531716429883</v>
      </c>
      <c r="AK585" s="22">
        <f t="shared" si="128"/>
        <v>0.31197548880065545</v>
      </c>
      <c r="AL585" s="22">
        <f t="shared" si="128"/>
        <v>0.32325011633471645</v>
      </c>
      <c r="AM585" s="22">
        <f t="shared" si="128"/>
        <v>0.33442678310198259</v>
      </c>
      <c r="AN585" s="22">
        <f t="shared" si="128"/>
        <v>0.34673717761356132</v>
      </c>
      <c r="AO585" s="22">
        <f t="shared" si="128"/>
        <v>0.35931761413448676</v>
      </c>
      <c r="AP585" s="22">
        <f t="shared" si="128"/>
        <v>0.37234383007718264</v>
      </c>
      <c r="AQ585" s="22">
        <f t="shared" si="128"/>
        <v>0.38587962785394408</v>
      </c>
      <c r="AR585" s="22">
        <f t="shared" si="128"/>
        <v>0.40004236552391642</v>
      </c>
      <c r="AS585" s="22">
        <f t="shared" si="128"/>
        <v>0.41540342383029444</v>
      </c>
      <c r="AT585" s="22">
        <f t="shared" si="128"/>
        <v>0.42553142297832897</v>
      </c>
      <c r="AU585" s="22">
        <f t="shared" si="128"/>
        <v>0.43493486985141605</v>
      </c>
      <c r="AV585" s="22">
        <f t="shared" si="128"/>
        <v>0.44456802320024685</v>
      </c>
      <c r="AW585" s="22">
        <f t="shared" si="128"/>
        <v>0.45408478837742844</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1.171883187565219E-4</v>
      </c>
      <c r="L586" s="22">
        <f t="shared" si="128"/>
        <v>1.1725168210757805E-4</v>
      </c>
      <c r="M586" s="22">
        <f t="shared" si="128"/>
        <v>1.1740318150277544E-4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1.1955045154495985E-4</v>
      </c>
      <c r="T586" s="22">
        <f t="shared" si="128"/>
        <v>1.1995011949583224E-4</v>
      </c>
      <c r="U586" s="22">
        <f t="shared" si="128"/>
        <v>1.2030373644923036E-4</v>
      </c>
      <c r="V586" s="22">
        <f t="shared" si="128"/>
        <v>1.2061203241994415E-4</v>
      </c>
      <c r="W586" s="22">
        <f t="shared" si="128"/>
        <v>1.2087542518312814E-4</v>
      </c>
      <c r="X586" s="22">
        <f t="shared" si="128"/>
        <v>1.2108832787962589E-4</v>
      </c>
      <c r="Y586" s="22">
        <f t="shared" si="128"/>
        <v>1.2129445136609399E-4</v>
      </c>
      <c r="Z586" s="22">
        <f t="shared" si="128"/>
        <v>1.2149498269403586E-4</v>
      </c>
      <c r="AA586" s="22">
        <f t="shared" si="128"/>
        <v>1.2168903659449448E-4</v>
      </c>
      <c r="AB586" s="22">
        <f t="shared" si="128"/>
        <v>1.2188108181253244E-4</v>
      </c>
      <c r="AC586" s="22">
        <f t="shared" si="128"/>
        <v>1.220607810636357E-4</v>
      </c>
      <c r="AD586" s="22">
        <f t="shared" si="128"/>
        <v>1.2224004719128283E-4</v>
      </c>
      <c r="AE586" s="22">
        <f t="shared" si="128"/>
        <v>1.2241466374301066E-4</v>
      </c>
      <c r="AF586" s="22">
        <f t="shared" si="128"/>
        <v>1.225875287578305E-4</v>
      </c>
      <c r="AG586" s="22">
        <f t="shared" si="128"/>
        <v>1.2275538199242871E-4</v>
      </c>
      <c r="AH586" s="22">
        <f t="shared" si="128"/>
        <v>1.2290772042082039E-4</v>
      </c>
      <c r="AI586" s="22">
        <f t="shared" ref="L586:AW593" si="129">AI1537</f>
        <v>1.2305265773929116E-4</v>
      </c>
      <c r="AJ586" s="22">
        <f t="shared" si="129"/>
        <v>1.2319211779914701E-4</v>
      </c>
      <c r="AK586" s="22">
        <f t="shared" si="129"/>
        <v>1.2332263729533598E-4</v>
      </c>
      <c r="AL586" s="22">
        <f t="shared" si="129"/>
        <v>1.2344665263050683E-4</v>
      </c>
      <c r="AM586" s="22">
        <f t="shared" si="129"/>
        <v>1.2355983837960874E-4</v>
      </c>
      <c r="AN586" s="22">
        <f t="shared" si="129"/>
        <v>1.236688962637362E-4</v>
      </c>
      <c r="AO586" s="22">
        <f t="shared" si="129"/>
        <v>1.2376906017850766E-4</v>
      </c>
      <c r="AP586" s="22">
        <f t="shared" si="129"/>
        <v>1.2386041904773932E-4</v>
      </c>
      <c r="AQ586" s="22">
        <f t="shared" si="129"/>
        <v>1.2394271153045081E-4</v>
      </c>
      <c r="AR586" s="22">
        <f t="shared" si="129"/>
        <v>1.2401586881810207E-4</v>
      </c>
      <c r="AS586" s="22">
        <f t="shared" si="129"/>
        <v>1.2408135383816868E-4</v>
      </c>
      <c r="AT586" s="22">
        <f t="shared" si="129"/>
        <v>1.2411838784767153E-4</v>
      </c>
      <c r="AU586" s="22">
        <f t="shared" si="129"/>
        <v>1.2414113359883718E-4</v>
      </c>
      <c r="AV586" s="22">
        <f t="shared" si="129"/>
        <v>1.2415229217875654E-4</v>
      </c>
      <c r="AW586" s="22">
        <f t="shared" si="129"/>
        <v>1.2415047484247164E-4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8.0420661765993721E-4</v>
      </c>
      <c r="L587" s="22">
        <f t="shared" si="129"/>
        <v>8.046414496191049E-4</v>
      </c>
      <c r="M587" s="22">
        <f t="shared" si="129"/>
        <v>8.0568111652005558E-4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8.2041678980346072E-4</v>
      </c>
      <c r="T587" s="22">
        <f t="shared" si="129"/>
        <v>8.2315951718762905E-4</v>
      </c>
      <c r="U587" s="22">
        <f t="shared" si="129"/>
        <v>8.2558621890207529E-4</v>
      </c>
      <c r="V587" s="22">
        <f t="shared" si="129"/>
        <v>8.277019046843844E-4</v>
      </c>
      <c r="W587" s="22">
        <f t="shared" si="129"/>
        <v>8.2950944152290166E-4</v>
      </c>
      <c r="X587" s="22">
        <f t="shared" si="129"/>
        <v>8.30970489511796E-4</v>
      </c>
      <c r="Y587" s="22">
        <f t="shared" si="129"/>
        <v>8.3238501506887979E-4</v>
      </c>
      <c r="Z587" s="22">
        <f t="shared" si="129"/>
        <v>8.3376116435312771E-4</v>
      </c>
      <c r="AA587" s="22">
        <f t="shared" si="129"/>
        <v>8.3509286219287401E-4</v>
      </c>
      <c r="AB587" s="22">
        <f t="shared" si="129"/>
        <v>8.3641077541899474E-4</v>
      </c>
      <c r="AC587" s="22">
        <f t="shared" si="129"/>
        <v>8.376439642594801E-4</v>
      </c>
      <c r="AD587" s="22">
        <f t="shared" si="129"/>
        <v>8.3887418078366829E-4</v>
      </c>
      <c r="AE587" s="22">
        <f t="shared" si="129"/>
        <v>8.4007248952247884E-4</v>
      </c>
      <c r="AF587" s="22">
        <f t="shared" si="129"/>
        <v>8.4125877831265131E-4</v>
      </c>
      <c r="AG587" s="22">
        <f t="shared" si="129"/>
        <v>8.4241067368491887E-4</v>
      </c>
      <c r="AH587" s="22">
        <f t="shared" si="129"/>
        <v>8.4345609846391131E-4</v>
      </c>
      <c r="AI587" s="22">
        <f t="shared" si="129"/>
        <v>8.4445073301364193E-4</v>
      </c>
      <c r="AJ587" s="22">
        <f t="shared" si="129"/>
        <v>8.4540777979292333E-4</v>
      </c>
      <c r="AK587" s="22">
        <f t="shared" si="129"/>
        <v>8.4630347181822584E-4</v>
      </c>
      <c r="AL587" s="22">
        <f t="shared" si="129"/>
        <v>8.471545289397372E-4</v>
      </c>
      <c r="AM587" s="22">
        <f t="shared" si="129"/>
        <v>8.4793126786234017E-4</v>
      </c>
      <c r="AN587" s="22">
        <f t="shared" si="129"/>
        <v>8.4867967924884984E-4</v>
      </c>
      <c r="AO587" s="22">
        <f t="shared" si="129"/>
        <v>8.4936705563554659E-4</v>
      </c>
      <c r="AP587" s="22">
        <f t="shared" si="129"/>
        <v>8.4999400726346985E-4</v>
      </c>
      <c r="AQ587" s="22">
        <f t="shared" si="129"/>
        <v>8.5055874067617259E-4</v>
      </c>
      <c r="AR587" s="22">
        <f t="shared" si="129"/>
        <v>8.5106078367400248E-4</v>
      </c>
      <c r="AS587" s="22">
        <f t="shared" si="129"/>
        <v>8.5151017561898462E-4</v>
      </c>
      <c r="AT587" s="22">
        <f t="shared" si="129"/>
        <v>8.5176432207177699E-4</v>
      </c>
      <c r="AU587" s="22">
        <f t="shared" si="129"/>
        <v>8.5192041513467928E-4</v>
      </c>
      <c r="AV587" s="22">
        <f t="shared" si="129"/>
        <v>8.5199699105888442E-4</v>
      </c>
      <c r="AW587" s="22">
        <f t="shared" si="129"/>
        <v>8.5198451956102232E-4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1.5078704166608924E-5</v>
      </c>
      <c r="T588" s="22">
        <f t="shared" si="129"/>
        <v>1.5164109953453544E-5</v>
      </c>
      <c r="U588" s="22">
        <f t="shared" si="129"/>
        <v>1.5239284242247773E-5</v>
      </c>
      <c r="V588" s="22">
        <f t="shared" si="129"/>
        <v>1.5304545719747076E-5</v>
      </c>
      <c r="W588" s="22">
        <f t="shared" si="129"/>
        <v>1.5360135442252837E-5</v>
      </c>
      <c r="X588" s="22">
        <f t="shared" si="129"/>
        <v>1.5405142607941083E-5</v>
      </c>
      <c r="Y588" s="22">
        <f t="shared" si="129"/>
        <v>1.5447962927564311E-5</v>
      </c>
      <c r="Z588" s="22">
        <f t="shared" si="129"/>
        <v>1.5488894553086768E-5</v>
      </c>
      <c r="AA588" s="22">
        <f t="shared" si="129"/>
        <v>1.5527836770406294E-5</v>
      </c>
      <c r="AB588" s="22">
        <f t="shared" si="129"/>
        <v>1.5565688416231004E-5</v>
      </c>
      <c r="AC588" s="22">
        <f t="shared" si="129"/>
        <v>1.5600564011685293E-5</v>
      </c>
      <c r="AD588" s="22">
        <f t="shared" si="129"/>
        <v>1.5634746102029971E-5</v>
      </c>
      <c r="AE588" s="22">
        <f t="shared" si="129"/>
        <v>1.5667487530601923E-5</v>
      </c>
      <c r="AF588" s="22">
        <f t="shared" si="129"/>
        <v>1.5699367642390218E-5</v>
      </c>
      <c r="AG588" s="22">
        <f t="shared" si="129"/>
        <v>1.5729814700629457E-5</v>
      </c>
      <c r="AH588" s="22">
        <f t="shared" si="129"/>
        <v>1.5756916496943068E-5</v>
      </c>
      <c r="AI588" s="22">
        <f t="shared" si="129"/>
        <v>1.5782216785041201E-5</v>
      </c>
      <c r="AJ588" s="22">
        <f t="shared" si="129"/>
        <v>1.5806102465013515E-5</v>
      </c>
      <c r="AK588" s="22">
        <f t="shared" si="129"/>
        <v>1.5827962795554216E-5</v>
      </c>
      <c r="AL588" s="22">
        <f t="shared" si="129"/>
        <v>1.5848275086327315E-5</v>
      </c>
      <c r="AM588" s="22">
        <f t="shared" si="129"/>
        <v>1.586626991026649E-5</v>
      </c>
      <c r="AN588" s="22">
        <f t="shared" si="129"/>
        <v>1.5883203226406027E-5</v>
      </c>
      <c r="AO588" s="22">
        <f t="shared" si="129"/>
        <v>1.5898222376567518E-5</v>
      </c>
      <c r="AP588" s="22">
        <f t="shared" si="129"/>
        <v>1.5911366343801822E-5</v>
      </c>
      <c r="AQ588" s="22">
        <f t="shared" si="129"/>
        <v>1.5922608860155748E-5</v>
      </c>
      <c r="AR588" s="22">
        <f t="shared" si="129"/>
        <v>1.5931957873364855E-5</v>
      </c>
      <c r="AS588" s="22">
        <f t="shared" si="129"/>
        <v>1.5939698752267904E-5</v>
      </c>
      <c r="AT588" s="22">
        <f t="shared" si="129"/>
        <v>1.5942078145401422E-5</v>
      </c>
      <c r="AU588" s="22">
        <f t="shared" si="129"/>
        <v>1.5941696471724865E-5</v>
      </c>
      <c r="AV588" s="22">
        <f t="shared" si="129"/>
        <v>1.5939063311034395E-5</v>
      </c>
      <c r="AW588" s="22">
        <f t="shared" si="129"/>
        <v>1.5933945683382858E-5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1.5056556116759298E-3</v>
      </c>
      <c r="Q589" s="22">
        <f t="shared" si="129"/>
        <v>1.5149984613639169E-3</v>
      </c>
      <c r="R589" s="22">
        <f t="shared" si="129"/>
        <v>1.5249659674490626E-3</v>
      </c>
      <c r="S589" s="22">
        <f t="shared" si="129"/>
        <v>1.5341256213545257E-3</v>
      </c>
      <c r="T589" s="22">
        <f t="shared" si="129"/>
        <v>1.542814909529594E-3</v>
      </c>
      <c r="U589" s="22">
        <f t="shared" si="129"/>
        <v>1.5504632327032603E-3</v>
      </c>
      <c r="V589" s="22">
        <f t="shared" si="129"/>
        <v>1.557103014451936E-3</v>
      </c>
      <c r="W589" s="22">
        <f t="shared" si="129"/>
        <v>1.5627587801356304E-3</v>
      </c>
      <c r="X589" s="22">
        <f t="shared" si="129"/>
        <v>1.5673378636738423E-3</v>
      </c>
      <c r="Y589" s="22">
        <f t="shared" si="129"/>
        <v>1.5716944548452546E-3</v>
      </c>
      <c r="Z589" s="22">
        <f t="shared" si="129"/>
        <v>1.5758588879917546E-3</v>
      </c>
      <c r="AA589" s="22">
        <f t="shared" si="129"/>
        <v>1.5798209163386291E-3</v>
      </c>
      <c r="AB589" s="22">
        <f t="shared" si="129"/>
        <v>1.5836719886210006E-3</v>
      </c>
      <c r="AC589" s="22">
        <f t="shared" si="129"/>
        <v>1.5872202739348612E-3</v>
      </c>
      <c r="AD589" s="22">
        <f t="shared" si="129"/>
        <v>1.5906980011990745E-3</v>
      </c>
      <c r="AE589" s="22">
        <f t="shared" si="129"/>
        <v>1.5940291537899726E-3</v>
      </c>
      <c r="AF589" s="22">
        <f t="shared" si="129"/>
        <v>1.5972726749682957E-3</v>
      </c>
      <c r="AG589" s="22">
        <f t="shared" si="129"/>
        <v>1.6003703955431926E-3</v>
      </c>
      <c r="AH589" s="22">
        <f t="shared" si="129"/>
        <v>1.6031277651188571E-3</v>
      </c>
      <c r="AI589" s="22">
        <f t="shared" si="129"/>
        <v>1.6057018470671551E-3</v>
      </c>
      <c r="AJ589" s="22">
        <f t="shared" si="129"/>
        <v>1.6081320050717234E-3</v>
      </c>
      <c r="AK589" s="22">
        <f t="shared" si="129"/>
        <v>1.6103561015725376E-3</v>
      </c>
      <c r="AL589" s="22">
        <f t="shared" si="129"/>
        <v>1.6124226986328084E-3</v>
      </c>
      <c r="AM589" s="22">
        <f t="shared" si="129"/>
        <v>1.6142535138110778E-3</v>
      </c>
      <c r="AN589" s="22">
        <f t="shared" si="129"/>
        <v>1.6159763299003862E-3</v>
      </c>
      <c r="AO589" s="22">
        <f t="shared" si="129"/>
        <v>1.6175043964251432E-3</v>
      </c>
      <c r="AP589" s="22">
        <f t="shared" si="129"/>
        <v>1.6188416795681504E-3</v>
      </c>
      <c r="AQ589" s="22">
        <f t="shared" si="129"/>
        <v>1.6199855067960402E-3</v>
      </c>
      <c r="AR589" s="22">
        <f t="shared" si="129"/>
        <v>1.6209366867210519E-3</v>
      </c>
      <c r="AS589" s="22">
        <f t="shared" si="129"/>
        <v>1.6217242531144074E-3</v>
      </c>
      <c r="AT589" s="22">
        <f t="shared" si="129"/>
        <v>1.6219663354531194E-3</v>
      </c>
      <c r="AU589" s="22">
        <f t="shared" si="129"/>
        <v>1.621927503511082E-3</v>
      </c>
      <c r="AV589" s="22">
        <f t="shared" si="129"/>
        <v>1.6216596025538273E-3</v>
      </c>
      <c r="AW589" s="22">
        <f t="shared" si="129"/>
        <v>1.6211389289194065E-3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0.13010384136507705</v>
      </c>
      <c r="N592" s="22">
        <f t="shared" si="129"/>
        <v>0.12890938840294827</v>
      </c>
      <c r="O592" s="22">
        <f t="shared" si="129"/>
        <v>0.12695857121838472</v>
      </c>
      <c r="P592" s="22">
        <f t="shared" si="129"/>
        <v>0.12428257569245393</v>
      </c>
      <c r="Q592" s="22">
        <f t="shared" si="129"/>
        <v>0.12233950618032063</v>
      </c>
      <c r="R592" s="22">
        <f t="shared" si="129"/>
        <v>0.12056837226162823</v>
      </c>
      <c r="S592" s="22">
        <f t="shared" si="129"/>
        <v>0.10744623540454239</v>
      </c>
      <c r="T592" s="22">
        <f t="shared" si="129"/>
        <v>0.10910307080126076</v>
      </c>
      <c r="U592" s="22">
        <f t="shared" si="129"/>
        <v>0.10980080548740362</v>
      </c>
      <c r="V592" s="22">
        <f t="shared" si="129"/>
        <v>0.11020566097332191</v>
      </c>
      <c r="W592" s="22">
        <f t="shared" si="129"/>
        <v>0.11084928060424973</v>
      </c>
      <c r="X592" s="22">
        <f t="shared" si="129"/>
        <v>0.1112995913520332</v>
      </c>
      <c r="Y592" s="22">
        <f t="shared" si="129"/>
        <v>0.11130918806147397</v>
      </c>
      <c r="Z592" s="22">
        <f t="shared" si="129"/>
        <v>0.11129022229844235</v>
      </c>
      <c r="AA592" s="22">
        <f t="shared" si="129"/>
        <v>0.11132038252223045</v>
      </c>
      <c r="AB592" s="22">
        <f t="shared" si="129"/>
        <v>0.11220107663300435</v>
      </c>
      <c r="AC592" s="22">
        <f t="shared" si="129"/>
        <v>0.11264739131415344</v>
      </c>
      <c r="AD592" s="22">
        <f t="shared" si="129"/>
        <v>0.11364974007815989</v>
      </c>
      <c r="AE592" s="22">
        <f t="shared" si="129"/>
        <v>0.11475463751047089</v>
      </c>
      <c r="AF592" s="22">
        <f t="shared" si="129"/>
        <v>0.11645560827538987</v>
      </c>
      <c r="AG592" s="22">
        <f t="shared" si="129"/>
        <v>0.11841672795286479</v>
      </c>
      <c r="AH592" s="22">
        <f t="shared" si="129"/>
        <v>0.11939752104842076</v>
      </c>
      <c r="AI592" s="22">
        <f t="shared" si="129"/>
        <v>0.12034052194363268</v>
      </c>
      <c r="AJ592" s="22">
        <f t="shared" si="129"/>
        <v>0.1215683057922724</v>
      </c>
      <c r="AK592" s="22">
        <f t="shared" si="129"/>
        <v>0.12272711192674812</v>
      </c>
      <c r="AL592" s="22">
        <f t="shared" si="129"/>
        <v>0.12418258810212178</v>
      </c>
      <c r="AM592" s="22">
        <f t="shared" si="129"/>
        <v>0.1254802224682372</v>
      </c>
      <c r="AN592" s="22">
        <f t="shared" si="129"/>
        <v>0.12726159689037125</v>
      </c>
      <c r="AO592" s="22">
        <f t="shared" si="129"/>
        <v>0.12901739767666037</v>
      </c>
      <c r="AP592" s="22">
        <f t="shared" si="129"/>
        <v>0.13080975663485522</v>
      </c>
      <c r="AQ592" s="22">
        <f t="shared" si="129"/>
        <v>0.1326552885507149</v>
      </c>
      <c r="AR592" s="22">
        <f t="shared" si="129"/>
        <v>0.13458762654582573</v>
      </c>
      <c r="AS592" s="22">
        <f t="shared" si="129"/>
        <v>0.13679233724424145</v>
      </c>
      <c r="AT592" s="22">
        <f t="shared" si="129"/>
        <v>0.13709720063766906</v>
      </c>
      <c r="AU592" s="22">
        <f t="shared" si="129"/>
        <v>0.13709596155283382</v>
      </c>
      <c r="AV592" s="22">
        <f t="shared" si="129"/>
        <v>0.13711161831234095</v>
      </c>
      <c r="AW592" s="22">
        <f t="shared" si="129"/>
        <v>0.13703283248955031</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1.2661143337946403E-2</v>
      </c>
      <c r="N593" s="22">
        <f t="shared" si="129"/>
        <v>1.2544904339887072E-2</v>
      </c>
      <c r="O593" s="22">
        <f t="shared" si="129"/>
        <v>1.2355059245839611E-2</v>
      </c>
      <c r="P593" s="22">
        <f t="shared" si="129"/>
        <v>1.2094642930917434E-2</v>
      </c>
      <c r="Q593" s="22">
        <f t="shared" si="129"/>
        <v>1.1905551806853844E-2</v>
      </c>
      <c r="R593" s="22">
        <f t="shared" si="129"/>
        <v>1.1733192711380727E-2</v>
      </c>
      <c r="S593" s="22">
        <f t="shared" si="129"/>
        <v>1.0456203085982087E-2</v>
      </c>
      <c r="T593" s="22">
        <f t="shared" si="129"/>
        <v>1.0617439143466131E-2</v>
      </c>
      <c r="U593" s="22">
        <f t="shared" si="129"/>
        <v>1.0685339666467007E-2</v>
      </c>
      <c r="V593" s="22">
        <f t="shared" si="129"/>
        <v>1.0724738451964679E-2</v>
      </c>
      <c r="W593" s="22">
        <f t="shared" si="129"/>
        <v>1.078737273175836E-2</v>
      </c>
      <c r="X593" s="22">
        <f t="shared" ref="L593:AW600" si="130">X1544</f>
        <v>1.0831195026815014E-2</v>
      </c>
      <c r="Y593" s="22">
        <f t="shared" si="130"/>
        <v>1.0832128937086438E-2</v>
      </c>
      <c r="Z593" s="22">
        <f t="shared" si="130"/>
        <v>1.0830283271026638E-2</v>
      </c>
      <c r="AA593" s="22">
        <f t="shared" si="130"/>
        <v>1.083321833360803E-2</v>
      </c>
      <c r="AB593" s="22">
        <f t="shared" si="130"/>
        <v>1.0918923676789283E-2</v>
      </c>
      <c r="AC593" s="22">
        <f t="shared" si="130"/>
        <v>1.0962357091918066E-2</v>
      </c>
      <c r="AD593" s="22">
        <f t="shared" si="130"/>
        <v>1.105990133997826E-2</v>
      </c>
      <c r="AE593" s="22">
        <f t="shared" si="130"/>
        <v>1.1167425181068886E-2</v>
      </c>
      <c r="AF593" s="22">
        <f t="shared" si="130"/>
        <v>1.1332956301767035E-2</v>
      </c>
      <c r="AG593" s="22">
        <f t="shared" si="130"/>
        <v>1.1523803989881815E-2</v>
      </c>
      <c r="AH593" s="22">
        <f t="shared" si="130"/>
        <v>1.1619250533484296E-2</v>
      </c>
      <c r="AI593" s="22">
        <f t="shared" si="130"/>
        <v>1.1711019303543804E-2</v>
      </c>
      <c r="AJ593" s="22">
        <f t="shared" si="130"/>
        <v>1.1830501919372358E-2</v>
      </c>
      <c r="AK593" s="22">
        <f t="shared" si="130"/>
        <v>1.1943271922283484E-2</v>
      </c>
      <c r="AL593" s="22">
        <f t="shared" si="130"/>
        <v>1.208491257092246E-2</v>
      </c>
      <c r="AM593" s="22">
        <f t="shared" si="130"/>
        <v>1.2211192737113179E-2</v>
      </c>
      <c r="AN593" s="22">
        <f t="shared" si="130"/>
        <v>1.2384548394106442E-2</v>
      </c>
      <c r="AO593" s="22">
        <f t="shared" si="130"/>
        <v>1.2555415335426846E-2</v>
      </c>
      <c r="AP593" s="22">
        <f t="shared" si="130"/>
        <v>1.2729839959977927E-2</v>
      </c>
      <c r="AQ593" s="22">
        <f t="shared" si="130"/>
        <v>1.2909439146875774E-2</v>
      </c>
      <c r="AR593" s="22">
        <f t="shared" si="130"/>
        <v>1.3097485926100431E-2</v>
      </c>
      <c r="AS593" s="22">
        <f t="shared" si="130"/>
        <v>1.3312038839207866E-2</v>
      </c>
      <c r="AT593" s="22">
        <f t="shared" si="130"/>
        <v>1.3341706826579966E-2</v>
      </c>
      <c r="AU593" s="22">
        <f t="shared" si="130"/>
        <v>1.3341586244200974E-2</v>
      </c>
      <c r="AV593" s="22">
        <f t="shared" si="130"/>
        <v>1.3343109892344246E-2</v>
      </c>
      <c r="AW593" s="22">
        <f t="shared" si="130"/>
        <v>1.3335442796700606E-2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6.4453339767617093E-2</v>
      </c>
      <c r="L594" s="22">
        <f t="shared" si="130"/>
        <v>6.5763803942104529E-2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7.1969839340941866E-2</v>
      </c>
      <c r="S594" s="22">
        <f t="shared" si="130"/>
        <v>6.9097894615886404E-2</v>
      </c>
      <c r="T594" s="22">
        <f t="shared" si="130"/>
        <v>7.1025560527955847E-2</v>
      </c>
      <c r="U594" s="22">
        <f t="shared" si="130"/>
        <v>7.2619814867085478E-2</v>
      </c>
      <c r="V594" s="22">
        <f t="shared" si="130"/>
        <v>7.4096154979862355E-2</v>
      </c>
      <c r="W594" s="22">
        <f t="shared" si="130"/>
        <v>7.5641741947128138E-2</v>
      </c>
      <c r="X594" s="22">
        <f t="shared" si="130"/>
        <v>7.7100255760690378E-2</v>
      </c>
      <c r="Y594" s="22">
        <f t="shared" si="130"/>
        <v>7.839527488523905E-2</v>
      </c>
      <c r="Z594" s="22">
        <f t="shared" si="130"/>
        <v>7.9677224447301659E-2</v>
      </c>
      <c r="AA594" s="22">
        <f t="shared" si="130"/>
        <v>8.0976599607399627E-2</v>
      </c>
      <c r="AB594" s="22">
        <f t="shared" si="130"/>
        <v>8.2620600938887206E-2</v>
      </c>
      <c r="AC594" s="22">
        <f t="shared" si="130"/>
        <v>8.4097718216389533E-2</v>
      </c>
      <c r="AD594" s="22">
        <f t="shared" si="130"/>
        <v>8.5819464663869874E-2</v>
      </c>
      <c r="AE594" s="22">
        <f t="shared" si="130"/>
        <v>8.7604670076385976E-2</v>
      </c>
      <c r="AF594" s="22">
        <f t="shared" si="130"/>
        <v>8.9673824864924589E-2</v>
      </c>
      <c r="AG594" s="22">
        <f t="shared" si="130"/>
        <v>9.1892287441157919E-2</v>
      </c>
      <c r="AH594" s="22">
        <f t="shared" si="130"/>
        <v>9.3700051135382781E-2</v>
      </c>
      <c r="AI594" s="22">
        <f t="shared" si="130"/>
        <v>9.5512548833786501E-2</v>
      </c>
      <c r="AJ594" s="22">
        <f t="shared" si="130"/>
        <v>9.7482873919709029E-2</v>
      </c>
      <c r="AK594" s="22">
        <f t="shared" si="130"/>
        <v>9.9448100413441792E-2</v>
      </c>
      <c r="AL594" s="22">
        <f t="shared" si="130"/>
        <v>0.10158777364342697</v>
      </c>
      <c r="AM594" s="22">
        <f t="shared" si="130"/>
        <v>0.1036823877125341</v>
      </c>
      <c r="AN594" s="22">
        <f t="shared" si="130"/>
        <v>0.10605834821964413</v>
      </c>
      <c r="AO594" s="22">
        <f t="shared" si="130"/>
        <v>0.10846463865992337</v>
      </c>
      <c r="AP594" s="22">
        <f t="shared" si="130"/>
        <v>0.11093487707753794</v>
      </c>
      <c r="AQ594" s="22">
        <f t="shared" si="130"/>
        <v>0.11348051452522952</v>
      </c>
      <c r="AR594" s="22">
        <f t="shared" si="130"/>
        <v>0.11612316759623514</v>
      </c>
      <c r="AS594" s="22">
        <f t="shared" si="130"/>
        <v>0.11897143645250939</v>
      </c>
      <c r="AT594" s="22">
        <f t="shared" si="130"/>
        <v>0.12079119672743349</v>
      </c>
      <c r="AU594" s="22">
        <f t="shared" si="130"/>
        <v>0.12245375957079793</v>
      </c>
      <c r="AV594" s="22">
        <f t="shared" si="130"/>
        <v>0.12414207938975484</v>
      </c>
      <c r="AW594" s="22">
        <f t="shared" si="130"/>
        <v>0.12579013418775925</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0.31034319165291707</v>
      </c>
      <c r="L595" s="22">
        <f t="shared" si="130"/>
        <v>0.31442985679016972</v>
      </c>
      <c r="M595" s="22">
        <f t="shared" si="130"/>
        <v>0.3209942132552846</v>
      </c>
      <c r="N595" s="22">
        <f t="shared" si="130"/>
        <v>0.3228790317815291</v>
      </c>
      <c r="O595" s="22">
        <f t="shared" si="130"/>
        <v>0.32172327535887091</v>
      </c>
      <c r="P595" s="22">
        <f t="shared" si="130"/>
        <v>0.31753924052538912</v>
      </c>
      <c r="Q595" s="22">
        <f t="shared" si="130"/>
        <v>0.31577785743754244</v>
      </c>
      <c r="R595" s="22">
        <f t="shared" si="130"/>
        <v>0.31441607582114939</v>
      </c>
      <c r="S595" s="22">
        <f t="shared" si="130"/>
        <v>0.26887149184178222</v>
      </c>
      <c r="T595" s="22">
        <f t="shared" si="130"/>
        <v>0.28020407007276854</v>
      </c>
      <c r="U595" s="22">
        <f t="shared" si="130"/>
        <v>0.2880165772870702</v>
      </c>
      <c r="V595" s="22">
        <f t="shared" si="130"/>
        <v>0.29485232515565102</v>
      </c>
      <c r="W595" s="22">
        <f t="shared" si="130"/>
        <v>0.3028450430405995</v>
      </c>
      <c r="X595" s="22">
        <f t="shared" si="130"/>
        <v>0.31025383960316832</v>
      </c>
      <c r="Y595" s="22">
        <f t="shared" si="130"/>
        <v>0.31592402483889376</v>
      </c>
      <c r="Z595" s="22">
        <f t="shared" si="130"/>
        <v>0.32154064943917382</v>
      </c>
      <c r="AA595" s="22">
        <f t="shared" si="130"/>
        <v>0.32743927754241053</v>
      </c>
      <c r="AB595" s="22">
        <f t="shared" si="130"/>
        <v>0.33712545194764854</v>
      </c>
      <c r="AC595" s="22">
        <f t="shared" si="130"/>
        <v>0.34507760112036523</v>
      </c>
      <c r="AD595" s="22">
        <f t="shared" si="130"/>
        <v>0.35564405215361022</v>
      </c>
      <c r="AE595" s="22">
        <f t="shared" si="130"/>
        <v>0.36687343121875787</v>
      </c>
      <c r="AF595" s="22">
        <f t="shared" si="130"/>
        <v>0.38105287569781499</v>
      </c>
      <c r="AG595" s="22">
        <f t="shared" si="130"/>
        <v>0.39673448566051983</v>
      </c>
      <c r="AH595" s="22">
        <f t="shared" si="130"/>
        <v>0.40814062440822391</v>
      </c>
      <c r="AI595" s="22">
        <f t="shared" si="130"/>
        <v>0.41958927735960705</v>
      </c>
      <c r="AJ595" s="22">
        <f t="shared" si="130"/>
        <v>0.43263627174479086</v>
      </c>
      <c r="AK595" s="22">
        <f t="shared" si="130"/>
        <v>0.44561372731390259</v>
      </c>
      <c r="AL595" s="22">
        <f t="shared" si="130"/>
        <v>0.46032519932348981</v>
      </c>
      <c r="AM595" s="22">
        <f t="shared" si="130"/>
        <v>0.47455838956587726</v>
      </c>
      <c r="AN595" s="22">
        <f t="shared" si="130"/>
        <v>0.49154327888948696</v>
      </c>
      <c r="AO595" s="22">
        <f t="shared" si="130"/>
        <v>0.50876630264940836</v>
      </c>
      <c r="AP595" s="22">
        <f t="shared" si="130"/>
        <v>0.52655623714118094</v>
      </c>
      <c r="AQ595" s="22">
        <f t="shared" si="130"/>
        <v>0.54501878013466187</v>
      </c>
      <c r="AR595" s="22">
        <f t="shared" si="130"/>
        <v>0.56435558403539943</v>
      </c>
      <c r="AS595" s="22">
        <f t="shared" si="130"/>
        <v>0.58559974382680113</v>
      </c>
      <c r="AT595" s="22">
        <f t="shared" si="130"/>
        <v>0.59692286491704627</v>
      </c>
      <c r="AU595" s="22">
        <f t="shared" si="130"/>
        <v>0.60677567293704238</v>
      </c>
      <c r="AV595" s="22">
        <f t="shared" si="130"/>
        <v>0.61691477525859661</v>
      </c>
      <c r="AW595" s="22">
        <f t="shared" si="130"/>
        <v>0.62671642053745458</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9.0417475033143069E-2</v>
      </c>
      <c r="N596" s="22">
        <f t="shared" si="130"/>
        <v>9.0872196678668984E-2</v>
      </c>
      <c r="O596" s="22">
        <f t="shared" si="130"/>
        <v>9.1174361291842934E-2</v>
      </c>
      <c r="P596" s="22">
        <f t="shared" si="130"/>
        <v>9.1320994898161728E-2</v>
      </c>
      <c r="Q596" s="22">
        <f t="shared" si="130"/>
        <v>9.1644963105957017E-2</v>
      </c>
      <c r="R596" s="22">
        <f t="shared" si="130"/>
        <v>9.2016609055475665E-2</v>
      </c>
      <c r="S596" s="22">
        <f t="shared" si="130"/>
        <v>8.9502867883282211E-2</v>
      </c>
      <c r="T596" s="22">
        <f t="shared" si="130"/>
        <v>9.0644956595589188E-2</v>
      </c>
      <c r="U596" s="22">
        <f t="shared" si="130"/>
        <v>9.1527811119308605E-2</v>
      </c>
      <c r="V596" s="22">
        <f t="shared" si="130"/>
        <v>9.2315926972152906E-2</v>
      </c>
      <c r="W596" s="22">
        <f t="shared" si="130"/>
        <v>9.3149050117133564E-2</v>
      </c>
      <c r="X596" s="22">
        <f t="shared" si="130"/>
        <v>9.3909710569591548E-2</v>
      </c>
      <c r="Y596" s="22">
        <f t="shared" si="130"/>
        <v>9.4550950113693522E-2</v>
      </c>
      <c r="Z596" s="22">
        <f t="shared" si="130"/>
        <v>9.5184211911405373E-2</v>
      </c>
      <c r="AA596" s="22">
        <f t="shared" si="130"/>
        <v>9.5831281973926818E-2</v>
      </c>
      <c r="AB596" s="22">
        <f t="shared" si="130"/>
        <v>9.6729088702779728E-2</v>
      </c>
      <c r="AC596" s="22">
        <f t="shared" si="130"/>
        <v>9.7503912279263999E-2</v>
      </c>
      <c r="AD596" s="22">
        <f t="shared" si="130"/>
        <v>9.8454353349215221E-2</v>
      </c>
      <c r="AE596" s="22">
        <f t="shared" si="130"/>
        <v>9.9447938618279427E-2</v>
      </c>
      <c r="AF596" s="22">
        <f t="shared" si="130"/>
        <v>0.10064124113742504</v>
      </c>
      <c r="AG596" s="22">
        <f t="shared" si="130"/>
        <v>0.10193584568617979</v>
      </c>
      <c r="AH596" s="22">
        <f t="shared" si="130"/>
        <v>0.10293379227552139</v>
      </c>
      <c r="AI596" s="22">
        <f t="shared" si="130"/>
        <v>0.10393173549349514</v>
      </c>
      <c r="AJ596" s="22">
        <f t="shared" si="130"/>
        <v>0.10503705231210607</v>
      </c>
      <c r="AK596" s="22">
        <f t="shared" si="130"/>
        <v>0.10613429191993426</v>
      </c>
      <c r="AL596" s="22">
        <f t="shared" si="130"/>
        <v>0.10734862525866423</v>
      </c>
      <c r="AM596" s="22">
        <f t="shared" si="130"/>
        <v>0.10852608099273874</v>
      </c>
      <c r="AN596" s="22">
        <f t="shared" si="130"/>
        <v>0.1098933360698278</v>
      </c>
      <c r="AO596" s="22">
        <f t="shared" si="130"/>
        <v>0.1112750608927934</v>
      </c>
      <c r="AP596" s="22">
        <f t="shared" si="130"/>
        <v>0.11269415933025419</v>
      </c>
      <c r="AQ596" s="22">
        <f t="shared" si="130"/>
        <v>0.11415804245931915</v>
      </c>
      <c r="AR596" s="22">
        <f t="shared" si="130"/>
        <v>0.11568098721467082</v>
      </c>
      <c r="AS596" s="22">
        <f t="shared" si="130"/>
        <v>0.11733637372724362</v>
      </c>
      <c r="AT596" s="22">
        <f t="shared" si="130"/>
        <v>0.11828483355566774</v>
      </c>
      <c r="AU596" s="22">
        <f t="shared" si="130"/>
        <v>0.11912276639221764</v>
      </c>
      <c r="AV596" s="22">
        <f t="shared" si="130"/>
        <v>0.11997455829037502</v>
      </c>
      <c r="AW596" s="22">
        <f t="shared" si="130"/>
        <v>0.12079554620024327</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2.7786681470952937E-2</v>
      </c>
      <c r="S597" s="22">
        <f t="shared" si="130"/>
        <v>2.7027595410630403E-2</v>
      </c>
      <c r="T597" s="22">
        <f t="shared" si="130"/>
        <v>2.7372477226926328E-2</v>
      </c>
      <c r="U597" s="22">
        <f t="shared" si="130"/>
        <v>2.7639076895047021E-2</v>
      </c>
      <c r="V597" s="22">
        <f t="shared" si="130"/>
        <v>2.7877067888086013E-2</v>
      </c>
      <c r="W597" s="22">
        <f t="shared" si="130"/>
        <v>2.812864994151399E-2</v>
      </c>
      <c r="X597" s="22">
        <f t="shared" si="130"/>
        <v>2.8358350100180542E-2</v>
      </c>
      <c r="Y597" s="22">
        <f t="shared" si="130"/>
        <v>2.8551988174235182E-2</v>
      </c>
      <c r="Z597" s="22">
        <f t="shared" si="130"/>
        <v>2.8743217171275631E-2</v>
      </c>
      <c r="AA597" s="22">
        <f t="shared" si="130"/>
        <v>2.8938615913972544E-2</v>
      </c>
      <c r="AB597" s="22">
        <f t="shared" si="130"/>
        <v>2.920973076870571E-2</v>
      </c>
      <c r="AC597" s="22">
        <f t="shared" si="130"/>
        <v>2.9443707831509378E-2</v>
      </c>
      <c r="AD597" s="22">
        <f t="shared" si="130"/>
        <v>2.9730716921919611E-2</v>
      </c>
      <c r="AE597" s="22">
        <f t="shared" si="130"/>
        <v>3.0030754465892501E-2</v>
      </c>
      <c r="AF597" s="22">
        <f t="shared" si="130"/>
        <v>3.0391101552558055E-2</v>
      </c>
      <c r="AG597" s="22">
        <f t="shared" si="130"/>
        <v>3.078203928213041E-2</v>
      </c>
      <c r="AH597" s="22">
        <f t="shared" si="130"/>
        <v>3.1083393834180274E-2</v>
      </c>
      <c r="AI597" s="22">
        <f t="shared" si="130"/>
        <v>3.138474736816256E-2</v>
      </c>
      <c r="AJ597" s="22">
        <f t="shared" si="130"/>
        <v>3.171852500546618E-2</v>
      </c>
      <c r="AK597" s="22">
        <f t="shared" si="130"/>
        <v>3.2049863530032495E-2</v>
      </c>
      <c r="AL597" s="22">
        <f t="shared" si="130"/>
        <v>3.2416561390660091E-2</v>
      </c>
      <c r="AM597" s="22">
        <f t="shared" si="130"/>
        <v>3.2772123150267542E-2</v>
      </c>
      <c r="AN597" s="22">
        <f t="shared" si="130"/>
        <v>3.3184999496251033E-2</v>
      </c>
      <c r="AO597" s="22">
        <f t="shared" si="130"/>
        <v>3.3602245338391408E-2</v>
      </c>
      <c r="AP597" s="22">
        <f t="shared" si="130"/>
        <v>3.4030777063939747E-2</v>
      </c>
      <c r="AQ597" s="22">
        <f t="shared" si="130"/>
        <v>3.4472832630163749E-2</v>
      </c>
      <c r="AR597" s="22">
        <f t="shared" si="130"/>
        <v>3.4932723309131296E-2</v>
      </c>
      <c r="AS597" s="22">
        <f t="shared" si="130"/>
        <v>3.5432608038728754E-2</v>
      </c>
      <c r="AT597" s="22">
        <f t="shared" si="130"/>
        <v>3.5719018844461971E-2</v>
      </c>
      <c r="AU597" s="22">
        <f t="shared" si="130"/>
        <v>3.5972053302721844E-2</v>
      </c>
      <c r="AV597" s="22">
        <f t="shared" si="130"/>
        <v>3.6229272845982437E-2</v>
      </c>
      <c r="AW597" s="22">
        <f t="shared" si="130"/>
        <v>3.6477190366277695E-2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1.467952375541098E-3</v>
      </c>
      <c r="N598" s="22">
        <f t="shared" si="130"/>
        <v>1.4753349055168039E-3</v>
      </c>
      <c r="O598" s="22">
        <f t="shared" si="130"/>
        <v>1.4802406304505124E-3</v>
      </c>
      <c r="P598" s="22">
        <f t="shared" si="130"/>
        <v>1.4826212670547858E-3</v>
      </c>
      <c r="Q598" s="22">
        <f t="shared" si="130"/>
        <v>1.4878809792957942E-3</v>
      </c>
      <c r="R598" s="22">
        <f t="shared" si="130"/>
        <v>1.4939147526814829E-3</v>
      </c>
      <c r="S598" s="22">
        <f t="shared" si="130"/>
        <v>1.4531034789330812E-3</v>
      </c>
      <c r="T598" s="22">
        <f t="shared" si="130"/>
        <v>1.4716456007706482E-3</v>
      </c>
      <c r="U598" s="22">
        <f t="shared" si="130"/>
        <v>1.4859789848302677E-3</v>
      </c>
      <c r="V598" s="22">
        <f t="shared" si="130"/>
        <v>1.498774260720911E-3</v>
      </c>
      <c r="W598" s="22">
        <f t="shared" si="130"/>
        <v>1.5123002422786169E-3</v>
      </c>
      <c r="X598" s="22">
        <f t="shared" si="130"/>
        <v>1.5246497722533983E-3</v>
      </c>
      <c r="Y598" s="22">
        <f t="shared" si="130"/>
        <v>1.5350604711997071E-3</v>
      </c>
      <c r="Z598" s="22">
        <f t="shared" si="130"/>
        <v>1.5453416492568217E-3</v>
      </c>
      <c r="AA598" s="22">
        <f t="shared" si="130"/>
        <v>1.5558470082603964E-3</v>
      </c>
      <c r="AB598" s="22">
        <f t="shared" si="130"/>
        <v>1.5704231454497315E-3</v>
      </c>
      <c r="AC598" s="22">
        <f t="shared" si="130"/>
        <v>1.5830026176071707E-3</v>
      </c>
      <c r="AD598" s="22">
        <f t="shared" si="130"/>
        <v>1.5984332876843356E-3</v>
      </c>
      <c r="AE598" s="22">
        <f t="shared" si="130"/>
        <v>1.6145644156050256E-3</v>
      </c>
      <c r="AF598" s="22">
        <f t="shared" si="130"/>
        <v>1.6339380075691549E-3</v>
      </c>
      <c r="AG598" s="22">
        <f t="shared" si="130"/>
        <v>1.6549562656219727E-3</v>
      </c>
      <c r="AH598" s="22">
        <f t="shared" si="130"/>
        <v>1.6711582007672553E-3</v>
      </c>
      <c r="AI598" s="22">
        <f t="shared" si="130"/>
        <v>1.6873600811774603E-3</v>
      </c>
      <c r="AJ598" s="22">
        <f t="shared" si="130"/>
        <v>1.7053052012884857E-3</v>
      </c>
      <c r="AK598" s="22">
        <f t="shared" si="130"/>
        <v>1.7231191856787692E-3</v>
      </c>
      <c r="AL598" s="22">
        <f t="shared" si="130"/>
        <v>1.7428342187366384E-3</v>
      </c>
      <c r="AM598" s="22">
        <f t="shared" si="130"/>
        <v>1.7619505338216986E-3</v>
      </c>
      <c r="AN598" s="22">
        <f t="shared" si="130"/>
        <v>1.7841482930230895E-3</v>
      </c>
      <c r="AO598" s="22">
        <f t="shared" si="130"/>
        <v>1.8065809724965318E-3</v>
      </c>
      <c r="AP598" s="22">
        <f t="shared" si="130"/>
        <v>1.829620422797855E-3</v>
      </c>
      <c r="AQ598" s="22">
        <f t="shared" si="130"/>
        <v>1.8533869647858693E-3</v>
      </c>
      <c r="AR598" s="22">
        <f t="shared" si="130"/>
        <v>1.8781123883902864E-3</v>
      </c>
      <c r="AS598" s="22">
        <f t="shared" si="130"/>
        <v>1.90498804005695E-3</v>
      </c>
      <c r="AT598" s="22">
        <f t="shared" si="130"/>
        <v>1.9203865441373847E-3</v>
      </c>
      <c r="AU598" s="22">
        <f t="shared" si="130"/>
        <v>1.9339906123499336E-3</v>
      </c>
      <c r="AV598" s="22">
        <f t="shared" si="130"/>
        <v>1.9478196862088145E-3</v>
      </c>
      <c r="AW598" s="22">
        <f t="shared" si="130"/>
        <v>1.9611486489136435E-3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3.0303014392691133E-2</v>
      </c>
      <c r="L599" s="22">
        <f t="shared" si="130"/>
        <v>3.0040206026371356E-2</v>
      </c>
      <c r="M599" s="22">
        <f t="shared" si="130"/>
        <v>2.9940162837193186E-2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2.4022317736982306E-2</v>
      </c>
      <c r="T599" s="22">
        <f t="shared" si="130"/>
        <v>2.4491926935235234E-2</v>
      </c>
      <c r="U599" s="22">
        <f t="shared" si="130"/>
        <v>2.47439509186555E-2</v>
      </c>
      <c r="V599" s="22">
        <f t="shared" si="130"/>
        <v>2.4923586839833447E-2</v>
      </c>
      <c r="W599" s="22">
        <f t="shared" si="130"/>
        <v>2.5147538878171349E-2</v>
      </c>
      <c r="X599" s="22">
        <f t="shared" si="130"/>
        <v>2.5321321478984984E-2</v>
      </c>
      <c r="Y599" s="22">
        <f t="shared" si="130"/>
        <v>2.5393529956845354E-2</v>
      </c>
      <c r="Z599" s="22">
        <f t="shared" si="130"/>
        <v>2.5454834381522507E-2</v>
      </c>
      <c r="AA599" s="22">
        <f t="shared" si="130"/>
        <v>2.5522551897019404E-2</v>
      </c>
      <c r="AB599" s="22">
        <f t="shared" si="130"/>
        <v>2.5774060988212697E-2</v>
      </c>
      <c r="AC599" s="22">
        <f t="shared" si="130"/>
        <v>2.5925794971091803E-2</v>
      </c>
      <c r="AD599" s="22">
        <f t="shared" si="130"/>
        <v>2.5977185386761185E-2</v>
      </c>
      <c r="AE599" s="22">
        <f t="shared" si="130"/>
        <v>2.6039630104720025E-2</v>
      </c>
      <c r="AF599" s="22">
        <f t="shared" si="130"/>
        <v>2.6219300213881795E-2</v>
      </c>
      <c r="AG599" s="22">
        <f t="shared" si="130"/>
        <v>2.6440892596461523E-2</v>
      </c>
      <c r="AH599" s="22">
        <f t="shared" si="130"/>
        <v>2.6438961706417009E-2</v>
      </c>
      <c r="AI599" s="22">
        <f t="shared" si="130"/>
        <v>2.6417585870686634E-2</v>
      </c>
      <c r="AJ599" s="22">
        <f t="shared" si="130"/>
        <v>2.6444279577295709E-2</v>
      </c>
      <c r="AK599" s="22">
        <f t="shared" si="130"/>
        <v>2.6444051000813575E-2</v>
      </c>
      <c r="AL599" s="22">
        <f t="shared" si="130"/>
        <v>2.6492097120323427E-2</v>
      </c>
      <c r="AM599" s="22">
        <f t="shared" si="130"/>
        <v>2.6494217497218479E-2</v>
      </c>
      <c r="AN599" s="22">
        <f t="shared" si="130"/>
        <v>2.6715691577395062E-2</v>
      </c>
      <c r="AO599" s="22">
        <f t="shared" si="130"/>
        <v>2.6922741923996348E-2</v>
      </c>
      <c r="AP599" s="22">
        <f t="shared" si="130"/>
        <v>2.7127710370930373E-2</v>
      </c>
      <c r="AQ599" s="22">
        <f t="shared" si="130"/>
        <v>2.7333614307009015E-2</v>
      </c>
      <c r="AR599" s="22">
        <f t="shared" si="130"/>
        <v>2.7546728992874834E-2</v>
      </c>
      <c r="AS599" s="22">
        <f t="shared" si="130"/>
        <v>2.7802898910549947E-2</v>
      </c>
      <c r="AT599" s="22">
        <f t="shared" si="130"/>
        <v>2.7678284048176478E-2</v>
      </c>
      <c r="AU599" s="22">
        <f t="shared" si="130"/>
        <v>2.7488128401720321E-2</v>
      </c>
      <c r="AV599" s="22">
        <f t="shared" si="130"/>
        <v>2.7295603818214775E-2</v>
      </c>
      <c r="AW599" s="22">
        <f t="shared" si="130"/>
        <v>2.7079409503277349E-2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4.0226293185258916E-2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3.1888867020119539E-2</v>
      </c>
      <c r="T600" s="22">
        <f t="shared" si="131"/>
        <v>3.251225837804244E-2</v>
      </c>
      <c r="U600" s="22">
        <f t="shared" si="131"/>
        <v>3.2846812245040755E-2</v>
      </c>
      <c r="V600" s="22">
        <f t="shared" si="131"/>
        <v>3.3085273248895562E-2</v>
      </c>
      <c r="W600" s="22">
        <f t="shared" si="131"/>
        <v>3.3382562496654028E-2</v>
      </c>
      <c r="X600" s="22">
        <f t="shared" si="131"/>
        <v>3.3613253402853524E-2</v>
      </c>
      <c r="Y600" s="22">
        <f t="shared" si="131"/>
        <v>3.3709107873409846E-2</v>
      </c>
      <c r="Z600" s="22">
        <f t="shared" si="131"/>
        <v>3.3790487558237887E-2</v>
      </c>
      <c r="AA600" s="22">
        <f t="shared" si="131"/>
        <v>3.3880380418296489E-2</v>
      </c>
      <c r="AB600" s="22">
        <f t="shared" si="131"/>
        <v>3.4214250782148452E-2</v>
      </c>
      <c r="AC600" s="22">
        <f t="shared" si="131"/>
        <v>3.4415672845391571E-2</v>
      </c>
      <c r="AD600" s="22">
        <f t="shared" si="131"/>
        <v>3.4483891996821198E-2</v>
      </c>
      <c r="AE600" s="22">
        <f t="shared" si="131"/>
        <v>3.4566785384915574E-2</v>
      </c>
      <c r="AF600" s="22">
        <f t="shared" si="131"/>
        <v>3.4805291772237623E-2</v>
      </c>
      <c r="AG600" s="22">
        <f t="shared" si="131"/>
        <v>3.5099448651608092E-2</v>
      </c>
      <c r="AH600" s="22">
        <f t="shared" si="131"/>
        <v>3.5096885456144013E-2</v>
      </c>
      <c r="AI600" s="22">
        <f t="shared" si="131"/>
        <v>3.5068509710284967E-2</v>
      </c>
      <c r="AJ600" s="22">
        <f t="shared" si="131"/>
        <v>3.5103944761542341E-2</v>
      </c>
      <c r="AK600" s="22">
        <f t="shared" si="131"/>
        <v>3.5103641333491697E-2</v>
      </c>
      <c r="AL600" s="22">
        <f t="shared" si="131"/>
        <v>3.5167421037542668E-2</v>
      </c>
      <c r="AM600" s="22">
        <f t="shared" si="131"/>
        <v>3.5170235770807745E-2</v>
      </c>
      <c r="AN600" s="22">
        <f t="shared" si="131"/>
        <v>3.5464235607479674E-2</v>
      </c>
      <c r="AO600" s="22">
        <f t="shared" si="131"/>
        <v>3.5739088394022983E-2</v>
      </c>
      <c r="AP600" s="22">
        <f t="shared" si="131"/>
        <v>3.6011177524604129E-2</v>
      </c>
      <c r="AQ600" s="22">
        <f t="shared" si="131"/>
        <v>3.6284508487437188E-2</v>
      </c>
      <c r="AR600" s="22">
        <f t="shared" si="131"/>
        <v>3.6567411492551771E-2</v>
      </c>
      <c r="AS600" s="22">
        <f t="shared" si="131"/>
        <v>3.6907468956146154E-2</v>
      </c>
      <c r="AT600" s="22">
        <f t="shared" si="131"/>
        <v>3.6742046667653148E-2</v>
      </c>
      <c r="AU600" s="22">
        <f t="shared" si="131"/>
        <v>3.6489621061208441E-2</v>
      </c>
      <c r="AV600" s="22">
        <f t="shared" si="131"/>
        <v>3.6234050765755178E-2</v>
      </c>
      <c r="AW600" s="22">
        <f t="shared" si="131"/>
        <v>3.594705965045028E-2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4.1968337096859189E-2</v>
      </c>
      <c r="L601" s="22">
        <f t="shared" si="131"/>
        <v>4.3383434779753448E-2</v>
      </c>
      <c r="M601" s="22">
        <f t="shared" si="131"/>
        <v>4.5063007666824861E-2</v>
      </c>
      <c r="N601" s="22">
        <f t="shared" si="131"/>
        <v>4.6315596244033502E-2</v>
      </c>
      <c r="O601" s="22">
        <f t="shared" si="131"/>
        <v>4.7281576900430188E-2</v>
      </c>
      <c r="P601" s="22">
        <f t="shared" si="131"/>
        <v>4.7947144057730852E-2</v>
      </c>
      <c r="Q601" s="22">
        <f t="shared" si="131"/>
        <v>4.8855920576585825E-2</v>
      </c>
      <c r="R601" s="22">
        <f t="shared" si="131"/>
        <v>4.9808583705724517E-2</v>
      </c>
      <c r="S601" s="22">
        <f t="shared" si="131"/>
        <v>4.6001406546351306E-2</v>
      </c>
      <c r="T601" s="22">
        <f t="shared" si="131"/>
        <v>4.8030645892974268E-2</v>
      </c>
      <c r="U601" s="22">
        <f t="shared" si="131"/>
        <v>4.9677926538676052E-2</v>
      </c>
      <c r="V601" s="22">
        <f t="shared" si="131"/>
        <v>5.1212475396024852E-2</v>
      </c>
      <c r="W601" s="22">
        <f t="shared" si="131"/>
        <v>5.2870611190916086E-2</v>
      </c>
      <c r="X601" s="22">
        <f t="shared" si="131"/>
        <v>5.4456723296959983E-2</v>
      </c>
      <c r="Y601" s="22">
        <f t="shared" si="131"/>
        <v>5.5851666343060907E-2</v>
      </c>
      <c r="Z601" s="22">
        <f t="shared" si="131"/>
        <v>5.7245455950606941E-2</v>
      </c>
      <c r="AA601" s="22">
        <f t="shared" si="131"/>
        <v>5.8677246968284372E-2</v>
      </c>
      <c r="AB601" s="22">
        <f t="shared" si="131"/>
        <v>6.0565793285847255E-2</v>
      </c>
      <c r="AC601" s="22">
        <f t="shared" si="131"/>
        <v>6.2259537007526587E-2</v>
      </c>
      <c r="AD601" s="22">
        <f t="shared" si="131"/>
        <v>6.4451736182578295E-2</v>
      </c>
      <c r="AE601" s="22">
        <f t="shared" si="131"/>
        <v>6.675330662384972E-2</v>
      </c>
      <c r="AF601" s="22">
        <f t="shared" si="131"/>
        <v>6.945286758784415E-2</v>
      </c>
      <c r="AG601" s="22">
        <f t="shared" si="131"/>
        <v>7.2380370882060271E-2</v>
      </c>
      <c r="AH601" s="22">
        <f t="shared" si="131"/>
        <v>7.4802816366762462E-2</v>
      </c>
      <c r="AI601" s="22">
        <f t="shared" si="131"/>
        <v>7.7260505095153587E-2</v>
      </c>
      <c r="AJ601" s="22">
        <f t="shared" si="131"/>
        <v>7.9957239531174604E-2</v>
      </c>
      <c r="AK601" s="22">
        <f t="shared" si="131"/>
        <v>8.2679016466604804E-2</v>
      </c>
      <c r="AL601" s="22">
        <f t="shared" si="131"/>
        <v>8.5666991961497282E-2</v>
      </c>
      <c r="AM601" s="22">
        <f t="shared" si="131"/>
        <v>8.8629006122433573E-2</v>
      </c>
      <c r="AN601" s="22">
        <f t="shared" si="131"/>
        <v>9.1891478166138171E-2</v>
      </c>
      <c r="AO601" s="22">
        <f t="shared" si="131"/>
        <v>9.5225516113379899E-2</v>
      </c>
      <c r="AP601" s="22">
        <f t="shared" si="131"/>
        <v>9.8677693483352313E-2</v>
      </c>
      <c r="AQ601" s="22">
        <f t="shared" si="131"/>
        <v>0.10226491904256467</v>
      </c>
      <c r="AR601" s="22">
        <f t="shared" si="131"/>
        <v>0.10601829475015455</v>
      </c>
      <c r="AS601" s="22">
        <f t="shared" si="131"/>
        <v>0.11008924659813461</v>
      </c>
      <c r="AT601" s="22">
        <f t="shared" si="131"/>
        <v>0.11277334531227801</v>
      </c>
      <c r="AU601" s="22">
        <f t="shared" si="131"/>
        <v>0.11526542487228345</v>
      </c>
      <c r="AV601" s="22">
        <f t="shared" si="131"/>
        <v>0.11781838070677919</v>
      </c>
      <c r="AW601" s="22">
        <f t="shared" si="131"/>
        <v>0.12034049161945987</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4.4026193063540792E-3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4.4831419329359936E-3</v>
      </c>
      <c r="T602" s="22">
        <f t="shared" si="131"/>
        <v>4.4981294810937092E-3</v>
      </c>
      <c r="U602" s="22">
        <f t="shared" si="131"/>
        <v>4.5113901168461383E-3</v>
      </c>
      <c r="V602" s="22">
        <f t="shared" si="131"/>
        <v>4.5229512157479055E-3</v>
      </c>
      <c r="W602" s="22">
        <f t="shared" si="131"/>
        <v>4.5328284443673043E-3</v>
      </c>
      <c r="X602" s="22">
        <f t="shared" si="131"/>
        <v>4.5408122954859707E-3</v>
      </c>
      <c r="Y602" s="22">
        <f t="shared" si="131"/>
        <v>4.548541926228525E-3</v>
      </c>
      <c r="Z602" s="22">
        <f t="shared" si="131"/>
        <v>4.556061851026345E-3</v>
      </c>
      <c r="AA602" s="22">
        <f t="shared" si="131"/>
        <v>4.5633388722935431E-3</v>
      </c>
      <c r="AB602" s="22">
        <f t="shared" si="131"/>
        <v>4.5705405679699667E-3</v>
      </c>
      <c r="AC602" s="22">
        <f t="shared" si="131"/>
        <v>4.577279289886339E-3</v>
      </c>
      <c r="AD602" s="22">
        <f t="shared" si="131"/>
        <v>4.5840017696731064E-3</v>
      </c>
      <c r="AE602" s="22">
        <f t="shared" si="131"/>
        <v>4.5905498903628991E-3</v>
      </c>
      <c r="AF602" s="22">
        <f t="shared" si="131"/>
        <v>4.597032328418643E-3</v>
      </c>
      <c r="AG602" s="22">
        <f t="shared" si="131"/>
        <v>4.6033268247160754E-3</v>
      </c>
      <c r="AH602" s="22">
        <f t="shared" si="131"/>
        <v>4.6090395157807641E-3</v>
      </c>
      <c r="AI602" s="22">
        <f t="shared" si="131"/>
        <v>4.6144746652234184E-3</v>
      </c>
      <c r="AJ602" s="22">
        <f t="shared" si="131"/>
        <v>4.6197044174680121E-3</v>
      </c>
      <c r="AK602" s="22">
        <f t="shared" si="131"/>
        <v>4.6245988985750986E-3</v>
      </c>
      <c r="AL602" s="22">
        <f t="shared" si="131"/>
        <v>4.6292494736440062E-3</v>
      </c>
      <c r="AM602" s="22">
        <f t="shared" si="131"/>
        <v>4.6334939392353282E-3</v>
      </c>
      <c r="AN602" s="22">
        <f t="shared" si="131"/>
        <v>4.6375836098901078E-3</v>
      </c>
      <c r="AO602" s="22">
        <f t="shared" si="131"/>
        <v>4.6413397566940386E-3</v>
      </c>
      <c r="AP602" s="22">
        <f t="shared" si="131"/>
        <v>4.6447657142902245E-3</v>
      </c>
      <c r="AQ602" s="22">
        <f t="shared" si="131"/>
        <v>4.6478516823919049E-3</v>
      </c>
      <c r="AR602" s="22">
        <f t="shared" si="131"/>
        <v>4.6505950806788269E-3</v>
      </c>
      <c r="AS602" s="22">
        <f t="shared" si="131"/>
        <v>4.6530507689313255E-3</v>
      </c>
      <c r="AT602" s="22">
        <f t="shared" si="131"/>
        <v>4.6544395442876816E-3</v>
      </c>
      <c r="AU602" s="22">
        <f t="shared" si="131"/>
        <v>4.6552925099563932E-3</v>
      </c>
      <c r="AV602" s="22">
        <f t="shared" si="131"/>
        <v>4.6557109567033706E-3</v>
      </c>
      <c r="AW602" s="22">
        <f t="shared" si="131"/>
        <v>4.6556428065926874E-3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3.6554846257269868E-3</v>
      </c>
      <c r="L603" s="22">
        <f t="shared" si="131"/>
        <v>3.6574611346322943E-3</v>
      </c>
      <c r="M603" s="22">
        <f t="shared" si="131"/>
        <v>3.6621868932729799E-3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3.7291672263793669E-3</v>
      </c>
      <c r="T603" s="22">
        <f t="shared" si="131"/>
        <v>3.7416341690346775E-3</v>
      </c>
      <c r="U603" s="22">
        <f t="shared" si="131"/>
        <v>3.7526646313730695E-3</v>
      </c>
      <c r="V603" s="22">
        <f t="shared" si="131"/>
        <v>3.7622813849290193E-3</v>
      </c>
      <c r="W603" s="22">
        <f t="shared" si="131"/>
        <v>3.7704974614677349E-3</v>
      </c>
      <c r="X603" s="22">
        <f t="shared" si="131"/>
        <v>3.7771385886899815E-3</v>
      </c>
      <c r="Y603" s="22">
        <f t="shared" si="131"/>
        <v>3.7835682503130899E-3</v>
      </c>
      <c r="Z603" s="22">
        <f t="shared" si="131"/>
        <v>3.7898234743323992E-3</v>
      </c>
      <c r="AA603" s="22">
        <f t="shared" si="131"/>
        <v>3.7958766463312451E-3</v>
      </c>
      <c r="AB603" s="22">
        <f t="shared" si="131"/>
        <v>3.8018671609954301E-3</v>
      </c>
      <c r="AC603" s="22">
        <f t="shared" si="131"/>
        <v>3.8074725648158184E-3</v>
      </c>
      <c r="AD603" s="22">
        <f t="shared" si="131"/>
        <v>3.8130644581075832E-3</v>
      </c>
      <c r="AE603" s="22">
        <f t="shared" si="131"/>
        <v>3.8185113160112668E-3</v>
      </c>
      <c r="AF603" s="22">
        <f t="shared" si="131"/>
        <v>3.8239035377847781E-3</v>
      </c>
      <c r="AG603" s="22">
        <f t="shared" si="131"/>
        <v>3.8291394258405404E-3</v>
      </c>
      <c r="AH603" s="22">
        <f t="shared" si="131"/>
        <v>3.8338913566541423E-3</v>
      </c>
      <c r="AI603" s="22">
        <f t="shared" si="131"/>
        <v>3.8384124227892826E-3</v>
      </c>
      <c r="AJ603" s="22">
        <f t="shared" si="131"/>
        <v>3.8427626354223779E-3</v>
      </c>
      <c r="AK603" s="22">
        <f t="shared" si="131"/>
        <v>3.8468339628101168E-3</v>
      </c>
      <c r="AL603" s="22">
        <f t="shared" si="131"/>
        <v>3.8507024042715326E-3</v>
      </c>
      <c r="AM603" s="22">
        <f t="shared" si="131"/>
        <v>3.8542330357379086E-3</v>
      </c>
      <c r="AN603" s="22">
        <f t="shared" si="131"/>
        <v>3.8576349056765893E-3</v>
      </c>
      <c r="AO603" s="22">
        <f t="shared" si="131"/>
        <v>3.8607593437979385E-3</v>
      </c>
      <c r="AP603" s="22">
        <f t="shared" si="131"/>
        <v>3.8636091239248635E-3</v>
      </c>
      <c r="AQ603" s="22">
        <f t="shared" si="131"/>
        <v>3.8661760939826023E-3</v>
      </c>
      <c r="AR603" s="22">
        <f t="shared" si="131"/>
        <v>3.868458107609103E-3</v>
      </c>
      <c r="AS603" s="22">
        <f t="shared" si="131"/>
        <v>3.870500798268112E-3</v>
      </c>
      <c r="AT603" s="22">
        <f t="shared" si="131"/>
        <v>3.8716560094171674E-3</v>
      </c>
      <c r="AU603" s="22">
        <f t="shared" si="131"/>
        <v>3.8723655233394503E-3</v>
      </c>
      <c r="AV603" s="22">
        <f t="shared" si="131"/>
        <v>3.8727135957222015E-3</v>
      </c>
      <c r="AW603" s="22">
        <f t="shared" si="131"/>
        <v>3.8726569070955566E-3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5.6545140624783465E-4</v>
      </c>
      <c r="T604" s="22">
        <f t="shared" si="131"/>
        <v>5.6865412325450787E-4</v>
      </c>
      <c r="U604" s="22">
        <f t="shared" si="131"/>
        <v>5.7147315908429161E-4</v>
      </c>
      <c r="V604" s="22">
        <f t="shared" si="131"/>
        <v>5.7392046449051539E-4</v>
      </c>
      <c r="W604" s="22">
        <f t="shared" si="131"/>
        <v>5.7600507908448135E-4</v>
      </c>
      <c r="X604" s="22">
        <f t="shared" si="131"/>
        <v>5.7769284779779072E-4</v>
      </c>
      <c r="Y604" s="22">
        <f t="shared" si="131"/>
        <v>5.7929860978366172E-4</v>
      </c>
      <c r="Z604" s="22">
        <f t="shared" si="131"/>
        <v>5.8083354574075391E-4</v>
      </c>
      <c r="AA604" s="22">
        <f t="shared" si="131"/>
        <v>5.8229387889023609E-4</v>
      </c>
      <c r="AB604" s="22">
        <f t="shared" si="131"/>
        <v>5.837133156086626E-4</v>
      </c>
      <c r="AC604" s="22">
        <f t="shared" si="131"/>
        <v>5.8502115043819838E-4</v>
      </c>
      <c r="AD604" s="22">
        <f t="shared" si="131"/>
        <v>5.863029788261237E-4</v>
      </c>
      <c r="AE604" s="22">
        <f t="shared" si="131"/>
        <v>5.8753078239757214E-4</v>
      </c>
      <c r="AF604" s="22">
        <f t="shared" si="131"/>
        <v>5.8872628658963313E-4</v>
      </c>
      <c r="AG604" s="22">
        <f t="shared" si="131"/>
        <v>5.8986805127360451E-4</v>
      </c>
      <c r="AH604" s="22">
        <f t="shared" si="131"/>
        <v>5.9088436863536514E-4</v>
      </c>
      <c r="AI604" s="22">
        <f t="shared" si="131"/>
        <v>5.9183312943904493E-4</v>
      </c>
      <c r="AJ604" s="22">
        <f t="shared" si="131"/>
        <v>5.9272884243800666E-4</v>
      </c>
      <c r="AK604" s="22">
        <f t="shared" si="131"/>
        <v>5.9354860483328302E-4</v>
      </c>
      <c r="AL604" s="22">
        <f t="shared" si="131"/>
        <v>5.9431031573727435E-4</v>
      </c>
      <c r="AM604" s="22">
        <f t="shared" si="131"/>
        <v>5.9498512163499333E-4</v>
      </c>
      <c r="AN604" s="22">
        <f t="shared" si="131"/>
        <v>5.9562012099022602E-4</v>
      </c>
      <c r="AO604" s="22">
        <f t="shared" si="131"/>
        <v>5.9618333912128186E-4</v>
      </c>
      <c r="AP604" s="22">
        <f t="shared" si="131"/>
        <v>5.9667623789256836E-4</v>
      </c>
      <c r="AQ604" s="22">
        <f t="shared" si="131"/>
        <v>5.9709783225584062E-4</v>
      </c>
      <c r="AR604" s="22">
        <f t="shared" si="131"/>
        <v>5.9744842025118215E-4</v>
      </c>
      <c r="AS604" s="22">
        <f t="shared" si="131"/>
        <v>5.977387032100464E-4</v>
      </c>
      <c r="AT604" s="22">
        <f t="shared" si="131"/>
        <v>5.9782793045255332E-4</v>
      </c>
      <c r="AU604" s="22">
        <f t="shared" si="131"/>
        <v>5.9781361768968249E-4</v>
      </c>
      <c r="AV604" s="22">
        <f t="shared" si="131"/>
        <v>5.977148741637897E-4</v>
      </c>
      <c r="AW604" s="22">
        <f t="shared" si="131"/>
        <v>5.9752296312685709E-4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6.8438891439814992E-3</v>
      </c>
      <c r="Q605" s="22">
        <f t="shared" si="131"/>
        <v>6.8863566425632575E-3</v>
      </c>
      <c r="R605" s="22">
        <f t="shared" si="131"/>
        <v>6.9316634884048298E-3</v>
      </c>
      <c r="S605" s="22">
        <f t="shared" si="131"/>
        <v>6.9732982788842076E-3</v>
      </c>
      <c r="T605" s="22">
        <f t="shared" si="131"/>
        <v>7.0127950433163371E-3</v>
      </c>
      <c r="U605" s="22">
        <f t="shared" si="131"/>
        <v>7.047560148651183E-3</v>
      </c>
      <c r="V605" s="22">
        <f t="shared" si="131"/>
        <v>7.0777409747815288E-3</v>
      </c>
      <c r="W605" s="22">
        <f t="shared" si="131"/>
        <v>7.1034490006165012E-3</v>
      </c>
      <c r="X605" s="22">
        <f t="shared" si="131"/>
        <v>7.1242630166992822E-3</v>
      </c>
      <c r="Y605" s="22">
        <f t="shared" si="131"/>
        <v>7.1440657038420643E-3</v>
      </c>
      <c r="Z605" s="22">
        <f t="shared" si="131"/>
        <v>7.1629949454170665E-3</v>
      </c>
      <c r="AA605" s="22">
        <f t="shared" si="131"/>
        <v>7.1810041651755854E-3</v>
      </c>
      <c r="AB605" s="22">
        <f t="shared" si="131"/>
        <v>7.1985090391863665E-3</v>
      </c>
      <c r="AC605" s="22">
        <f t="shared" si="131"/>
        <v>7.2146376087948239E-3</v>
      </c>
      <c r="AD605" s="22">
        <f t="shared" si="131"/>
        <v>7.2304454599957943E-3</v>
      </c>
      <c r="AE605" s="22">
        <f t="shared" si="131"/>
        <v>7.2455870626816927E-3</v>
      </c>
      <c r="AF605" s="22">
        <f t="shared" si="131"/>
        <v>7.2603303407649811E-3</v>
      </c>
      <c r="AG605" s="22">
        <f t="shared" si="131"/>
        <v>7.2744108888326935E-3</v>
      </c>
      <c r="AH605" s="22">
        <f t="shared" si="131"/>
        <v>7.2869443869038953E-3</v>
      </c>
      <c r="AI605" s="22">
        <f t="shared" si="131"/>
        <v>7.2986447593961588E-3</v>
      </c>
      <c r="AJ605" s="22">
        <f t="shared" si="131"/>
        <v>7.3096909321441958E-3</v>
      </c>
      <c r="AK605" s="22">
        <f t="shared" si="131"/>
        <v>7.3198004616933524E-3</v>
      </c>
      <c r="AL605" s="22">
        <f t="shared" si="131"/>
        <v>7.3291940846945836E-3</v>
      </c>
      <c r="AM605" s="22">
        <f t="shared" si="131"/>
        <v>7.3375159718685355E-3</v>
      </c>
      <c r="AN605" s="22">
        <f t="shared" si="131"/>
        <v>7.3453469540926634E-3</v>
      </c>
      <c r="AO605" s="22">
        <f t="shared" si="131"/>
        <v>7.3522927110233772E-3</v>
      </c>
      <c r="AP605" s="22">
        <f t="shared" si="131"/>
        <v>7.3583712707643205E-3</v>
      </c>
      <c r="AQ605" s="22">
        <f t="shared" si="131"/>
        <v>7.3635704854365458E-3</v>
      </c>
      <c r="AR605" s="22">
        <f t="shared" si="131"/>
        <v>7.3678940305502358E-3</v>
      </c>
      <c r="AS605" s="22">
        <f t="shared" si="131"/>
        <v>7.3714738777927603E-3</v>
      </c>
      <c r="AT605" s="22">
        <f t="shared" si="131"/>
        <v>7.3725742520596325E-3</v>
      </c>
      <c r="AU605" s="22">
        <f t="shared" si="131"/>
        <v>7.3723977432321904E-3</v>
      </c>
      <c r="AV605" s="22">
        <f t="shared" si="131"/>
        <v>7.3711800116083043E-3</v>
      </c>
      <c r="AW605" s="22">
        <f t="shared" si="131"/>
        <v>7.3688133132700289E-3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2.687508618316593E-2</v>
      </c>
      <c r="L608" s="22">
        <f t="shared" si="132"/>
        <v>2.6729002214214564E-2</v>
      </c>
      <c r="M608" s="22">
        <f t="shared" si="132"/>
        <v>2.6740992333189311E-2</v>
      </c>
      <c r="N608" s="22">
        <f t="shared" si="132"/>
        <v>2.6495489531984436E-2</v>
      </c>
      <c r="O608" s="22">
        <f t="shared" si="132"/>
        <v>2.609452683304701E-2</v>
      </c>
      <c r="P608" s="22">
        <f t="shared" si="132"/>
        <v>2.5544514050244025E-2</v>
      </c>
      <c r="Q608" s="22">
        <f t="shared" si="132"/>
        <v>2.5145143775072754E-2</v>
      </c>
      <c r="R608" s="22">
        <f t="shared" si="132"/>
        <v>2.4781112413324518E-2</v>
      </c>
      <c r="S608" s="22">
        <f t="shared" si="132"/>
        <v>2.2084043999289336E-2</v>
      </c>
      <c r="T608" s="22">
        <f t="shared" si="132"/>
        <v>2.2424582927088401E-2</v>
      </c>
      <c r="U608" s="22">
        <f t="shared" si="132"/>
        <v>2.2567992358331793E-2</v>
      </c>
      <c r="V608" s="22">
        <f t="shared" si="132"/>
        <v>2.2651204639624948E-2</v>
      </c>
      <c r="W608" s="22">
        <f t="shared" si="132"/>
        <v>2.278349149169287E-2</v>
      </c>
      <c r="X608" s="22">
        <f t="shared" si="132"/>
        <v>2.2876046454925979E-2</v>
      </c>
      <c r="Y608" s="22">
        <f t="shared" si="132"/>
        <v>2.2878018921925314E-2</v>
      </c>
      <c r="Z608" s="22">
        <f t="shared" si="132"/>
        <v>2.287412077934551E-2</v>
      </c>
      <c r="AA608" s="22">
        <f t="shared" si="132"/>
        <v>2.2880319783960767E-2</v>
      </c>
      <c r="AB608" s="22">
        <f t="shared" si="132"/>
        <v>2.3061333920184508E-2</v>
      </c>
      <c r="AC608" s="22">
        <f t="shared" si="132"/>
        <v>2.3153067548812023E-2</v>
      </c>
      <c r="AD608" s="22">
        <f t="shared" si="132"/>
        <v>2.3359086067037522E-2</v>
      </c>
      <c r="AE608" s="22">
        <f t="shared" si="132"/>
        <v>2.3586182004070477E-2</v>
      </c>
      <c r="AF608" s="22">
        <f t="shared" si="132"/>
        <v>2.3935792328457769E-2</v>
      </c>
      <c r="AG608" s="22">
        <f t="shared" si="132"/>
        <v>2.4338872558138828E-2</v>
      </c>
      <c r="AH608" s="22">
        <f t="shared" si="132"/>
        <v>2.454046061559758E-2</v>
      </c>
      <c r="AI608" s="22">
        <f t="shared" si="132"/>
        <v>2.4734281024314748E-2</v>
      </c>
      <c r="AJ608" s="22">
        <f t="shared" si="132"/>
        <v>2.4986634514717537E-2</v>
      </c>
      <c r="AK608" s="22">
        <f t="shared" si="132"/>
        <v>2.5224810617994264E-2</v>
      </c>
      <c r="AL608" s="22">
        <f t="shared" si="132"/>
        <v>2.5523963024552294E-2</v>
      </c>
      <c r="AM608" s="22">
        <f t="shared" si="132"/>
        <v>2.5790673294375965E-2</v>
      </c>
      <c r="AN608" s="22">
        <f t="shared" si="132"/>
        <v>2.615680944581486E-2</v>
      </c>
      <c r="AO608" s="22">
        <f t="shared" si="132"/>
        <v>2.6517689300491993E-2</v>
      </c>
      <c r="AP608" s="22">
        <f t="shared" si="132"/>
        <v>2.6886083166933795E-2</v>
      </c>
      <c r="AQ608" s="22">
        <f t="shared" si="132"/>
        <v>2.726540597781205E-2</v>
      </c>
      <c r="AR608" s="22">
        <f t="shared" si="132"/>
        <v>2.7662570542441572E-2</v>
      </c>
      <c r="AS608" s="22">
        <f t="shared" si="132"/>
        <v>2.8115717438525912E-2</v>
      </c>
      <c r="AT608" s="22">
        <f t="shared" si="132"/>
        <v>2.8178377768772762E-2</v>
      </c>
      <c r="AU608" s="22">
        <f t="shared" si="132"/>
        <v>2.8178123092525445E-2</v>
      </c>
      <c r="AV608" s="22">
        <f t="shared" si="132"/>
        <v>2.8181341116540342E-2</v>
      </c>
      <c r="AW608" s="22">
        <f t="shared" si="132"/>
        <v>2.8165147812321933E-2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3.9965730233416669E-3</v>
      </c>
      <c r="N609" s="22">
        <f t="shared" si="132"/>
        <v>3.9598814204188986E-3</v>
      </c>
      <c r="O609" s="22">
        <f t="shared" si="132"/>
        <v>3.8999555700251301E-3</v>
      </c>
      <c r="P609" s="22">
        <f t="shared" si="132"/>
        <v>3.8177534504158571E-3</v>
      </c>
      <c r="Q609" s="22">
        <f t="shared" si="132"/>
        <v>3.7580655955978047E-3</v>
      </c>
      <c r="R609" s="22">
        <f t="shared" si="132"/>
        <v>3.7036593154610876E-3</v>
      </c>
      <c r="S609" s="22">
        <f t="shared" si="132"/>
        <v>3.300569155928689E-3</v>
      </c>
      <c r="T609" s="22">
        <f t="shared" si="132"/>
        <v>3.3514643760941074E-3</v>
      </c>
      <c r="U609" s="22">
        <f t="shared" si="132"/>
        <v>3.3728976219908479E-3</v>
      </c>
      <c r="V609" s="22">
        <f t="shared" si="132"/>
        <v>3.3853341073120827E-3</v>
      </c>
      <c r="W609" s="22">
        <f t="shared" si="132"/>
        <v>3.4051050289641296E-3</v>
      </c>
      <c r="X609" s="22">
        <f t="shared" si="132"/>
        <v>3.4189378241209004E-3</v>
      </c>
      <c r="Y609" s="22">
        <f t="shared" si="132"/>
        <v>3.4192326190298095E-3</v>
      </c>
      <c r="Z609" s="22">
        <f t="shared" si="132"/>
        <v>3.4186500224200247E-3</v>
      </c>
      <c r="AA609" s="22">
        <f t="shared" si="132"/>
        <v>3.4195764941944533E-3</v>
      </c>
      <c r="AB609" s="22">
        <f t="shared" si="132"/>
        <v>3.4466299484814662E-3</v>
      </c>
      <c r="AC609" s="22">
        <f t="shared" si="132"/>
        <v>3.4603399911357535E-3</v>
      </c>
      <c r="AD609" s="22">
        <f t="shared" si="132"/>
        <v>3.491130473477985E-3</v>
      </c>
      <c r="AE609" s="22">
        <f t="shared" si="132"/>
        <v>3.525071079882855E-3</v>
      </c>
      <c r="AF609" s="22">
        <f t="shared" si="132"/>
        <v>3.5773220649517145E-3</v>
      </c>
      <c r="AG609" s="22">
        <f t="shared" si="132"/>
        <v>3.6375643907455221E-3</v>
      </c>
      <c r="AH609" s="22">
        <f t="shared" si="132"/>
        <v>3.6676927189028714E-3</v>
      </c>
      <c r="AI609" s="22">
        <f t="shared" si="132"/>
        <v>3.6966601336943816E-3</v>
      </c>
      <c r="AJ609" s="22">
        <f t="shared" si="132"/>
        <v>3.7343756058624868E-3</v>
      </c>
      <c r="AK609" s="22">
        <f t="shared" si="132"/>
        <v>3.7699721976904932E-3</v>
      </c>
      <c r="AL609" s="22">
        <f t="shared" si="132"/>
        <v>3.8146819983972411E-3</v>
      </c>
      <c r="AM609" s="22">
        <f t="shared" si="132"/>
        <v>3.8545431619675437E-3</v>
      </c>
      <c r="AN609" s="22">
        <f t="shared" si="132"/>
        <v>3.9092640132911746E-3</v>
      </c>
      <c r="AO609" s="22">
        <f t="shared" si="132"/>
        <v>3.963199285172617E-3</v>
      </c>
      <c r="AP609" s="22">
        <f t="shared" si="132"/>
        <v>4.0182575631243457E-3</v>
      </c>
      <c r="AQ609" s="22">
        <f t="shared" si="132"/>
        <v>4.0749492256552319E-3</v>
      </c>
      <c r="AR609" s="22">
        <f t="shared" si="132"/>
        <v>4.1343074261680655E-3</v>
      </c>
      <c r="AS609" s="22">
        <f t="shared" si="132"/>
        <v>4.2020324618711703E-3</v>
      </c>
      <c r="AT609" s="22">
        <f t="shared" si="132"/>
        <v>4.2113973568749883E-3</v>
      </c>
      <c r="AU609" s="22">
        <f t="shared" si="132"/>
        <v>4.2113592942553575E-3</v>
      </c>
      <c r="AV609" s="22">
        <f t="shared" si="132"/>
        <v>4.2118402437955321E-3</v>
      </c>
      <c r="AW609" s="22">
        <f t="shared" si="132"/>
        <v>4.2094200747161007E-3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1.7066731126843735E-2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1.8677293946611211E-2</v>
      </c>
      <c r="S610" s="22">
        <f t="shared" si="132"/>
        <v>1.7931979571596819E-2</v>
      </c>
      <c r="T610" s="22">
        <f t="shared" si="132"/>
        <v>1.8432238891338024E-2</v>
      </c>
      <c r="U610" s="22">
        <f t="shared" si="132"/>
        <v>1.8845972716371662E-2</v>
      </c>
      <c r="V610" s="22">
        <f t="shared" si="132"/>
        <v>1.9229105963632104E-2</v>
      </c>
      <c r="W610" s="22">
        <f t="shared" si="132"/>
        <v>1.9630209847870624E-2</v>
      </c>
      <c r="X610" s="22">
        <f t="shared" si="132"/>
        <v>2.0008716892912729E-2</v>
      </c>
      <c r="Y610" s="22">
        <f t="shared" si="132"/>
        <v>2.0344794520390758E-2</v>
      </c>
      <c r="Z610" s="22">
        <f t="shared" si="132"/>
        <v>2.0677480392898354E-2</v>
      </c>
      <c r="AA610" s="22">
        <f t="shared" si="132"/>
        <v>2.1014688479428972E-2</v>
      </c>
      <c r="AB610" s="22">
        <f t="shared" si="132"/>
        <v>2.1441332423586645E-2</v>
      </c>
      <c r="AC610" s="22">
        <f t="shared" si="132"/>
        <v>2.1824667357194516E-2</v>
      </c>
      <c r="AD610" s="22">
        <f t="shared" si="132"/>
        <v>2.2271487369516407E-2</v>
      </c>
      <c r="AE610" s="22">
        <f t="shared" si="132"/>
        <v>2.2734775971380451E-2</v>
      </c>
      <c r="AF610" s="22">
        <f t="shared" si="132"/>
        <v>2.3271753857679392E-2</v>
      </c>
      <c r="AG610" s="22">
        <f t="shared" si="132"/>
        <v>2.3847479439746872E-2</v>
      </c>
      <c r="AH610" s="22">
        <f t="shared" si="132"/>
        <v>2.431662226696785E-2</v>
      </c>
      <c r="AI610" s="22">
        <f t="shared" si="132"/>
        <v>2.4786993641986114E-2</v>
      </c>
      <c r="AJ610" s="22">
        <f t="shared" si="132"/>
        <v>2.529832368158539E-2</v>
      </c>
      <c r="AK610" s="22">
        <f t="shared" si="132"/>
        <v>2.5808330557121575E-2</v>
      </c>
      <c r="AL610" s="22">
        <f t="shared" si="132"/>
        <v>2.6363609077013919E-2</v>
      </c>
      <c r="AM610" s="22">
        <f t="shared" si="132"/>
        <v>2.6907194043045188E-2</v>
      </c>
      <c r="AN610" s="22">
        <f t="shared" si="132"/>
        <v>2.752379279056508E-2</v>
      </c>
      <c r="AO610" s="22">
        <f t="shared" si="132"/>
        <v>2.8148262628007792E-2</v>
      </c>
      <c r="AP610" s="22">
        <f t="shared" si="132"/>
        <v>2.8789327961298773E-2</v>
      </c>
      <c r="AQ610" s="22">
        <f t="shared" si="132"/>
        <v>2.9449960516928071E-2</v>
      </c>
      <c r="AR610" s="22">
        <f t="shared" si="132"/>
        <v>3.0135770137431267E-2</v>
      </c>
      <c r="AS610" s="22">
        <f t="shared" si="132"/>
        <v>3.0874940255841542E-2</v>
      </c>
      <c r="AT610" s="22">
        <f t="shared" si="132"/>
        <v>3.1347196382551956E-2</v>
      </c>
      <c r="AU610" s="22">
        <f t="shared" si="132"/>
        <v>3.1778657328061746E-2</v>
      </c>
      <c r="AV610" s="22">
        <f t="shared" si="132"/>
        <v>3.2216802609797965E-2</v>
      </c>
      <c r="AW610" s="22">
        <f t="shared" si="132"/>
        <v>3.2644498491633027E-2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7.7585797913229254E-2</v>
      </c>
      <c r="L611" s="22">
        <f t="shared" si="132"/>
        <v>7.8607464197542429E-2</v>
      </c>
      <c r="M611" s="22">
        <f t="shared" si="132"/>
        <v>8.024855331382115E-2</v>
      </c>
      <c r="N611" s="22">
        <f t="shared" si="132"/>
        <v>8.0719757945382262E-2</v>
      </c>
      <c r="O611" s="22">
        <f t="shared" si="132"/>
        <v>8.0430818839717741E-2</v>
      </c>
      <c r="P611" s="22">
        <f t="shared" si="132"/>
        <v>7.938481013134728E-2</v>
      </c>
      <c r="Q611" s="22">
        <f t="shared" si="132"/>
        <v>7.8944464359385624E-2</v>
      </c>
      <c r="R611" s="22">
        <f t="shared" si="132"/>
        <v>7.8604018955287347E-2</v>
      </c>
      <c r="S611" s="22">
        <f t="shared" si="132"/>
        <v>6.7217872960445568E-2</v>
      </c>
      <c r="T611" s="22">
        <f t="shared" si="132"/>
        <v>7.0051017518192149E-2</v>
      </c>
      <c r="U611" s="22">
        <f t="shared" si="132"/>
        <v>7.2004144321767535E-2</v>
      </c>
      <c r="V611" s="22">
        <f t="shared" si="132"/>
        <v>7.3713081288912755E-2</v>
      </c>
      <c r="W611" s="22">
        <f t="shared" si="132"/>
        <v>7.5711260760149876E-2</v>
      </c>
      <c r="X611" s="22">
        <f t="shared" si="132"/>
        <v>7.7563459900792081E-2</v>
      </c>
      <c r="Y611" s="22">
        <f t="shared" si="132"/>
        <v>7.8981006209723439E-2</v>
      </c>
      <c r="Z611" s="22">
        <f t="shared" si="132"/>
        <v>8.0385162359793455E-2</v>
      </c>
      <c r="AA611" s="22">
        <f t="shared" si="132"/>
        <v>8.185981938560262E-2</v>
      </c>
      <c r="AB611" s="22">
        <f t="shared" si="132"/>
        <v>8.4281362986912134E-2</v>
      </c>
      <c r="AC611" s="22">
        <f t="shared" si="132"/>
        <v>8.6269400280091307E-2</v>
      </c>
      <c r="AD611" s="22">
        <f t="shared" si="132"/>
        <v>8.8911013038402556E-2</v>
      </c>
      <c r="AE611" s="22">
        <f t="shared" si="132"/>
        <v>9.1718357804689454E-2</v>
      </c>
      <c r="AF611" s="22">
        <f t="shared" si="132"/>
        <v>9.5263218924453746E-2</v>
      </c>
      <c r="AG611" s="22">
        <f t="shared" si="132"/>
        <v>9.9183621415129958E-2</v>
      </c>
      <c r="AH611" s="22">
        <f t="shared" si="132"/>
        <v>0.10203515610205599</v>
      </c>
      <c r="AI611" s="22">
        <f t="shared" si="132"/>
        <v>0.10489731933990176</v>
      </c>
      <c r="AJ611" s="22">
        <f t="shared" si="132"/>
        <v>0.10815906793619774</v>
      </c>
      <c r="AK611" s="22">
        <f t="shared" si="132"/>
        <v>0.11140343182847562</v>
      </c>
      <c r="AL611" s="22">
        <f t="shared" si="132"/>
        <v>0.11508129983087245</v>
      </c>
      <c r="AM611" s="22">
        <f t="shared" si="132"/>
        <v>0.11863959739146933</v>
      </c>
      <c r="AN611" s="22">
        <f t="shared" si="132"/>
        <v>0.12288581972237174</v>
      </c>
      <c r="AO611" s="22">
        <f t="shared" si="132"/>
        <v>0.12719157566235212</v>
      </c>
      <c r="AP611" s="22">
        <f t="shared" si="132"/>
        <v>0.13163905928529523</v>
      </c>
      <c r="AQ611" s="22">
        <f t="shared" si="132"/>
        <v>0.1362546950336655</v>
      </c>
      <c r="AR611" s="22">
        <f t="shared" si="132"/>
        <v>0.14108889600884986</v>
      </c>
      <c r="AS611" s="22">
        <f t="shared" si="132"/>
        <v>0.14639993595670028</v>
      </c>
      <c r="AT611" s="22">
        <f t="shared" si="132"/>
        <v>0.14923071622926157</v>
      </c>
      <c r="AU611" s="22">
        <f t="shared" si="132"/>
        <v>0.15169391823426059</v>
      </c>
      <c r="AV611" s="22">
        <f t="shared" si="132"/>
        <v>0.15422869381464915</v>
      </c>
      <c r="AW611" s="22">
        <f t="shared" si="132"/>
        <v>0.1566791051343637</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73.223011790998015</v>
      </c>
      <c r="N614" s="27">
        <f t="shared" si="134"/>
        <v>73.591260167761035</v>
      </c>
      <c r="O614" s="27">
        <f t="shared" si="134"/>
        <v>73.835962898346551</v>
      </c>
      <c r="P614" s="27">
        <f t="shared" si="134"/>
        <v>73.954711561483904</v>
      </c>
      <c r="Q614" s="27">
        <f t="shared" si="134"/>
        <v>74.217071552078707</v>
      </c>
      <c r="R614" s="27">
        <f t="shared" si="134"/>
        <v>74.518042528471327</v>
      </c>
      <c r="S614" s="27">
        <f t="shared" si="134"/>
        <v>72.482333176672142</v>
      </c>
      <c r="T614" s="27">
        <f t="shared" si="134"/>
        <v>73.407233758301587</v>
      </c>
      <c r="U614" s="27">
        <f t="shared" si="134"/>
        <v>74.122198063336057</v>
      </c>
      <c r="V614" s="27">
        <f t="shared" si="134"/>
        <v>74.76043991165507</v>
      </c>
      <c r="W614" s="27">
        <f t="shared" si="134"/>
        <v>75.435130128849366</v>
      </c>
      <c r="X614" s="27">
        <f t="shared" si="134"/>
        <v>76.051137701045576</v>
      </c>
      <c r="Y614" s="27">
        <f t="shared" si="134"/>
        <v>76.570434337911649</v>
      </c>
      <c r="Z614" s="27">
        <f t="shared" si="134"/>
        <v>77.083270336302945</v>
      </c>
      <c r="AA614" s="27">
        <f t="shared" si="134"/>
        <v>77.607288716602127</v>
      </c>
      <c r="AB614" s="27">
        <f t="shared" si="134"/>
        <v>78.334361803621377</v>
      </c>
      <c r="AC614" s="27">
        <f t="shared" si="134"/>
        <v>78.961839134259677</v>
      </c>
      <c r="AD614" s="27">
        <f t="shared" si="134"/>
        <v>79.731537222446462</v>
      </c>
      <c r="AE614" s="27">
        <f t="shared" si="134"/>
        <v>80.536174886187723</v>
      </c>
      <c r="AF614" s="27">
        <f t="shared" si="134"/>
        <v>81.502550074143315</v>
      </c>
      <c r="AG614" s="27">
        <f t="shared" si="134"/>
        <v>82.55096294016731</v>
      </c>
      <c r="AH614" s="27">
        <f t="shared" si="134"/>
        <v>83.359132542905741</v>
      </c>
      <c r="AI614" s="27">
        <f t="shared" si="134"/>
        <v>84.167299415400834</v>
      </c>
      <c r="AJ614" s="27">
        <f t="shared" si="134"/>
        <v>85.062420921639173</v>
      </c>
      <c r="AK614" s="27">
        <f t="shared" si="134"/>
        <v>85.951001239902936</v>
      </c>
      <c r="AL614" s="27">
        <f t="shared" si="134"/>
        <v>86.934407869511148</v>
      </c>
      <c r="AM614" s="27">
        <f t="shared" si="134"/>
        <v>87.887949815555459</v>
      </c>
      <c r="AN614" s="27">
        <f t="shared" si="134"/>
        <v>88.995197442126482</v>
      </c>
      <c r="AO614" s="27">
        <f t="shared" si="134"/>
        <v>90.114163139485754</v>
      </c>
      <c r="AP614" s="27">
        <f t="shared" si="134"/>
        <v>91.263395205308072</v>
      </c>
      <c r="AQ614" s="27">
        <f t="shared" si="134"/>
        <v>92.448895370855467</v>
      </c>
      <c r="AR614" s="27">
        <f t="shared" si="134"/>
        <v>93.682225562140673</v>
      </c>
      <c r="AS614" s="27">
        <f t="shared" si="134"/>
        <v>95.02281139562416</v>
      </c>
      <c r="AT614" s="27">
        <f t="shared" si="134"/>
        <v>95.790905009989416</v>
      </c>
      <c r="AU614" s="27">
        <f t="shared" si="134"/>
        <v>96.469490271834715</v>
      </c>
      <c r="AV614" s="27">
        <f t="shared" si="134"/>
        <v>97.15929905248683</v>
      </c>
      <c r="AW614" s="27">
        <f t="shared" si="134"/>
        <v>97.824161761631444</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58.564977012483276</v>
      </c>
      <c r="N615" s="27">
        <f t="shared" si="135"/>
        <v>58.859508160444918</v>
      </c>
      <c r="O615" s="27">
        <f t="shared" si="135"/>
        <v>59.055225455337649</v>
      </c>
      <c r="P615" s="27">
        <f t="shared" si="135"/>
        <v>59.150202601958597</v>
      </c>
      <c r="Q615" s="27">
        <f t="shared" si="135"/>
        <v>59.360042465716688</v>
      </c>
      <c r="R615" s="27">
        <f t="shared" si="135"/>
        <v>59.600764035107616</v>
      </c>
      <c r="S615" s="27">
        <f t="shared" si="135"/>
        <v>57.97256999506304</v>
      </c>
      <c r="T615" s="27">
        <f t="shared" si="135"/>
        <v>58.712320791664652</v>
      </c>
      <c r="U615" s="27">
        <f t="shared" si="135"/>
        <v>59.284161078822002</v>
      </c>
      <c r="V615" s="27">
        <f t="shared" si="135"/>
        <v>59.794637474984157</v>
      </c>
      <c r="W615" s="27">
        <f t="shared" si="135"/>
        <v>60.334265879963127</v>
      </c>
      <c r="X615" s="27">
        <f t="shared" si="135"/>
        <v>60.826958934001368</v>
      </c>
      <c r="Y615" s="27">
        <f t="shared" si="135"/>
        <v>61.24230098094597</v>
      </c>
      <c r="Z615" s="27">
        <f t="shared" si="135"/>
        <v>61.652475702284775</v>
      </c>
      <c r="AA615" s="27">
        <f t="shared" si="134"/>
        <v>62.071594277794041</v>
      </c>
      <c r="AB615" s="27">
        <f t="shared" si="134"/>
        <v>62.653119369239576</v>
      </c>
      <c r="AC615" s="27">
        <f t="shared" si="134"/>
        <v>63.15498612595777</v>
      </c>
      <c r="AD615" s="27">
        <f t="shared" si="134"/>
        <v>63.770603398979482</v>
      </c>
      <c r="AE615" s="27">
        <f t="shared" si="134"/>
        <v>64.414165922942445</v>
      </c>
      <c r="AF615" s="27">
        <f t="shared" si="134"/>
        <v>65.187088796281728</v>
      </c>
      <c r="AG615" s="27">
        <f t="shared" si="134"/>
        <v>66.025626762645942</v>
      </c>
      <c r="AH615" s="27">
        <f t="shared" si="134"/>
        <v>66.672014189888912</v>
      </c>
      <c r="AI615" s="27">
        <f t="shared" si="134"/>
        <v>67.318399433438032</v>
      </c>
      <c r="AJ615" s="27">
        <f t="shared" si="134"/>
        <v>68.034332432559395</v>
      </c>
      <c r="AK615" s="27">
        <f t="shared" si="134"/>
        <v>68.745033681251542</v>
      </c>
      <c r="AL615" s="27">
        <f t="shared" si="134"/>
        <v>69.531578583574301</v>
      </c>
      <c r="AM615" s="27">
        <f t="shared" si="134"/>
        <v>70.294237217582989</v>
      </c>
      <c r="AN615" s="27">
        <f t="shared" si="134"/>
        <v>71.179832199422165</v>
      </c>
      <c r="AO615" s="27">
        <f t="shared" si="134"/>
        <v>72.07479948826645</v>
      </c>
      <c r="AP615" s="27">
        <f t="shared" si="134"/>
        <v>72.993974319656914</v>
      </c>
      <c r="AQ615" s="27">
        <f t="shared" si="134"/>
        <v>73.94215697761355</v>
      </c>
      <c r="AR615" s="27">
        <f t="shared" si="134"/>
        <v>74.928594881965068</v>
      </c>
      <c r="AS615" s="27">
        <f t="shared" si="134"/>
        <v>76.000817624527457</v>
      </c>
      <c r="AT615" s="27">
        <f t="shared" si="134"/>
        <v>76.615151612825215</v>
      </c>
      <c r="AU615" s="27">
        <f t="shared" si="134"/>
        <v>77.15789533899715</v>
      </c>
      <c r="AV615" s="27">
        <f t="shared" si="134"/>
        <v>77.709615821312354</v>
      </c>
      <c r="AW615" s="27">
        <f t="shared" si="134"/>
        <v>78.241384022662118</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26.479482964607659</v>
      </c>
      <c r="N616" s="27">
        <f t="shared" si="134"/>
        <v>26.61265184663991</v>
      </c>
      <c r="O616" s="27">
        <f t="shared" si="134"/>
        <v>26.701143177813595</v>
      </c>
      <c r="P616" s="27">
        <f t="shared" si="134"/>
        <v>26.744086005835889</v>
      </c>
      <c r="Q616" s="27">
        <f t="shared" si="134"/>
        <v>26.838962694620271</v>
      </c>
      <c r="R616" s="27">
        <f t="shared" si="134"/>
        <v>26.947802192577253</v>
      </c>
      <c r="S616" s="27">
        <f t="shared" si="134"/>
        <v>26.211632923062361</v>
      </c>
      <c r="T616" s="27">
        <f t="shared" si="134"/>
        <v>26.546102765208673</v>
      </c>
      <c r="U616" s="27">
        <f t="shared" si="134"/>
        <v>26.804653795443542</v>
      </c>
      <c r="V616" s="27">
        <f t="shared" si="134"/>
        <v>27.035459845843405</v>
      </c>
      <c r="W616" s="27">
        <f t="shared" si="134"/>
        <v>27.279446642829821</v>
      </c>
      <c r="X616" s="27">
        <f t="shared" si="134"/>
        <v>27.502212158957413</v>
      </c>
      <c r="Y616" s="27">
        <f t="shared" si="134"/>
        <v>27.690004303983113</v>
      </c>
      <c r="Z616" s="27">
        <f t="shared" si="134"/>
        <v>27.8754601019746</v>
      </c>
      <c r="AA616" s="27">
        <f t="shared" si="134"/>
        <v>28.064959761096517</v>
      </c>
      <c r="AB616" s="27">
        <f t="shared" si="134"/>
        <v>28.327889664563251</v>
      </c>
      <c r="AC616" s="27">
        <f t="shared" si="134"/>
        <v>28.554802965189833</v>
      </c>
      <c r="AD616" s="27">
        <f t="shared" si="134"/>
        <v>28.833147257721908</v>
      </c>
      <c r="AE616" s="27">
        <f t="shared" si="134"/>
        <v>29.124126675101426</v>
      </c>
      <c r="AF616" s="27">
        <f t="shared" si="134"/>
        <v>29.473594891458458</v>
      </c>
      <c r="AG616" s="27">
        <f t="shared" si="134"/>
        <v>29.852730219912267</v>
      </c>
      <c r="AH616" s="27">
        <f t="shared" si="134"/>
        <v>30.144986884925018</v>
      </c>
      <c r="AI616" s="27">
        <f t="shared" si="134"/>
        <v>30.437242562605629</v>
      </c>
      <c r="AJ616" s="27">
        <f t="shared" si="134"/>
        <v>30.760943460669569</v>
      </c>
      <c r="AK616" s="27">
        <f t="shared" si="134"/>
        <v>31.082278882753968</v>
      </c>
      <c r="AL616" s="27">
        <f t="shared" si="134"/>
        <v>31.437906143352311</v>
      </c>
      <c r="AM616" s="27">
        <f t="shared" si="134"/>
        <v>31.782733501565719</v>
      </c>
      <c r="AN616" s="27">
        <f t="shared" si="134"/>
        <v>32.183145120102751</v>
      </c>
      <c r="AO616" s="27">
        <f t="shared" si="134"/>
        <v>32.587794319807585</v>
      </c>
      <c r="AP616" s="27">
        <f t="shared" si="134"/>
        <v>33.003388682358299</v>
      </c>
      <c r="AQ616" s="27">
        <f t="shared" si="134"/>
        <v>33.432098601143842</v>
      </c>
      <c r="AR616" s="27">
        <f t="shared" si="134"/>
        <v>33.87810519102694</v>
      </c>
      <c r="AS616" s="27">
        <f t="shared" si="134"/>
        <v>34.362898412065746</v>
      </c>
      <c r="AT616" s="27">
        <f t="shared" si="134"/>
        <v>34.640662482121513</v>
      </c>
      <c r="AU616" s="27">
        <f t="shared" si="134"/>
        <v>34.886057835871149</v>
      </c>
      <c r="AV616" s="27">
        <f t="shared" si="134"/>
        <v>35.135511927001019</v>
      </c>
      <c r="AW616" s="27">
        <f t="shared" si="134"/>
        <v>35.375944823026224</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463.23498593143171</v>
      </c>
      <c r="L617" s="27">
        <f t="shared" si="134"/>
        <v>459.2174968362159</v>
      </c>
      <c r="M617" s="27">
        <f t="shared" si="134"/>
        <v>457.68816035731231</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367.22346743218287</v>
      </c>
      <c r="T617" s="27">
        <f t="shared" si="134"/>
        <v>374.40227174276771</v>
      </c>
      <c r="U617" s="27">
        <f t="shared" si="134"/>
        <v>378.25490253722182</v>
      </c>
      <c r="V617" s="27">
        <f t="shared" si="134"/>
        <v>381.00095421186057</v>
      </c>
      <c r="W617" s="27">
        <f t="shared" si="134"/>
        <v>384.42445584718945</v>
      </c>
      <c r="X617" s="27">
        <f t="shared" si="134"/>
        <v>387.08102920322</v>
      </c>
      <c r="Y617" s="27">
        <f t="shared" si="134"/>
        <v>388.1848630592288</v>
      </c>
      <c r="Z617" s="27">
        <f t="shared" si="134"/>
        <v>389.12200924326339</v>
      </c>
      <c r="AA617" s="27">
        <f t="shared" si="134"/>
        <v>390.15719082394747</v>
      </c>
      <c r="AB617" s="27">
        <f t="shared" si="134"/>
        <v>394.00195058318292</v>
      </c>
      <c r="AC617" s="27">
        <f t="shared" si="134"/>
        <v>396.32147195202975</v>
      </c>
      <c r="AD617" s="27">
        <f t="shared" si="134"/>
        <v>397.1070650343259</v>
      </c>
      <c r="AE617" s="27">
        <f t="shared" si="134"/>
        <v>398.06164261100849</v>
      </c>
      <c r="AF617" s="27">
        <f t="shared" si="134"/>
        <v>400.8082169092383</v>
      </c>
      <c r="AG617" s="27">
        <f t="shared" si="134"/>
        <v>404.19564704726412</v>
      </c>
      <c r="AH617" s="27">
        <f t="shared" si="134"/>
        <v>404.16612998962057</v>
      </c>
      <c r="AI617" s="27">
        <f t="shared" si="134"/>
        <v>403.83936266424769</v>
      </c>
      <c r="AJ617" s="27">
        <f t="shared" si="134"/>
        <v>404.2474230190781</v>
      </c>
      <c r="AK617" s="27">
        <f t="shared" si="134"/>
        <v>404.2439288246685</v>
      </c>
      <c r="AL617" s="27">
        <f t="shared" si="134"/>
        <v>404.9783984456372</v>
      </c>
      <c r="AM617" s="27">
        <f t="shared" si="134"/>
        <v>405.01081214377359</v>
      </c>
      <c r="AN617" s="27">
        <f t="shared" si="134"/>
        <v>408.39643382105203</v>
      </c>
      <c r="AO617" s="27">
        <f t="shared" si="134"/>
        <v>411.56156330790856</v>
      </c>
      <c r="AP617" s="27">
        <f t="shared" si="134"/>
        <v>414.69486728887398</v>
      </c>
      <c r="AQ617" s="27">
        <f t="shared" si="134"/>
        <v>417.84247187027233</v>
      </c>
      <c r="AR617" s="27">
        <f t="shared" si="134"/>
        <v>421.10030547156072</v>
      </c>
      <c r="AS617" s="27">
        <f t="shared" si="134"/>
        <v>425.01631417856606</v>
      </c>
      <c r="AT617" s="27">
        <f t="shared" si="134"/>
        <v>423.11135636577694</v>
      </c>
      <c r="AU617" s="27">
        <f t="shared" si="134"/>
        <v>420.20449214859372</v>
      </c>
      <c r="AV617" s="27">
        <f t="shared" si="134"/>
        <v>417.26141455321226</v>
      </c>
      <c r="AW617" s="27">
        <f t="shared" si="134"/>
        <v>413.95650339352761</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326.20040935577725</v>
      </c>
      <c r="L618" s="27">
        <f t="shared" si="134"/>
        <v>323.37137738012308</v>
      </c>
      <c r="M618" s="27">
        <f t="shared" si="134"/>
        <v>322.29445054900742</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258.5911017937604</v>
      </c>
      <c r="T618" s="27">
        <f t="shared" si="134"/>
        <v>263.6462659672722</v>
      </c>
      <c r="U618" s="27">
        <f t="shared" si="134"/>
        <v>266.35920816813098</v>
      </c>
      <c r="V618" s="27">
        <f t="shared" si="134"/>
        <v>268.29292044717675</v>
      </c>
      <c r="W618" s="27">
        <f t="shared" si="134"/>
        <v>270.70367885012649</v>
      </c>
      <c r="X618" s="27">
        <f t="shared" si="134"/>
        <v>272.57438236462548</v>
      </c>
      <c r="Y618" s="27">
        <f t="shared" si="134"/>
        <v>273.35167912895946</v>
      </c>
      <c r="Z618" s="27">
        <f t="shared" si="134"/>
        <v>274.0115979134693</v>
      </c>
      <c r="AA618" s="27">
        <f t="shared" si="134"/>
        <v>274.74055117829613</v>
      </c>
      <c r="AB618" s="27">
        <f t="shared" si="134"/>
        <v>277.44795076042283</v>
      </c>
      <c r="AC618" s="27">
        <f t="shared" si="134"/>
        <v>279.08130929983872</v>
      </c>
      <c r="AD618" s="27">
        <f t="shared" si="134"/>
        <v>279.63450755302506</v>
      </c>
      <c r="AE618" s="27">
        <f t="shared" si="134"/>
        <v>280.30670116044354</v>
      </c>
      <c r="AF618" s="27">
        <f t="shared" si="134"/>
        <v>282.2407814601151</v>
      </c>
      <c r="AG618" s="27">
        <f t="shared" si="134"/>
        <v>284.62613906747788</v>
      </c>
      <c r="AH618" s="27">
        <f t="shared" si="134"/>
        <v>284.60535377150768</v>
      </c>
      <c r="AI618" s="27">
        <f t="shared" si="134"/>
        <v>284.37525104063053</v>
      </c>
      <c r="AJ618" s="27">
        <f t="shared" si="134"/>
        <v>284.6625986262622</v>
      </c>
      <c r="AK618" s="27">
        <f t="shared" si="134"/>
        <v>284.66013808748289</v>
      </c>
      <c r="AL618" s="27">
        <f t="shared" si="134"/>
        <v>285.17733626615177</v>
      </c>
      <c r="AM618" s="27">
        <f t="shared" si="134"/>
        <v>285.20016131590381</v>
      </c>
      <c r="AN618" s="27">
        <f t="shared" si="134"/>
        <v>287.58424544295093</v>
      </c>
      <c r="AO618" s="27">
        <f t="shared" si="134"/>
        <v>289.81306357118586</v>
      </c>
      <c r="AP618" s="27">
        <f t="shared" si="134"/>
        <v>292.01947084237224</v>
      </c>
      <c r="AQ618" s="27">
        <f t="shared" si="134"/>
        <v>294.23594829792916</v>
      </c>
      <c r="AR618" s="27">
        <f t="shared" si="134"/>
        <v>296.53004672880763</v>
      </c>
      <c r="AS618" s="27">
        <f t="shared" si="134"/>
        <v>299.28761833298472</v>
      </c>
      <c r="AT618" s="27">
        <f t="shared" si="134"/>
        <v>297.94618679778273</v>
      </c>
      <c r="AU618" s="27">
        <f t="shared" si="134"/>
        <v>295.8992336824428</v>
      </c>
      <c r="AV618" s="27">
        <f t="shared" si="134"/>
        <v>293.82677986195057</v>
      </c>
      <c r="AW618" s="27">
        <f t="shared" si="134"/>
        <v>291.49953039696044</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31.891995988947254</v>
      </c>
      <c r="L619" s="27">
        <f t="shared" si="134"/>
        <v>32.967337371253521</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34.956750125130895</v>
      </c>
      <c r="T619" s="27">
        <f t="shared" si="134"/>
        <v>36.49878151307351</v>
      </c>
      <c r="U619" s="27">
        <f t="shared" si="134"/>
        <v>37.750560148575438</v>
      </c>
      <c r="V619" s="27">
        <f t="shared" si="134"/>
        <v>38.916673208772778</v>
      </c>
      <c r="W619" s="27">
        <f t="shared" si="134"/>
        <v>40.176700738521113</v>
      </c>
      <c r="X619" s="27">
        <f t="shared" si="134"/>
        <v>41.381997026702102</v>
      </c>
      <c r="Y619" s="27">
        <f t="shared" si="134"/>
        <v>42.442022777267034</v>
      </c>
      <c r="Z619" s="27">
        <f t="shared" si="134"/>
        <v>43.501172022821031</v>
      </c>
      <c r="AA619" s="27">
        <f t="shared" si="134"/>
        <v>44.58919877230587</v>
      </c>
      <c r="AB619" s="27">
        <f t="shared" si="134"/>
        <v>46.024316667152448</v>
      </c>
      <c r="AC619" s="27">
        <f t="shared" si="134"/>
        <v>47.311402878203317</v>
      </c>
      <c r="AD619" s="27">
        <f t="shared" si="134"/>
        <v>48.977268436239811</v>
      </c>
      <c r="AE619" s="27">
        <f t="shared" si="134"/>
        <v>50.726245888262838</v>
      </c>
      <c r="AF619" s="27">
        <f t="shared" si="134"/>
        <v>52.777658772145514</v>
      </c>
      <c r="AG619" s="27">
        <f t="shared" si="134"/>
        <v>55.002286426591169</v>
      </c>
      <c r="AH619" s="27">
        <f t="shared" si="134"/>
        <v>56.843117563246985</v>
      </c>
      <c r="AI619" s="27">
        <f t="shared" si="134"/>
        <v>58.710730256288286</v>
      </c>
      <c r="AJ619" s="27">
        <f t="shared" si="134"/>
        <v>60.759995244280262</v>
      </c>
      <c r="AK619" s="27">
        <f t="shared" si="134"/>
        <v>62.828290180703796</v>
      </c>
      <c r="AL619" s="27">
        <f t="shared" si="134"/>
        <v>65.098871030220323</v>
      </c>
      <c r="AM619" s="27">
        <f t="shared" si="134"/>
        <v>67.349723703314552</v>
      </c>
      <c r="AN619" s="27">
        <f t="shared" si="134"/>
        <v>69.82889615877184</v>
      </c>
      <c r="AO619" s="27">
        <f t="shared" si="134"/>
        <v>72.362451981939984</v>
      </c>
      <c r="AP619" s="27">
        <f t="shared" si="134"/>
        <v>74.98578267484308</v>
      </c>
      <c r="AQ619" s="27">
        <f t="shared" si="134"/>
        <v>77.711737312545694</v>
      </c>
      <c r="AR619" s="27">
        <f t="shared" si="134"/>
        <v>80.563950463979495</v>
      </c>
      <c r="AS619" s="27">
        <f t="shared" si="134"/>
        <v>83.657491666418352</v>
      </c>
      <c r="AT619" s="27">
        <f t="shared" si="134"/>
        <v>85.69715469209028</v>
      </c>
      <c r="AU619" s="27">
        <f t="shared" si="134"/>
        <v>87.590901188369244</v>
      </c>
      <c r="AV619" s="27">
        <f t="shared" si="134"/>
        <v>89.530907937881153</v>
      </c>
      <c r="AW619" s="27">
        <f t="shared" si="134"/>
        <v>91.447475442694497</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132.5903429327976</v>
      </c>
      <c r="L620" s="27">
        <f t="shared" si="134"/>
        <v>132.66203410931632</v>
      </c>
      <c r="M620" s="27">
        <f t="shared" si="134"/>
        <v>132.83344502276299</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135.2629300967325</v>
      </c>
      <c r="T620" s="27">
        <f t="shared" si="134"/>
        <v>135.71512628170822</v>
      </c>
      <c r="U620" s="27">
        <f t="shared" si="134"/>
        <v>136.11521900097762</v>
      </c>
      <c r="V620" s="27">
        <f t="shared" si="134"/>
        <v>136.46403421494676</v>
      </c>
      <c r="W620" s="27">
        <f t="shared" si="134"/>
        <v>136.76204460682843</v>
      </c>
      <c r="X620" s="27">
        <f t="shared" si="134"/>
        <v>137.00292903831007</v>
      </c>
      <c r="Y620" s="27">
        <f t="shared" si="134"/>
        <v>137.23614327030268</v>
      </c>
      <c r="Z620" s="27">
        <f t="shared" si="134"/>
        <v>137.46303036811852</v>
      </c>
      <c r="AA620" s="27">
        <f t="shared" si="134"/>
        <v>137.68258871217765</v>
      </c>
      <c r="AB620" s="27">
        <f t="shared" si="134"/>
        <v>137.8998743733122</v>
      </c>
      <c r="AC620" s="27">
        <f t="shared" si="134"/>
        <v>138.10319144092927</v>
      </c>
      <c r="AD620" s="27">
        <f t="shared" si="134"/>
        <v>138.30601845980948</v>
      </c>
      <c r="AE620" s="27">
        <f t="shared" si="134"/>
        <v>138.50358481045774</v>
      </c>
      <c r="AF620" s="27">
        <f t="shared" si="134"/>
        <v>138.69916942024864</v>
      </c>
      <c r="AG620" s="27">
        <f t="shared" si="134"/>
        <v>138.88908355310681</v>
      </c>
      <c r="AH620" s="27">
        <f t="shared" si="134"/>
        <v>139.06144377361875</v>
      </c>
      <c r="AI620" s="27">
        <f t="shared" si="134"/>
        <v>139.22543015864176</v>
      </c>
      <c r="AJ620" s="27">
        <f t="shared" si="134"/>
        <v>139.38321941065868</v>
      </c>
      <c r="AK620" s="27">
        <f t="shared" si="134"/>
        <v>139.53089304351511</v>
      </c>
      <c r="AL620" s="27">
        <f t="shared" si="134"/>
        <v>139.67120767549983</v>
      </c>
      <c r="AM620" s="27">
        <f t="shared" si="134"/>
        <v>139.79926939229694</v>
      </c>
      <c r="AN620" s="27">
        <f t="shared" si="134"/>
        <v>139.92266072011375</v>
      </c>
      <c r="AO620" s="27">
        <f t="shared" si="134"/>
        <v>140.03598914695661</v>
      </c>
      <c r="AP620" s="27">
        <f t="shared" si="134"/>
        <v>140.1393552838712</v>
      </c>
      <c r="AQ620" s="27">
        <f t="shared" si="134"/>
        <v>140.23246344191364</v>
      </c>
      <c r="AR620" s="27">
        <f t="shared" si="134"/>
        <v>140.31523576905886</v>
      </c>
      <c r="AS620" s="27">
        <f t="shared" si="134"/>
        <v>140.38932746488422</v>
      </c>
      <c r="AT620" s="27">
        <f t="shared" si="134"/>
        <v>140.43122884270295</v>
      </c>
      <c r="AU620" s="27">
        <f t="shared" si="134"/>
        <v>140.45696406084858</v>
      </c>
      <c r="AV620" s="27">
        <f t="shared" si="134"/>
        <v>140.4695892094457</v>
      </c>
      <c r="AW620" s="27">
        <f t="shared" si="134"/>
        <v>140.46753302121982</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14.369321450610601</v>
      </c>
      <c r="L621" s="27">
        <f t="shared" si="134"/>
        <v>14.377090896995487</v>
      </c>
      <c r="M621" s="27">
        <f t="shared" si="134"/>
        <v>14.39566735181849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14.658959920607021</v>
      </c>
      <c r="T621" s="27">
        <f t="shared" si="136"/>
        <v>14.707966146829314</v>
      </c>
      <c r="U621" s="27">
        <f t="shared" si="136"/>
        <v>14.751325721637452</v>
      </c>
      <c r="V621" s="27">
        <f t="shared" si="136"/>
        <v>14.789128157512636</v>
      </c>
      <c r="W621" s="27">
        <f t="shared" si="136"/>
        <v>14.821424680938481</v>
      </c>
      <c r="X621" s="27">
        <f t="shared" si="136"/>
        <v>14.84753024603353</v>
      </c>
      <c r="Y621" s="27">
        <f t="shared" si="136"/>
        <v>14.872804562339189</v>
      </c>
      <c r="Z621" s="27">
        <f t="shared" si="136"/>
        <v>14.897393182968701</v>
      </c>
      <c r="AA621" s="27">
        <f t="shared" si="136"/>
        <v>14.921187558585853</v>
      </c>
      <c r="AB621" s="27">
        <f t="shared" si="136"/>
        <v>14.944735634881525</v>
      </c>
      <c r="AC621" s="27">
        <f t="shared" si="136"/>
        <v>14.966769881391212</v>
      </c>
      <c r="AD621" s="27">
        <f t="shared" si="136"/>
        <v>14.988751019449175</v>
      </c>
      <c r="AE621" s="27">
        <f t="shared" si="136"/>
        <v>15.010162038815256</v>
      </c>
      <c r="AF621" s="27">
        <f t="shared" si="136"/>
        <v>15.031358289361965</v>
      </c>
      <c r="AG621" s="27">
        <f t="shared" si="136"/>
        <v>15.051940008683985</v>
      </c>
      <c r="AH621" s="27">
        <f t="shared" si="136"/>
        <v>15.070619343536368</v>
      </c>
      <c r="AI621" s="27">
        <f t="shared" si="136"/>
        <v>15.088391173880854</v>
      </c>
      <c r="AJ621" s="27">
        <f t="shared" si="136"/>
        <v>15.105491397272173</v>
      </c>
      <c r="AK621" s="27">
        <f t="shared" si="136"/>
        <v>15.121495352412174</v>
      </c>
      <c r="AL621" s="27">
        <f t="shared" si="136"/>
        <v>15.136701784544519</v>
      </c>
      <c r="AM621" s="27">
        <f t="shared" si="136"/>
        <v>15.150580321498811</v>
      </c>
      <c r="AN621" s="27">
        <f t="shared" si="136"/>
        <v>15.163952710576318</v>
      </c>
      <c r="AO621" s="27">
        <f t="shared" si="136"/>
        <v>15.176234544673564</v>
      </c>
      <c r="AP621" s="27">
        <f t="shared" si="136"/>
        <v>15.187436727393507</v>
      </c>
      <c r="AQ621" s="27">
        <f t="shared" si="136"/>
        <v>15.197527213796912</v>
      </c>
      <c r="AR621" s="27">
        <f t="shared" si="136"/>
        <v>15.206497566762719</v>
      </c>
      <c r="AS621" s="27">
        <f t="shared" si="136"/>
        <v>15.214527166585652</v>
      </c>
      <c r="AT621" s="27">
        <f t="shared" si="136"/>
        <v>15.219068178802551</v>
      </c>
      <c r="AU621" s="27">
        <f t="shared" si="136"/>
        <v>15.221857202602902</v>
      </c>
      <c r="AV621" s="27">
        <f t="shared" si="136"/>
        <v>15.223225438136055</v>
      </c>
      <c r="AW621" s="27">
        <f t="shared" si="136"/>
        <v>15.223002601171256</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15.742057315470383</v>
      </c>
      <c r="T622" s="27">
        <f t="shared" si="136"/>
        <v>15.831220334833683</v>
      </c>
      <c r="U622" s="27">
        <f t="shared" si="136"/>
        <v>15.909701744759417</v>
      </c>
      <c r="V622" s="27">
        <f t="shared" si="136"/>
        <v>15.977834251898944</v>
      </c>
      <c r="W622" s="27">
        <f t="shared" si="136"/>
        <v>16.035869517275039</v>
      </c>
      <c r="X622" s="27">
        <f t="shared" si="136"/>
        <v>16.082856670417829</v>
      </c>
      <c r="Y622" s="27">
        <f t="shared" si="136"/>
        <v>16.127560772197896</v>
      </c>
      <c r="Z622" s="27">
        <f t="shared" si="136"/>
        <v>16.170293091094155</v>
      </c>
      <c r="AA622" s="27">
        <f t="shared" si="136"/>
        <v>16.210948482317562</v>
      </c>
      <c r="AB622" s="27">
        <f t="shared" si="136"/>
        <v>16.250465324844182</v>
      </c>
      <c r="AC622" s="27">
        <f t="shared" si="136"/>
        <v>16.286875192461874</v>
      </c>
      <c r="AD622" s="27">
        <f t="shared" si="136"/>
        <v>16.322561045796675</v>
      </c>
      <c r="AE622" s="27">
        <f t="shared" si="136"/>
        <v>16.356742858734652</v>
      </c>
      <c r="AF622" s="27">
        <f t="shared" si="136"/>
        <v>16.390025463224383</v>
      </c>
      <c r="AG622" s="27">
        <f t="shared" si="136"/>
        <v>16.421811970247379</v>
      </c>
      <c r="AH622" s="27">
        <f t="shared" si="136"/>
        <v>16.45010604818717</v>
      </c>
      <c r="AI622" s="27">
        <f t="shared" si="136"/>
        <v>16.476519364672328</v>
      </c>
      <c r="AJ622" s="27">
        <f t="shared" si="136"/>
        <v>16.501455840578249</v>
      </c>
      <c r="AK622" s="27">
        <f t="shared" si="136"/>
        <v>16.524277866430374</v>
      </c>
      <c r="AL622" s="27">
        <f t="shared" si="136"/>
        <v>16.545483750041161</v>
      </c>
      <c r="AM622" s="27">
        <f t="shared" si="136"/>
        <v>16.564270215157947</v>
      </c>
      <c r="AN622" s="27">
        <f t="shared" si="136"/>
        <v>16.58194847386401</v>
      </c>
      <c r="AO622" s="27">
        <f t="shared" si="136"/>
        <v>16.597628357231933</v>
      </c>
      <c r="AP622" s="27">
        <f t="shared" si="136"/>
        <v>16.611350563282858</v>
      </c>
      <c r="AQ622" s="27">
        <f t="shared" si="136"/>
        <v>16.623087668464983</v>
      </c>
      <c r="AR622" s="27">
        <f t="shared" si="136"/>
        <v>16.632847970156341</v>
      </c>
      <c r="AS622" s="27">
        <f t="shared" si="136"/>
        <v>16.640929391345949</v>
      </c>
      <c r="AT622" s="27">
        <f t="shared" si="136"/>
        <v>16.643413460445654</v>
      </c>
      <c r="AU622" s="27">
        <f t="shared" si="136"/>
        <v>16.643014995907471</v>
      </c>
      <c r="AV622" s="27">
        <f t="shared" si="136"/>
        <v>16.640265995326768</v>
      </c>
      <c r="AW622" s="27">
        <f t="shared" si="136"/>
        <v>16.634923229335765</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22.864295641209335</v>
      </c>
      <c r="Q623" s="27">
        <f t="shared" si="136"/>
        <v>23.006172492556328</v>
      </c>
      <c r="R623" s="27">
        <f t="shared" si="136"/>
        <v>23.157535130977113</v>
      </c>
      <c r="S623" s="27">
        <f t="shared" si="136"/>
        <v>23.29663004301517</v>
      </c>
      <c r="T623" s="27">
        <f t="shared" si="136"/>
        <v>23.428582165536262</v>
      </c>
      <c r="U623" s="27">
        <f t="shared" si="136"/>
        <v>23.544726601784578</v>
      </c>
      <c r="V623" s="27">
        <f t="shared" si="136"/>
        <v>23.645555723475859</v>
      </c>
      <c r="W623" s="27">
        <f t="shared" si="136"/>
        <v>23.731441963108999</v>
      </c>
      <c r="X623" s="27">
        <f t="shared" si="136"/>
        <v>23.80097812992668</v>
      </c>
      <c r="Y623" s="27">
        <f t="shared" si="136"/>
        <v>23.867135614917672</v>
      </c>
      <c r="Z623" s="27">
        <f t="shared" si="136"/>
        <v>23.930375063501561</v>
      </c>
      <c r="AA623" s="27">
        <f t="shared" si="136"/>
        <v>23.990540872176066</v>
      </c>
      <c r="AB623" s="27">
        <f t="shared" si="136"/>
        <v>24.049021745569021</v>
      </c>
      <c r="AC623" s="27">
        <f t="shared" si="136"/>
        <v>24.102904614803087</v>
      </c>
      <c r="AD623" s="27">
        <f t="shared" si="136"/>
        <v>24.155716017166178</v>
      </c>
      <c r="AE623" s="27">
        <f t="shared" si="136"/>
        <v>24.206301594022957</v>
      </c>
      <c r="AF623" s="27">
        <f t="shared" si="136"/>
        <v>24.255556434615062</v>
      </c>
      <c r="AG623" s="27">
        <f t="shared" si="136"/>
        <v>24.302597204422622</v>
      </c>
      <c r="AH623" s="27">
        <f t="shared" si="136"/>
        <v>24.344469537432349</v>
      </c>
      <c r="AI623" s="27">
        <f t="shared" si="136"/>
        <v>24.383558536413382</v>
      </c>
      <c r="AJ623" s="27">
        <f t="shared" si="136"/>
        <v>24.420461962828039</v>
      </c>
      <c r="AK623" s="27">
        <f t="shared" si="136"/>
        <v>24.45423622005848</v>
      </c>
      <c r="AL623" s="27">
        <f t="shared" si="136"/>
        <v>24.485618752551883</v>
      </c>
      <c r="AM623" s="27">
        <f t="shared" si="136"/>
        <v>24.513420793852525</v>
      </c>
      <c r="AN623" s="27">
        <f t="shared" si="136"/>
        <v>24.539582803342551</v>
      </c>
      <c r="AO623" s="27">
        <f t="shared" si="136"/>
        <v>24.562787422320852</v>
      </c>
      <c r="AP623" s="27">
        <f t="shared" si="136"/>
        <v>24.583094879684023</v>
      </c>
      <c r="AQ623" s="27">
        <f t="shared" si="136"/>
        <v>24.600464591388427</v>
      </c>
      <c r="AR623" s="27">
        <f t="shared" si="136"/>
        <v>24.61490883670243</v>
      </c>
      <c r="AS623" s="27">
        <f t="shared" si="136"/>
        <v>24.626868511089537</v>
      </c>
      <c r="AT623" s="27">
        <f t="shared" si="136"/>
        <v>24.630544678547025</v>
      </c>
      <c r="AU623" s="27">
        <f t="shared" si="136"/>
        <v>24.629954991904086</v>
      </c>
      <c r="AV623" s="27">
        <f t="shared" si="136"/>
        <v>24.62588675303078</v>
      </c>
      <c r="AW623" s="27">
        <f t="shared" si="136"/>
        <v>24.617980007412683</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5.5526214800767892</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5.5483103177944022</v>
      </c>
      <c r="S624" s="27">
        <f t="shared" si="136"/>
        <v>5.2550820044011797</v>
      </c>
      <c r="T624" s="27">
        <f t="shared" si="136"/>
        <v>5.3207883834981304</v>
      </c>
      <c r="U624" s="27">
        <f t="shared" si="136"/>
        <v>5.3649444095768528</v>
      </c>
      <c r="V624" s="27">
        <f t="shared" si="136"/>
        <v>5.4036434239586688</v>
      </c>
      <c r="W624" s="27">
        <f t="shared" si="136"/>
        <v>5.4501981324727682</v>
      </c>
      <c r="X624" s="27">
        <f t="shared" si="136"/>
        <v>5.4939852410150891</v>
      </c>
      <c r="Y624" s="27">
        <f t="shared" si="136"/>
        <v>5.5270400930163612</v>
      </c>
      <c r="Z624" s="27">
        <f t="shared" si="136"/>
        <v>5.5597780351335215</v>
      </c>
      <c r="AA624" s="27">
        <f t="shared" si="136"/>
        <v>5.5942900570774974</v>
      </c>
      <c r="AB624" s="27">
        <f t="shared" si="136"/>
        <v>5.6519871155600807</v>
      </c>
      <c r="AC624" s="27">
        <f t="shared" si="136"/>
        <v>5.6991792889287209</v>
      </c>
      <c r="AD624" s="27">
        <f t="shared" si="136"/>
        <v>5.7622664019921865</v>
      </c>
      <c r="AE624" s="27">
        <f t="shared" si="136"/>
        <v>5.8293690844327148</v>
      </c>
      <c r="AF624" s="27">
        <f t="shared" si="136"/>
        <v>5.9143899551195664</v>
      </c>
      <c r="AG624" s="27">
        <f t="shared" si="136"/>
        <v>6.0085386938238461</v>
      </c>
      <c r="AH624" s="27">
        <f t="shared" si="136"/>
        <v>6.076850693725504</v>
      </c>
      <c r="AI624" s="27">
        <f t="shared" si="136"/>
        <v>6.1455213125116535</v>
      </c>
      <c r="AJ624" s="27">
        <f t="shared" si="136"/>
        <v>6.2239971837700079</v>
      </c>
      <c r="AK624" s="27">
        <f t="shared" si="136"/>
        <v>6.3022222159413728</v>
      </c>
      <c r="AL624" s="27">
        <f t="shared" si="136"/>
        <v>6.3911360828353496</v>
      </c>
      <c r="AM624" s="27">
        <f t="shared" si="136"/>
        <v>6.4774137483375664</v>
      </c>
      <c r="AN624" s="27">
        <f t="shared" si="136"/>
        <v>6.5805521088998695</v>
      </c>
      <c r="AO624" s="27">
        <f t="shared" si="136"/>
        <v>6.6854159894362937</v>
      </c>
      <c r="AP624" s="27">
        <f t="shared" si="136"/>
        <v>6.7940415592295365</v>
      </c>
      <c r="AQ624" s="27">
        <f t="shared" si="136"/>
        <v>6.9071213948222621</v>
      </c>
      <c r="AR624" s="27">
        <f t="shared" si="136"/>
        <v>7.0259322726678732</v>
      </c>
      <c r="AS624" s="27">
        <f t="shared" si="136"/>
        <v>7.1567799298396482</v>
      </c>
      <c r="AT624" s="27">
        <f t="shared" si="136"/>
        <v>7.2282129468300438</v>
      </c>
      <c r="AU624" s="27">
        <f t="shared" si="136"/>
        <v>7.2913081994872639</v>
      </c>
      <c r="AV624" s="27">
        <f t="shared" si="136"/>
        <v>7.356723959653114</v>
      </c>
      <c r="AW624" s="27">
        <f t="shared" si="136"/>
        <v>7.4207215244062379</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1.8400999552016299</v>
      </c>
      <c r="L626" s="27">
        <f t="shared" si="136"/>
        <v>1.8300977880312244</v>
      </c>
      <c r="M626" s="27">
        <f t="shared" si="136"/>
        <v>1.8309187348828144</v>
      </c>
      <c r="N626" s="27">
        <f t="shared" si="136"/>
        <v>1.8141094978660446</v>
      </c>
      <c r="O626" s="27">
        <f t="shared" si="136"/>
        <v>1.7866561368117295</v>
      </c>
      <c r="P626" s="27">
        <f t="shared" si="136"/>
        <v>1.7489975228040078</v>
      </c>
      <c r="Q626" s="27">
        <f t="shared" si="136"/>
        <v>1.721653192801009</v>
      </c>
      <c r="R626" s="27">
        <f t="shared" si="136"/>
        <v>1.6967284692901876</v>
      </c>
      <c r="S626" s="27">
        <f t="shared" si="136"/>
        <v>1.5120639277881576</v>
      </c>
      <c r="T626" s="27">
        <f t="shared" si="136"/>
        <v>1.5353801568605683</v>
      </c>
      <c r="U626" s="27">
        <f t="shared" si="136"/>
        <v>1.5451992021357328</v>
      </c>
      <c r="V626" s="27">
        <f t="shared" si="136"/>
        <v>1.5508966318680948</v>
      </c>
      <c r="W626" s="27">
        <f t="shared" si="136"/>
        <v>1.5599541295410297</v>
      </c>
      <c r="X626" s="27">
        <f t="shared" si="136"/>
        <v>1.5662912397753255</v>
      </c>
      <c r="Y626" s="27">
        <f t="shared" si="136"/>
        <v>1.5664262918608289</v>
      </c>
      <c r="Z626" s="27">
        <f t="shared" si="136"/>
        <v>1.5661593914335121</v>
      </c>
      <c r="AA626" s="27">
        <f t="shared" si="136"/>
        <v>1.5665838286999487</v>
      </c>
      <c r="AB626" s="27">
        <f t="shared" si="136"/>
        <v>1.5789776160793096</v>
      </c>
      <c r="AC626" s="27">
        <f t="shared" si="136"/>
        <v>1.5852584906699076</v>
      </c>
      <c r="AD626" s="27">
        <f t="shared" si="136"/>
        <v>1.5993642934782686</v>
      </c>
      <c r="AE626" s="27">
        <f t="shared" si="136"/>
        <v>1.6149132379807265</v>
      </c>
      <c r="AF626" s="27">
        <f t="shared" si="136"/>
        <v>1.6388505730225036</v>
      </c>
      <c r="AG626" s="27">
        <f t="shared" si="136"/>
        <v>1.666448918476122</v>
      </c>
      <c r="AH626" s="27">
        <f t="shared" si="136"/>
        <v>1.6802513737676474</v>
      </c>
      <c r="AI626" s="27">
        <f t="shared" si="136"/>
        <v>1.6935219889004469</v>
      </c>
      <c r="AJ626" s="27">
        <f t="shared" si="136"/>
        <v>1.7108002831250815</v>
      </c>
      <c r="AK626" s="27">
        <f t="shared" si="136"/>
        <v>1.7271078712750363</v>
      </c>
      <c r="AL626" s="27">
        <f t="shared" si="136"/>
        <v>1.7475904225180046</v>
      </c>
      <c r="AM626" s="27">
        <f t="shared" si="136"/>
        <v>1.765851705559462</v>
      </c>
      <c r="AN626" s="27">
        <f t="shared" si="136"/>
        <v>1.7909205411073239</v>
      </c>
      <c r="AO626" s="27">
        <f t="shared" si="136"/>
        <v>1.8156294852907482</v>
      </c>
      <c r="AP626" s="27">
        <f t="shared" si="136"/>
        <v>1.8408529034601278</v>
      </c>
      <c r="AQ626" s="27">
        <f t="shared" si="136"/>
        <v>1.866824611329152</v>
      </c>
      <c r="AR626" s="27">
        <f t="shared" si="136"/>
        <v>1.8940179193841129</v>
      </c>
      <c r="AS626" s="27">
        <f t="shared" si="136"/>
        <v>1.9250442601929048</v>
      </c>
      <c r="AT626" s="27">
        <f t="shared" si="136"/>
        <v>1.9293345262815162</v>
      </c>
      <c r="AU626" s="27">
        <f t="shared" si="136"/>
        <v>1.92931708895134</v>
      </c>
      <c r="AV626" s="27">
        <f t="shared" si="136"/>
        <v>1.9295374226018187</v>
      </c>
      <c r="AW626" s="27">
        <f t="shared" si="136"/>
        <v>1.9284286894739027</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0.25496723934882598</v>
      </c>
      <c r="L627" s="27">
        <f t="shared" si="136"/>
        <v>0.2535813228154688</v>
      </c>
      <c r="M627" s="27">
        <f t="shared" si="136"/>
        <v>0.25369507454499329</v>
      </c>
      <c r="N627" s="27">
        <f t="shared" si="136"/>
        <v>0.25136595935447836</v>
      </c>
      <c r="O627" s="27">
        <f t="shared" si="136"/>
        <v>0.247561977044127</v>
      </c>
      <c r="P627" s="27">
        <f t="shared" si="136"/>
        <v>0.24234393830437836</v>
      </c>
      <c r="Q627" s="27">
        <f t="shared" si="136"/>
        <v>0.23855506351363695</v>
      </c>
      <c r="R627" s="27">
        <f t="shared" si="136"/>
        <v>0.23510145332951488</v>
      </c>
      <c r="S627" s="27">
        <f t="shared" si="136"/>
        <v>0.20951403443996328</v>
      </c>
      <c r="T627" s="27">
        <f t="shared" si="136"/>
        <v>0.21274476902142567</v>
      </c>
      <c r="U627" s="27">
        <f t="shared" si="136"/>
        <v>0.21410531188746557</v>
      </c>
      <c r="V627" s="27">
        <f t="shared" si="136"/>
        <v>0.21489475700762756</v>
      </c>
      <c r="W627" s="27">
        <f t="shared" si="136"/>
        <v>0.21614977860063861</v>
      </c>
      <c r="X627" s="27">
        <f t="shared" si="136"/>
        <v>0.21702785889041856</v>
      </c>
      <c r="Y627" s="27">
        <f t="shared" si="136"/>
        <v>0.21704657192680107</v>
      </c>
      <c r="Z627" s="27">
        <f t="shared" si="136"/>
        <v>0.21700958976996679</v>
      </c>
      <c r="AA627" s="27">
        <f t="shared" si="136"/>
        <v>0.21706840048717493</v>
      </c>
      <c r="AB627" s="27">
        <f t="shared" si="136"/>
        <v>0.21878570380227977</v>
      </c>
      <c r="AC627" s="27">
        <f t="shared" si="136"/>
        <v>0.2196559919899046</v>
      </c>
      <c r="AD627" s="27">
        <f t="shared" si="136"/>
        <v>0.22161051494431261</v>
      </c>
      <c r="AE627" s="27">
        <f t="shared" si="136"/>
        <v>0.22376500195648436</v>
      </c>
      <c r="AF627" s="27">
        <f t="shared" si="136"/>
        <v>0.22708179799015477</v>
      </c>
      <c r="AG627" s="27">
        <f t="shared" si="136"/>
        <v>0.23090586957442544</v>
      </c>
      <c r="AH627" s="27">
        <f t="shared" si="136"/>
        <v>0.23281836020406091</v>
      </c>
      <c r="AI627" s="27">
        <f t="shared" si="136"/>
        <v>0.23465715819723842</v>
      </c>
      <c r="AJ627" s="27">
        <f t="shared" si="136"/>
        <v>0.23705126671653842</v>
      </c>
      <c r="AK627" s="27">
        <f t="shared" si="136"/>
        <v>0.23931087262505329</v>
      </c>
      <c r="AL627" s="27">
        <f t="shared" si="136"/>
        <v>0.24214896820267545</v>
      </c>
      <c r="AM627" s="27">
        <f t="shared" si="136"/>
        <v>0.24467928124946739</v>
      </c>
      <c r="AN627" s="27">
        <f t="shared" si="136"/>
        <v>0.24815285983157639</v>
      </c>
      <c r="AO627" s="27">
        <f t="shared" si="136"/>
        <v>0.251576571281524</v>
      </c>
      <c r="AP627" s="27">
        <f t="shared" si="136"/>
        <v>0.25507156908281625</v>
      </c>
      <c r="AQ627" s="27">
        <f t="shared" ref="L627:AW634" si="137">AQ1392</f>
        <v>0.25867025112061548</v>
      </c>
      <c r="AR627" s="27">
        <f t="shared" si="137"/>
        <v>0.26243820006487595</v>
      </c>
      <c r="AS627" s="27">
        <f t="shared" si="137"/>
        <v>0.26673726025492234</v>
      </c>
      <c r="AT627" s="27">
        <f t="shared" si="137"/>
        <v>0.26733172649442899</v>
      </c>
      <c r="AU627" s="27">
        <f t="shared" si="137"/>
        <v>0.26732931034962987</v>
      </c>
      <c r="AV627" s="27">
        <f t="shared" si="137"/>
        <v>0.26735984013820979</v>
      </c>
      <c r="AW627" s="27">
        <f t="shared" si="137"/>
        <v>0.26720621227467972</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7.4507389435191698</v>
      </c>
      <c r="N628" s="27">
        <f t="shared" si="137"/>
        <v>7.4882097119910753</v>
      </c>
      <c r="O628" s="27">
        <f t="shared" si="137"/>
        <v>7.5131092090175429</v>
      </c>
      <c r="P628" s="27">
        <f t="shared" si="137"/>
        <v>7.5251923679492405</v>
      </c>
      <c r="Q628" s="27">
        <f t="shared" si="137"/>
        <v>7.5518885629203734</v>
      </c>
      <c r="R628" s="27">
        <f t="shared" si="137"/>
        <v>7.5825135825669054</v>
      </c>
      <c r="S628" s="27">
        <f t="shared" si="137"/>
        <v>7.3753718852487271</v>
      </c>
      <c r="T628" s="27">
        <f t="shared" si="137"/>
        <v>7.4694842771577035</v>
      </c>
      <c r="U628" s="27">
        <f t="shared" si="137"/>
        <v>7.542234799984481</v>
      </c>
      <c r="V628" s="27">
        <f t="shared" si="137"/>
        <v>7.6071785011289723</v>
      </c>
      <c r="W628" s="27">
        <f t="shared" si="137"/>
        <v>7.6758309718906155</v>
      </c>
      <c r="X628" s="27">
        <f t="shared" si="137"/>
        <v>7.7385122451051807</v>
      </c>
      <c r="Y628" s="27">
        <f t="shared" si="137"/>
        <v>7.791352787728318</v>
      </c>
      <c r="Z628" s="27">
        <f t="shared" si="137"/>
        <v>7.8435359341380684</v>
      </c>
      <c r="AA628" s="27">
        <f t="shared" si="137"/>
        <v>7.8968569333392367</v>
      </c>
      <c r="AB628" s="27">
        <f t="shared" si="137"/>
        <v>7.9708395739290774</v>
      </c>
      <c r="AC628" s="27">
        <f t="shared" si="137"/>
        <v>8.0346879416649859</v>
      </c>
      <c r="AD628" s="27">
        <f t="shared" si="137"/>
        <v>8.1130078493024147</v>
      </c>
      <c r="AE628" s="27">
        <f t="shared" si="137"/>
        <v>8.1948830007066125</v>
      </c>
      <c r="AF628" s="27">
        <f t="shared" si="137"/>
        <v>8.293215602314195</v>
      </c>
      <c r="AG628" s="27">
        <f t="shared" si="137"/>
        <v>8.3998958709716458</v>
      </c>
      <c r="AH628" s="27">
        <f t="shared" si="137"/>
        <v>8.4821304115185292</v>
      </c>
      <c r="AI628" s="27">
        <f t="shared" si="137"/>
        <v>8.5643646742520563</v>
      </c>
      <c r="AJ628" s="27">
        <f t="shared" si="137"/>
        <v>8.6554469242522067</v>
      </c>
      <c r="AK628" s="27">
        <f t="shared" si="137"/>
        <v>8.7458635818001067</v>
      </c>
      <c r="AL628" s="27">
        <f t="shared" si="137"/>
        <v>8.8459292017919573</v>
      </c>
      <c r="AM628" s="27">
        <f t="shared" si="137"/>
        <v>8.9429559688955855</v>
      </c>
      <c r="AN628" s="27">
        <f t="shared" si="137"/>
        <v>9.0556229134752435</v>
      </c>
      <c r="AO628" s="27">
        <f t="shared" si="137"/>
        <v>9.1694822193663157</v>
      </c>
      <c r="AP628" s="27">
        <f t="shared" si="137"/>
        <v>9.2864212512160815</v>
      </c>
      <c r="AQ628" s="27">
        <f t="shared" si="137"/>
        <v>9.4070507095645581</v>
      </c>
      <c r="AR628" s="27">
        <f t="shared" si="137"/>
        <v>9.5325470673578661</v>
      </c>
      <c r="AS628" s="27">
        <f t="shared" si="137"/>
        <v>9.6689571225079529</v>
      </c>
      <c r="AT628" s="27">
        <f t="shared" si="137"/>
        <v>9.747113768415316</v>
      </c>
      <c r="AU628" s="27">
        <f t="shared" si="137"/>
        <v>9.8161625757951647</v>
      </c>
      <c r="AV628" s="27">
        <f t="shared" si="137"/>
        <v>9.8863534218130269</v>
      </c>
      <c r="AW628" s="27">
        <f t="shared" si="137"/>
        <v>9.9540059037029689</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2.1227712545548463</v>
      </c>
      <c r="N629" s="27">
        <f t="shared" si="137"/>
        <v>2.1334469567638776</v>
      </c>
      <c r="O629" s="27">
        <f t="shared" si="137"/>
        <v>2.1405410097083357</v>
      </c>
      <c r="P629" s="27">
        <f t="shared" si="137"/>
        <v>2.143983592066792</v>
      </c>
      <c r="Q629" s="27">
        <f t="shared" si="137"/>
        <v>2.151589537694508</v>
      </c>
      <c r="R629" s="27">
        <f t="shared" si="137"/>
        <v>2.1603148348588097</v>
      </c>
      <c r="S629" s="27">
        <f t="shared" si="137"/>
        <v>2.1012986159280409</v>
      </c>
      <c r="T629" s="27">
        <f t="shared" si="137"/>
        <v>2.128111940318576</v>
      </c>
      <c r="U629" s="27">
        <f t="shared" si="137"/>
        <v>2.148839108426492</v>
      </c>
      <c r="V629" s="27">
        <f t="shared" si="137"/>
        <v>2.1673420546441746</v>
      </c>
      <c r="W629" s="27">
        <f t="shared" si="137"/>
        <v>2.1869016570663948</v>
      </c>
      <c r="X629" s="27">
        <f t="shared" si="137"/>
        <v>2.2047600206444815</v>
      </c>
      <c r="Y629" s="27">
        <f t="shared" si="137"/>
        <v>2.2198146864710222</v>
      </c>
      <c r="Z629" s="27">
        <f t="shared" si="137"/>
        <v>2.2346820551992206</v>
      </c>
      <c r="AA629" s="27">
        <f t="shared" si="137"/>
        <v>2.2498736066985305</v>
      </c>
      <c r="AB629" s="27">
        <f t="shared" si="137"/>
        <v>2.2709518143730563</v>
      </c>
      <c r="AC629" s="27">
        <f t="shared" si="137"/>
        <v>2.2891426919098299</v>
      </c>
      <c r="AD629" s="27">
        <f t="shared" si="137"/>
        <v>2.311456619407819</v>
      </c>
      <c r="AE629" s="27">
        <f t="shared" si="137"/>
        <v>2.3347834624472377</v>
      </c>
      <c r="AF629" s="27">
        <f t="shared" si="137"/>
        <v>2.3627991561469521</v>
      </c>
      <c r="AG629" s="27">
        <f t="shared" si="137"/>
        <v>2.3931931626275045</v>
      </c>
      <c r="AH629" s="27">
        <f t="shared" si="137"/>
        <v>2.41662239832181</v>
      </c>
      <c r="AI629" s="27">
        <f t="shared" si="137"/>
        <v>2.4400515548650121</v>
      </c>
      <c r="AJ629" s="27">
        <f t="shared" si="137"/>
        <v>2.4660015691610671</v>
      </c>
      <c r="AK629" s="27">
        <f t="shared" si="137"/>
        <v>2.4917619511890217</v>
      </c>
      <c r="AL629" s="27">
        <f t="shared" si="137"/>
        <v>2.5202713947889315</v>
      </c>
      <c r="AM629" s="27">
        <f t="shared" si="137"/>
        <v>2.5479150464711746</v>
      </c>
      <c r="AN629" s="27">
        <f t="shared" si="137"/>
        <v>2.5800147017007076</v>
      </c>
      <c r="AO629" s="27">
        <f t="shared" si="137"/>
        <v>2.6124540695864082</v>
      </c>
      <c r="AP629" s="27">
        <f t="shared" si="137"/>
        <v>2.6457708744332722</v>
      </c>
      <c r="AQ629" s="27">
        <f t="shared" si="137"/>
        <v>2.6801391093930285</v>
      </c>
      <c r="AR629" s="27">
        <f t="shared" si="137"/>
        <v>2.7158939604077297</v>
      </c>
      <c r="AS629" s="27">
        <f t="shared" si="137"/>
        <v>2.7547582054309321</v>
      </c>
      <c r="AT629" s="27">
        <f t="shared" si="137"/>
        <v>2.7770256184408706</v>
      </c>
      <c r="AU629" s="27">
        <f t="shared" si="137"/>
        <v>2.7966981401301085</v>
      </c>
      <c r="AV629" s="27">
        <f t="shared" si="137"/>
        <v>2.8166960371694638</v>
      </c>
      <c r="AW629" s="27">
        <f t="shared" si="137"/>
        <v>2.8359707352824839</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0.43843338143568994</v>
      </c>
      <c r="N630" s="27">
        <f t="shared" si="137"/>
        <v>0.44063832189202168</v>
      </c>
      <c r="O630" s="27">
        <f t="shared" si="137"/>
        <v>0.44210351490980387</v>
      </c>
      <c r="P630" s="27">
        <f t="shared" si="137"/>
        <v>0.44281453971808232</v>
      </c>
      <c r="Q630" s="27">
        <f t="shared" si="137"/>
        <v>0.44438545813589125</v>
      </c>
      <c r="R630" s="27">
        <f t="shared" si="137"/>
        <v>0.44618756541973903</v>
      </c>
      <c r="S630" s="27">
        <f t="shared" si="137"/>
        <v>0.43399846102620321</v>
      </c>
      <c r="T630" s="27">
        <f t="shared" si="137"/>
        <v>0.43953643712930424</v>
      </c>
      <c r="U630" s="27">
        <f t="shared" si="137"/>
        <v>0.4438173893900062</v>
      </c>
      <c r="V630" s="27">
        <f t="shared" si="137"/>
        <v>0.44763895483627575</v>
      </c>
      <c r="W630" s="27">
        <f t="shared" si="137"/>
        <v>0.45167876016674224</v>
      </c>
      <c r="X630" s="27">
        <f t="shared" si="137"/>
        <v>0.4553671946665257</v>
      </c>
      <c r="Y630" s="27">
        <f t="shared" si="137"/>
        <v>0.45847655844302865</v>
      </c>
      <c r="Z630" s="27">
        <f t="shared" si="137"/>
        <v>0.46154723821154758</v>
      </c>
      <c r="AA630" s="27">
        <f t="shared" si="137"/>
        <v>0.46468487411028397</v>
      </c>
      <c r="AB630" s="27">
        <f t="shared" si="137"/>
        <v>0.46903832945575119</v>
      </c>
      <c r="AC630" s="27">
        <f t="shared" si="137"/>
        <v>0.47279544079434555</v>
      </c>
      <c r="AD630" s="27">
        <f t="shared" si="137"/>
        <v>0.47740411950386857</v>
      </c>
      <c r="AE630" s="27">
        <f t="shared" si="137"/>
        <v>0.48222200397919629</v>
      </c>
      <c r="AF630" s="27">
        <f t="shared" si="137"/>
        <v>0.48800831529073146</v>
      </c>
      <c r="AG630" s="27">
        <f t="shared" si="137"/>
        <v>0.49428583907387752</v>
      </c>
      <c r="AH630" s="27">
        <f t="shared" si="137"/>
        <v>0.49912487154516566</v>
      </c>
      <c r="AI630" s="27">
        <f t="shared" si="137"/>
        <v>0.50396388766872646</v>
      </c>
      <c r="AJ630" s="27">
        <f t="shared" si="137"/>
        <v>0.50932355724768441</v>
      </c>
      <c r="AK630" s="27">
        <f t="shared" si="137"/>
        <v>0.51464406051686951</v>
      </c>
      <c r="AL630" s="27">
        <f t="shared" si="137"/>
        <v>0.52053235005043952</v>
      </c>
      <c r="AM630" s="27">
        <f t="shared" si="137"/>
        <v>0.52624182046854062</v>
      </c>
      <c r="AN630" s="27">
        <f t="shared" si="137"/>
        <v>0.53287162589623627</v>
      </c>
      <c r="AO630" s="27">
        <f t="shared" si="137"/>
        <v>0.53957159496885621</v>
      </c>
      <c r="AP630" s="27">
        <f t="shared" si="137"/>
        <v>0.54645278830341859</v>
      </c>
      <c r="AQ630" s="27">
        <f t="shared" si="137"/>
        <v>0.55355114213454859</v>
      </c>
      <c r="AR630" s="27">
        <f t="shared" si="137"/>
        <v>0.56093588516772686</v>
      </c>
      <c r="AS630" s="27">
        <f t="shared" si="137"/>
        <v>0.56896283688280502</v>
      </c>
      <c r="AT630" s="27">
        <f t="shared" si="137"/>
        <v>0.57356190857308931</v>
      </c>
      <c r="AU630" s="27">
        <f t="shared" si="137"/>
        <v>0.5776250360471743</v>
      </c>
      <c r="AV630" s="27">
        <f t="shared" si="137"/>
        <v>0.58175536596461319</v>
      </c>
      <c r="AW630" s="27">
        <f t="shared" si="137"/>
        <v>0.58573632766819339</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9.4871637196006511E-2</v>
      </c>
      <c r="L631" s="27">
        <f t="shared" si="137"/>
        <v>9.404884578461549E-2</v>
      </c>
      <c r="M631" s="27">
        <f t="shared" si="137"/>
        <v>9.3735634002294205E-2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7.5208247714783946E-2</v>
      </c>
      <c r="T631" s="27">
        <f t="shared" si="137"/>
        <v>7.6678484071577055E-2</v>
      </c>
      <c r="U631" s="27">
        <f t="shared" si="137"/>
        <v>7.7467512107200667E-2</v>
      </c>
      <c r="V631" s="27">
        <f t="shared" si="137"/>
        <v>7.8029910082547838E-2</v>
      </c>
      <c r="W631" s="27">
        <f t="shared" si="137"/>
        <v>7.873105143618242E-2</v>
      </c>
      <c r="X631" s="27">
        <f t="shared" si="137"/>
        <v>7.9275124037070141E-2</v>
      </c>
      <c r="Y631" s="27">
        <f t="shared" si="137"/>
        <v>7.9501191860728515E-2</v>
      </c>
      <c r="Z631" s="27">
        <f t="shared" si="137"/>
        <v>7.9693121649003426E-2</v>
      </c>
      <c r="AA631" s="27">
        <f t="shared" si="137"/>
        <v>7.9905129321863402E-2</v>
      </c>
      <c r="AB631" s="27">
        <f t="shared" si="137"/>
        <v>8.0692545350578432E-2</v>
      </c>
      <c r="AC631" s="27">
        <f t="shared" si="137"/>
        <v>8.1167588895338233E-2</v>
      </c>
      <c r="AD631" s="27">
        <f t="shared" si="137"/>
        <v>8.1328480244547169E-2</v>
      </c>
      <c r="AE631" s="27">
        <f t="shared" si="137"/>
        <v>8.152398002388353E-2</v>
      </c>
      <c r="AF631" s="27">
        <f t="shared" si="137"/>
        <v>8.2086485033796799E-2</v>
      </c>
      <c r="AG631" s="27">
        <f t="shared" si="137"/>
        <v>8.2780238858187707E-2</v>
      </c>
      <c r="AH631" s="27">
        <f t="shared" si="137"/>
        <v>8.2774193693921416E-2</v>
      </c>
      <c r="AI631" s="27">
        <f t="shared" si="137"/>
        <v>8.2707270961222476E-2</v>
      </c>
      <c r="AJ631" s="27">
        <f t="shared" si="137"/>
        <v>8.2790842701512574E-2</v>
      </c>
      <c r="AK631" s="27">
        <f t="shared" si="137"/>
        <v>8.2790127082109061E-2</v>
      </c>
      <c r="AL631" s="27">
        <f t="shared" si="137"/>
        <v>8.294054822370725E-2</v>
      </c>
      <c r="AM631" s="27">
        <f t="shared" si="137"/>
        <v>8.2947186626900371E-2</v>
      </c>
      <c r="AN631" s="27">
        <f t="shared" si="137"/>
        <v>8.3640570074188708E-2</v>
      </c>
      <c r="AO631" s="27">
        <f t="shared" si="137"/>
        <v>8.4288796191548235E-2</v>
      </c>
      <c r="AP631" s="27">
        <f t="shared" si="137"/>
        <v>8.4930504368898554E-2</v>
      </c>
      <c r="AQ631" s="27">
        <f t="shared" si="137"/>
        <v>8.5575141343548641E-2</v>
      </c>
      <c r="AR631" s="27">
        <f t="shared" si="137"/>
        <v>8.6242353486096393E-2</v>
      </c>
      <c r="AS631" s="27">
        <f t="shared" si="137"/>
        <v>8.7044361470360362E-2</v>
      </c>
      <c r="AT631" s="27">
        <f t="shared" si="137"/>
        <v>8.6654221537114093E-2</v>
      </c>
      <c r="AU631" s="27">
        <f t="shared" si="137"/>
        <v>8.605888876699494E-2</v>
      </c>
      <c r="AV631" s="27">
        <f t="shared" si="137"/>
        <v>8.5456139410084217E-2</v>
      </c>
      <c r="AW631" s="27">
        <f t="shared" si="137"/>
        <v>8.4779285670558938E-2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6.9689449734106276E-2</v>
      </c>
      <c r="L632" s="27">
        <f t="shared" si="137"/>
        <v>6.9085055392440989E-2</v>
      </c>
      <c r="M632" s="27">
        <f t="shared" si="137"/>
        <v>6.8854980763127779E-2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5.5245398452239122E-2</v>
      </c>
      <c r="T632" s="27">
        <f t="shared" si="137"/>
        <v>5.6325383637614447E-2</v>
      </c>
      <c r="U632" s="27">
        <f t="shared" si="137"/>
        <v>5.690497656182833E-2</v>
      </c>
      <c r="V632" s="27">
        <f t="shared" si="137"/>
        <v>5.7318094819211664E-2</v>
      </c>
      <c r="W632" s="27">
        <f t="shared" si="137"/>
        <v>5.7833129202139733E-2</v>
      </c>
      <c r="X632" s="27">
        <f t="shared" si="137"/>
        <v>5.8232786268170286E-2</v>
      </c>
      <c r="Y632" s="27">
        <f t="shared" si="137"/>
        <v>5.8398847935270948E-2</v>
      </c>
      <c r="Z632" s="27">
        <f t="shared" si="137"/>
        <v>5.8539832972820456E-2</v>
      </c>
      <c r="AA632" s="27">
        <f t="shared" si="137"/>
        <v>5.8695566535534212E-2</v>
      </c>
      <c r="AB632" s="27">
        <f t="shared" si="137"/>
        <v>5.9273975334779377E-2</v>
      </c>
      <c r="AC632" s="27">
        <f t="shared" si="137"/>
        <v>5.9622926024495558E-2</v>
      </c>
      <c r="AD632" s="27">
        <f t="shared" si="137"/>
        <v>5.9741111289604701E-2</v>
      </c>
      <c r="AE632" s="27">
        <f t="shared" si="137"/>
        <v>5.9884718720105153E-2</v>
      </c>
      <c r="AF632" s="27">
        <f t="shared" si="137"/>
        <v>6.0297915601408514E-2</v>
      </c>
      <c r="AG632" s="27">
        <f t="shared" si="137"/>
        <v>6.0807523358812857E-2</v>
      </c>
      <c r="AH632" s="27">
        <f t="shared" si="137"/>
        <v>6.0803082788546306E-2</v>
      </c>
      <c r="AI632" s="27">
        <f t="shared" si="137"/>
        <v>6.0753923645157075E-2</v>
      </c>
      <c r="AJ632" s="27">
        <f t="shared" si="137"/>
        <v>6.0815312578312131E-2</v>
      </c>
      <c r="AK632" s="27">
        <f t="shared" si="137"/>
        <v>6.0814786908850477E-2</v>
      </c>
      <c r="AL632" s="27">
        <f t="shared" si="137"/>
        <v>6.092528111867105E-2</v>
      </c>
      <c r="AM632" s="27">
        <f t="shared" si="137"/>
        <v>6.0930157461899802E-2</v>
      </c>
      <c r="AN632" s="27">
        <f t="shared" si="137"/>
        <v>6.1439493152991839E-2</v>
      </c>
      <c r="AO632" s="27">
        <f t="shared" si="137"/>
        <v>6.1915657818820587E-2</v>
      </c>
      <c r="AP632" s="27">
        <f t="shared" si="137"/>
        <v>6.2387034629542489E-2</v>
      </c>
      <c r="AQ632" s="27">
        <f t="shared" si="137"/>
        <v>6.2860562834276726E-2</v>
      </c>
      <c r="AR632" s="27">
        <f t="shared" si="137"/>
        <v>6.3350673982817407E-2</v>
      </c>
      <c r="AS632" s="27">
        <f t="shared" si="137"/>
        <v>6.3939801531973553E-2</v>
      </c>
      <c r="AT632" s="27">
        <f t="shared" si="137"/>
        <v>6.3653218122318014E-2</v>
      </c>
      <c r="AU632" s="27">
        <f t="shared" si="137"/>
        <v>6.3215907094654744E-2</v>
      </c>
      <c r="AV632" s="27">
        <f t="shared" si="137"/>
        <v>6.2773148096789952E-2</v>
      </c>
      <c r="AW632" s="27">
        <f t="shared" si="137"/>
        <v>6.2275954561903053E-2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0.47107022937833815</v>
      </c>
      <c r="L633" s="27">
        <f t="shared" si="137"/>
        <v>0.48695387967725917</v>
      </c>
      <c r="M633" s="27">
        <f t="shared" si="137"/>
        <v>0.50580611066616787</v>
      </c>
      <c r="N633" s="27">
        <f t="shared" si="137"/>
        <v>0.51986569055899412</v>
      </c>
      <c r="O633" s="27">
        <f t="shared" si="137"/>
        <v>0.53070826286138528</v>
      </c>
      <c r="P633" s="27">
        <f t="shared" si="137"/>
        <v>0.53817886796858128</v>
      </c>
      <c r="Q633" s="27">
        <f t="shared" si="137"/>
        <v>0.54837935702304741</v>
      </c>
      <c r="R633" s="27">
        <f t="shared" si="137"/>
        <v>0.55907244781022658</v>
      </c>
      <c r="S633" s="27">
        <f t="shared" si="137"/>
        <v>0.51633909352909813</v>
      </c>
      <c r="T633" s="27">
        <f t="shared" si="137"/>
        <v>0.53911612761246108</v>
      </c>
      <c r="U633" s="27">
        <f t="shared" si="137"/>
        <v>0.55760589693141993</v>
      </c>
      <c r="V633" s="27">
        <f t="shared" si="137"/>
        <v>0.57483031734520051</v>
      </c>
      <c r="W633" s="27">
        <f t="shared" si="137"/>
        <v>0.59344192941448848</v>
      </c>
      <c r="X633" s="27">
        <f t="shared" si="137"/>
        <v>0.61124511737234011</v>
      </c>
      <c r="Y633" s="27">
        <f t="shared" si="137"/>
        <v>0.62690254356913966</v>
      </c>
      <c r="Z633" s="27">
        <f t="shared" si="137"/>
        <v>0.64254702308750933</v>
      </c>
      <c r="AA633" s="27">
        <f t="shared" si="137"/>
        <v>0.65861804638210719</v>
      </c>
      <c r="AB633" s="27">
        <f t="shared" si="137"/>
        <v>0.67981588285946748</v>
      </c>
      <c r="AC633" s="27">
        <f t="shared" si="137"/>
        <v>0.69882717324341059</v>
      </c>
      <c r="AD633" s="27">
        <f t="shared" si="137"/>
        <v>0.72343333683410249</v>
      </c>
      <c r="AE633" s="27">
        <f t="shared" si="137"/>
        <v>0.7492671294191624</v>
      </c>
      <c r="AF633" s="27">
        <f t="shared" si="137"/>
        <v>0.77956813466496777</v>
      </c>
      <c r="AG633" s="27">
        <f t="shared" si="137"/>
        <v>0.81242766029090518</v>
      </c>
      <c r="AH633" s="27">
        <f t="shared" si="137"/>
        <v>0.83961820509380103</v>
      </c>
      <c r="AI633" s="27">
        <f t="shared" si="137"/>
        <v>0.8672043348551921</v>
      </c>
      <c r="AJ633" s="27">
        <f t="shared" si="137"/>
        <v>0.897473613964751</v>
      </c>
      <c r="AK633" s="27">
        <f t="shared" si="137"/>
        <v>0.92802398059783187</v>
      </c>
      <c r="AL633" s="27">
        <f t="shared" si="137"/>
        <v>0.96156227158389962</v>
      </c>
      <c r="AM633" s="27">
        <f t="shared" si="137"/>
        <v>0.99480916166186184</v>
      </c>
      <c r="AN633" s="27">
        <f t="shared" si="137"/>
        <v>1.0314285171159849</v>
      </c>
      <c r="AO633" s="27">
        <f t="shared" si="137"/>
        <v>1.0688511583070932</v>
      </c>
      <c r="AP633" s="27">
        <f t="shared" si="137"/>
        <v>1.1075998459611798</v>
      </c>
      <c r="AQ633" s="27">
        <f t="shared" si="137"/>
        <v>1.1478643711700298</v>
      </c>
      <c r="AR633" s="27">
        <f t="shared" si="137"/>
        <v>1.1899938353762676</v>
      </c>
      <c r="AS633" s="27">
        <f t="shared" si="137"/>
        <v>1.2356879074666209</v>
      </c>
      <c r="AT633" s="27">
        <f t="shared" si="137"/>
        <v>1.2658153579307057</v>
      </c>
      <c r="AU633" s="27">
        <f t="shared" si="137"/>
        <v>1.2937875048197156</v>
      </c>
      <c r="AV633" s="27">
        <f t="shared" si="137"/>
        <v>1.3224429525629304</v>
      </c>
      <c r="AW633" s="27">
        <f t="shared" si="137"/>
        <v>1.3507521839583057</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3.6054675351507595E-2</v>
      </c>
      <c r="L634" s="27">
        <f t="shared" si="137"/>
        <v>3.6074169999743479E-2</v>
      </c>
      <c r="M634" s="27">
        <f t="shared" si="137"/>
        <v>3.6120780972302445E-2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3.678141955031488E-2</v>
      </c>
      <c r="T634" s="27">
        <f t="shared" si="137"/>
        <v>3.6904383155988291E-2</v>
      </c>
      <c r="U634" s="27">
        <f t="shared" si="137"/>
        <v>3.7013178508535728E-2</v>
      </c>
      <c r="V634" s="27">
        <f t="shared" si="137"/>
        <v>3.7108030207529355E-2</v>
      </c>
      <c r="W634" s="27">
        <f t="shared" si="137"/>
        <v>3.7189066787517051E-2</v>
      </c>
      <c r="X634" s="27">
        <f t="shared" si="137"/>
        <v>3.7254569370753478E-2</v>
      </c>
      <c r="Y634" s="27">
        <f t="shared" si="137"/>
        <v>3.7317986232312597E-2</v>
      </c>
      <c r="Z634" s="27">
        <f t="shared" si="137"/>
        <v>3.7379682585698924E-2</v>
      </c>
      <c r="AA634" s="27">
        <f t="shared" si="137"/>
        <v>3.7439386065158051E-2</v>
      </c>
      <c r="AB634" s="27">
        <f t="shared" si="137"/>
        <v>3.749847154451845E-2</v>
      </c>
      <c r="AC634" s="27">
        <f t="shared" si="137"/>
        <v>3.7553758609203611E-2</v>
      </c>
      <c r="AD634" s="27">
        <f t="shared" si="137"/>
        <v>3.7608912417214695E-2</v>
      </c>
      <c r="AE634" s="27">
        <f t="shared" si="137"/>
        <v>3.7662635716177846E-2</v>
      </c>
      <c r="AF634" s="27">
        <f t="shared" ref="L634:AW641" si="138">AF1399</f>
        <v>3.7715820129565612E-2</v>
      </c>
      <c r="AG634" s="27">
        <f t="shared" si="138"/>
        <v>3.7767462596531208E-2</v>
      </c>
      <c r="AH634" s="27">
        <f t="shared" si="138"/>
        <v>3.7814331709745748E-2</v>
      </c>
      <c r="AI634" s="27">
        <f t="shared" si="138"/>
        <v>3.7858923764817719E-2</v>
      </c>
      <c r="AJ634" s="27">
        <f t="shared" si="138"/>
        <v>3.7901830662330695E-2</v>
      </c>
      <c r="AK634" s="27">
        <f t="shared" si="138"/>
        <v>3.794198686656735E-2</v>
      </c>
      <c r="AL634" s="27">
        <f t="shared" si="138"/>
        <v>3.7980141971919464E-2</v>
      </c>
      <c r="AM634" s="27">
        <f t="shared" si="138"/>
        <v>3.801496519902596E-2</v>
      </c>
      <c r="AN634" s="27">
        <f t="shared" si="138"/>
        <v>3.8048518428976365E-2</v>
      </c>
      <c r="AO634" s="27">
        <f t="shared" si="138"/>
        <v>3.8079335301061744E-2</v>
      </c>
      <c r="AP634" s="27">
        <f t="shared" si="138"/>
        <v>3.8107443173975866E-2</v>
      </c>
      <c r="AQ634" s="27">
        <f t="shared" si="138"/>
        <v>3.8132761642399302E-2</v>
      </c>
      <c r="AR634" s="27">
        <f t="shared" si="138"/>
        <v>3.8155269536392922E-2</v>
      </c>
      <c r="AS634" s="27">
        <f t="shared" si="138"/>
        <v>3.8175416946680411E-2</v>
      </c>
      <c r="AT634" s="27">
        <f t="shared" si="138"/>
        <v>3.8186810993491208E-2</v>
      </c>
      <c r="AU634" s="27">
        <f t="shared" si="138"/>
        <v>3.8193809051681696E-2</v>
      </c>
      <c r="AV634" s="27">
        <f t="shared" si="138"/>
        <v>3.8197242149627338E-2</v>
      </c>
      <c r="AW634" s="27">
        <f t="shared" si="138"/>
        <v>3.8196683019925237E-2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4.1176157807460223E-3</v>
      </c>
      <c r="L635" s="27">
        <f t="shared" si="138"/>
        <v>4.1198421624963379E-3</v>
      </c>
      <c r="M635" s="27">
        <f t="shared" si="138"/>
        <v>4.1251653577350578E-3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4.2006134322960693E-3</v>
      </c>
      <c r="T635" s="27">
        <f t="shared" si="138"/>
        <v>4.2146564621733888E-3</v>
      </c>
      <c r="U635" s="27">
        <f t="shared" si="138"/>
        <v>4.2270814100103535E-3</v>
      </c>
      <c r="V635" s="27">
        <f t="shared" si="138"/>
        <v>4.2379139261486632E-3</v>
      </c>
      <c r="W635" s="27">
        <f t="shared" si="138"/>
        <v>4.2471686898463493E-3</v>
      </c>
      <c r="X635" s="27">
        <f t="shared" si="138"/>
        <v>4.2546493970718182E-3</v>
      </c>
      <c r="Y635" s="27">
        <f t="shared" si="138"/>
        <v>4.2618919049400884E-3</v>
      </c>
      <c r="Z635" s="27">
        <f t="shared" si="138"/>
        <v>4.2689379225741746E-3</v>
      </c>
      <c r="AA635" s="27">
        <f t="shared" si="138"/>
        <v>4.2757563445066874E-3</v>
      </c>
      <c r="AB635" s="27">
        <f t="shared" si="138"/>
        <v>4.2825041878822119E-3</v>
      </c>
      <c r="AC635" s="27">
        <f t="shared" si="138"/>
        <v>4.2888182341965743E-3</v>
      </c>
      <c r="AD635" s="27">
        <f t="shared" si="138"/>
        <v>4.2951170619635872E-3</v>
      </c>
      <c r="AE635" s="27">
        <f t="shared" si="138"/>
        <v>4.3012525187787649E-3</v>
      </c>
      <c r="AF635" s="27">
        <f t="shared" si="138"/>
        <v>4.3073264322926186E-3</v>
      </c>
      <c r="AG635" s="27">
        <f t="shared" si="138"/>
        <v>4.3132242481753328E-3</v>
      </c>
      <c r="AH635" s="27">
        <f t="shared" si="138"/>
        <v>4.3185769243073531E-3</v>
      </c>
      <c r="AI635" s="27">
        <f t="shared" si="138"/>
        <v>4.3236695495458321E-3</v>
      </c>
      <c r="AJ635" s="27">
        <f t="shared" si="138"/>
        <v>4.3285697217587231E-3</v>
      </c>
      <c r="AK635" s="27">
        <f t="shared" si="138"/>
        <v>4.333155751688203E-3</v>
      </c>
      <c r="AL635" s="27">
        <f t="shared" si="138"/>
        <v>4.3375132465867765E-3</v>
      </c>
      <c r="AM635" s="27">
        <f t="shared" si="138"/>
        <v>4.3414902251082098E-3</v>
      </c>
      <c r="AN635" s="27">
        <f t="shared" si="138"/>
        <v>4.3453221639009401E-3</v>
      </c>
      <c r="AO635" s="27">
        <f t="shared" si="138"/>
        <v>4.3488415975825624E-3</v>
      </c>
      <c r="AP635" s="27">
        <f t="shared" si="138"/>
        <v>4.3520516506463051E-3</v>
      </c>
      <c r="AQ635" s="27">
        <f t="shared" si="138"/>
        <v>4.3549431404214401E-3</v>
      </c>
      <c r="AR635" s="27">
        <f t="shared" si="138"/>
        <v>4.3575136492000083E-3</v>
      </c>
      <c r="AS635" s="27">
        <f t="shared" si="138"/>
        <v>4.3598145794880271E-3</v>
      </c>
      <c r="AT635" s="27">
        <f t="shared" si="138"/>
        <v>4.3611158339438572E-3</v>
      </c>
      <c r="AU635" s="27">
        <f t="shared" si="138"/>
        <v>4.3619150455456489E-3</v>
      </c>
      <c r="AV635" s="27">
        <f t="shared" si="138"/>
        <v>4.3623071216949963E-3</v>
      </c>
      <c r="AW635" s="27">
        <f t="shared" si="138"/>
        <v>4.3622432664179086E-3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1.6435570062375435E-2</v>
      </c>
      <c r="T636" s="27">
        <f t="shared" si="138"/>
        <v>1.6528661138233626E-2</v>
      </c>
      <c r="U636" s="27">
        <f t="shared" si="138"/>
        <v>1.6610600028785168E-2</v>
      </c>
      <c r="V636" s="27">
        <f t="shared" si="138"/>
        <v>1.6681734097997107E-2</v>
      </c>
      <c r="W636" s="27">
        <f t="shared" si="138"/>
        <v>1.6742326093761216E-2</v>
      </c>
      <c r="X636" s="27">
        <f t="shared" si="138"/>
        <v>1.6791383255225809E-2</v>
      </c>
      <c r="Y636" s="27">
        <f t="shared" si="138"/>
        <v>1.683805678602027E-2</v>
      </c>
      <c r="Z636" s="27">
        <f t="shared" si="138"/>
        <v>1.688267166748542E-2</v>
      </c>
      <c r="AA636" s="27">
        <f t="shared" si="138"/>
        <v>1.6925118122702483E-2</v>
      </c>
      <c r="AB636" s="27">
        <f t="shared" si="138"/>
        <v>1.696637587071944E-2</v>
      </c>
      <c r="AC636" s="27">
        <f t="shared" si="138"/>
        <v>1.7004389766756035E-2</v>
      </c>
      <c r="AD636" s="27">
        <f t="shared" si="138"/>
        <v>1.7041647752225532E-2</v>
      </c>
      <c r="AE636" s="27">
        <f t="shared" si="138"/>
        <v>1.707733543714134E-2</v>
      </c>
      <c r="AF636" s="27">
        <f t="shared" si="138"/>
        <v>1.7112084299185676E-2</v>
      </c>
      <c r="AG636" s="27">
        <f t="shared" si="138"/>
        <v>1.714527115353039E-2</v>
      </c>
      <c r="AH636" s="27">
        <f t="shared" si="138"/>
        <v>1.7174811720624676E-2</v>
      </c>
      <c r="AI636" s="27">
        <f t="shared" si="138"/>
        <v>1.7202388669747132E-2</v>
      </c>
      <c r="AJ636" s="27">
        <f t="shared" si="138"/>
        <v>1.722842371641525E-2</v>
      </c>
      <c r="AK636" s="27">
        <f t="shared" si="138"/>
        <v>1.7252251161414406E-2</v>
      </c>
      <c r="AL636" s="27">
        <f t="shared" si="138"/>
        <v>1.7274391265394155E-2</v>
      </c>
      <c r="AM636" s="27">
        <f t="shared" si="138"/>
        <v>1.7294005363949615E-2</v>
      </c>
      <c r="AN636" s="27">
        <f t="shared" si="138"/>
        <v>1.731246243431352E-2</v>
      </c>
      <c r="AO636" s="27">
        <f t="shared" si="138"/>
        <v>1.7328833091369261E-2</v>
      </c>
      <c r="AP636" s="27">
        <f t="shared" si="138"/>
        <v>1.7343159826080024E-2</v>
      </c>
      <c r="AQ636" s="27">
        <f t="shared" si="138"/>
        <v>1.7355414006755675E-2</v>
      </c>
      <c r="AR636" s="27">
        <f t="shared" si="138"/>
        <v>1.7365604296313356E-2</v>
      </c>
      <c r="AS636" s="27">
        <f t="shared" si="138"/>
        <v>1.7374041742671455E-2</v>
      </c>
      <c r="AT636" s="27">
        <f t="shared" si="138"/>
        <v>1.7376635246869148E-2</v>
      </c>
      <c r="AU636" s="27">
        <f t="shared" si="138"/>
        <v>1.7376219228066557E-2</v>
      </c>
      <c r="AV636" s="27">
        <f t="shared" si="138"/>
        <v>1.7373349120891859E-2</v>
      </c>
      <c r="AW636" s="27">
        <f t="shared" si="138"/>
        <v>1.7367770980562913E-2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2.7166328132291771E-2</v>
      </c>
      <c r="Q637" s="27">
        <f t="shared" si="138"/>
        <v>2.7334899828466052E-2</v>
      </c>
      <c r="R637" s="27">
        <f t="shared" si="138"/>
        <v>2.7514742110372921E-2</v>
      </c>
      <c r="S637" s="27">
        <f t="shared" si="138"/>
        <v>2.7680008431332642E-2</v>
      </c>
      <c r="T637" s="27">
        <f t="shared" si="138"/>
        <v>2.7836788010918708E-2</v>
      </c>
      <c r="U637" s="27">
        <f t="shared" si="138"/>
        <v>2.7974785608368205E-2</v>
      </c>
      <c r="V637" s="27">
        <f t="shared" si="138"/>
        <v>2.8094586237617378E-2</v>
      </c>
      <c r="W637" s="27">
        <f t="shared" si="138"/>
        <v>2.8196632406217361E-2</v>
      </c>
      <c r="X637" s="27">
        <f t="shared" si="138"/>
        <v>2.8279252153375727E-2</v>
      </c>
      <c r="Y637" s="27">
        <f t="shared" si="138"/>
        <v>2.8357857502688703E-2</v>
      </c>
      <c r="Z637" s="27">
        <f t="shared" si="138"/>
        <v>2.8432995772333835E-2</v>
      </c>
      <c r="AA637" s="27">
        <f t="shared" si="138"/>
        <v>2.850448208122543E-2</v>
      </c>
      <c r="AB637" s="27">
        <f t="shared" si="138"/>
        <v>2.8573966425767965E-2</v>
      </c>
      <c r="AC637" s="27">
        <f t="shared" si="138"/>
        <v>2.8637987628489098E-2</v>
      </c>
      <c r="AD637" s="27">
        <f t="shared" si="138"/>
        <v>2.8700735762445893E-2</v>
      </c>
      <c r="AE637" s="27">
        <f t="shared" si="138"/>
        <v>2.8760839270606259E-2</v>
      </c>
      <c r="AF637" s="27">
        <f t="shared" si="138"/>
        <v>2.8819361657765094E-2</v>
      </c>
      <c r="AG637" s="27">
        <f t="shared" si="138"/>
        <v>2.8875253385559428E-2</v>
      </c>
      <c r="AH637" s="27">
        <f t="shared" si="138"/>
        <v>2.8925004209116693E-2</v>
      </c>
      <c r="AI637" s="27">
        <f t="shared" si="138"/>
        <v>2.8971448000316088E-2</v>
      </c>
      <c r="AJ637" s="27">
        <f t="shared" si="138"/>
        <v>2.9015294992452572E-2</v>
      </c>
      <c r="AK637" s="27">
        <f t="shared" si="138"/>
        <v>2.90554240464477E-2</v>
      </c>
      <c r="AL637" s="27">
        <f t="shared" si="138"/>
        <v>2.9092711360639064E-2</v>
      </c>
      <c r="AM637" s="27">
        <f t="shared" si="138"/>
        <v>2.9125744496169361E-2</v>
      </c>
      <c r="AN637" s="27">
        <f t="shared" si="138"/>
        <v>2.9156829019635951E-2</v>
      </c>
      <c r="AO637" s="27">
        <f t="shared" si="138"/>
        <v>2.9184399704656885E-2</v>
      </c>
      <c r="AP637" s="27">
        <f t="shared" si="138"/>
        <v>2.9208528112499289E-2</v>
      </c>
      <c r="AQ637" s="27">
        <f t="shared" si="138"/>
        <v>2.9229166023027123E-2</v>
      </c>
      <c r="AR637" s="27">
        <f t="shared" si="138"/>
        <v>2.9246328025914991E-2</v>
      </c>
      <c r="AS637" s="27">
        <f t="shared" si="138"/>
        <v>2.9260537973330555E-2</v>
      </c>
      <c r="AT637" s="27">
        <f t="shared" si="138"/>
        <v>2.9264905830227898E-2</v>
      </c>
      <c r="AU637" s="27">
        <f t="shared" si="138"/>
        <v>2.9264205191070293E-2</v>
      </c>
      <c r="AV637" s="27">
        <f t="shared" si="138"/>
        <v>2.9259371492543686E-2</v>
      </c>
      <c r="AW637" s="27">
        <f t="shared" si="138"/>
        <v>2.9249977052877126E-2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4.1336182129460544E-3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3.9121166032764342E-3</v>
      </c>
      <c r="T638" s="27">
        <f t="shared" si="138"/>
        <v>3.9610313521597192E-3</v>
      </c>
      <c r="U638" s="27">
        <f t="shared" si="138"/>
        <v>3.9939030604627685E-3</v>
      </c>
      <c r="V638" s="27">
        <f t="shared" si="138"/>
        <v>4.0227123267247873E-3</v>
      </c>
      <c r="W638" s="27">
        <f t="shared" si="138"/>
        <v>4.0573697208408392E-3</v>
      </c>
      <c r="X638" s="27">
        <f t="shared" si="138"/>
        <v>4.089966790533456E-3</v>
      </c>
      <c r="Y638" s="27">
        <f t="shared" si="138"/>
        <v>4.1145742914677355E-3</v>
      </c>
      <c r="Z638" s="27">
        <f t="shared" si="138"/>
        <v>4.1389458705993988E-3</v>
      </c>
      <c r="AA638" s="27">
        <f t="shared" si="138"/>
        <v>4.1646381536021371E-3</v>
      </c>
      <c r="AB638" s="27">
        <f t="shared" si="138"/>
        <v>4.2075904082502832E-3</v>
      </c>
      <c r="AC638" s="27">
        <f t="shared" si="138"/>
        <v>4.2427223595358264E-3</v>
      </c>
      <c r="AD638" s="27">
        <f t="shared" si="138"/>
        <v>4.2896872103719615E-3</v>
      </c>
      <c r="AE638" s="27">
        <f t="shared" si="138"/>
        <v>4.3396414295221331E-3</v>
      </c>
      <c r="AF638" s="27">
        <f t="shared" si="138"/>
        <v>4.4029347443667894E-3</v>
      </c>
      <c r="AG638" s="27">
        <f t="shared" si="138"/>
        <v>4.4730232498466412E-3</v>
      </c>
      <c r="AH638" s="27">
        <f t="shared" si="138"/>
        <v>4.5238777386623196E-3</v>
      </c>
      <c r="AI638" s="27">
        <f t="shared" si="138"/>
        <v>4.5749991993142307E-3</v>
      </c>
      <c r="AJ638" s="27">
        <f t="shared" si="138"/>
        <v>4.6334201256954506E-3</v>
      </c>
      <c r="AK638" s="27">
        <f t="shared" si="138"/>
        <v>4.6916543163119115E-3</v>
      </c>
      <c r="AL638" s="27">
        <f t="shared" si="138"/>
        <v>4.7578457505552058E-3</v>
      </c>
      <c r="AM638" s="27">
        <f t="shared" si="138"/>
        <v>4.8220746793179664E-3</v>
      </c>
      <c r="AN638" s="27">
        <f t="shared" si="138"/>
        <v>4.8988554588476809E-3</v>
      </c>
      <c r="AO638" s="27">
        <f t="shared" si="138"/>
        <v>4.9769207921359073E-3</v>
      </c>
      <c r="AP638" s="27">
        <f t="shared" si="138"/>
        <v>5.0577864940930996E-3</v>
      </c>
      <c r="AQ638" s="27">
        <f t="shared" si="138"/>
        <v>5.1419681494787942E-3</v>
      </c>
      <c r="AR638" s="27">
        <f t="shared" si="138"/>
        <v>5.2304162474305273E-3</v>
      </c>
      <c r="AS638" s="27">
        <f t="shared" si="138"/>
        <v>5.3278250588806265E-3</v>
      </c>
      <c r="AT638" s="27">
        <f t="shared" si="138"/>
        <v>5.3810029715290328E-3</v>
      </c>
      <c r="AU638" s="27">
        <f t="shared" si="138"/>
        <v>5.427973881840519E-3</v>
      </c>
      <c r="AV638" s="27">
        <f t="shared" si="138"/>
        <v>5.4766722810750956E-3</v>
      </c>
      <c r="AW638" s="27">
        <f t="shared" si="138"/>
        <v>5.5243149126135331E-3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23.279067868377389</v>
      </c>
      <c r="L640" s="27">
        <f t="shared" si="138"/>
        <v>23.152530650802593</v>
      </c>
      <c r="M640" s="27">
        <f t="shared" si="138"/>
        <v>23.1629164330643</v>
      </c>
      <c r="N640" s="27">
        <f t="shared" si="138"/>
        <v>22.950263110497293</v>
      </c>
      <c r="O640" s="27">
        <f t="shared" si="138"/>
        <v>22.602951186820601</v>
      </c>
      <c r="P640" s="27">
        <f t="shared" si="138"/>
        <v>22.126532811374943</v>
      </c>
      <c r="Q640" s="27">
        <f t="shared" si="138"/>
        <v>21.780600237355962</v>
      </c>
      <c r="R640" s="27">
        <f t="shared" si="138"/>
        <v>21.465278056857684</v>
      </c>
      <c r="S640" s="27">
        <f t="shared" si="138"/>
        <v>19.129090621845496</v>
      </c>
      <c r="T640" s="27">
        <f t="shared" si="138"/>
        <v>19.424063771253461</v>
      </c>
      <c r="U640" s="27">
        <f t="shared" si="138"/>
        <v>19.548284317380357</v>
      </c>
      <c r="V640" s="27">
        <f t="shared" si="138"/>
        <v>19.620362387400437</v>
      </c>
      <c r="W640" s="27">
        <f t="shared" si="138"/>
        <v>19.734948609985732</v>
      </c>
      <c r="X640" s="27">
        <f t="shared" si="138"/>
        <v>19.81511926528983</v>
      </c>
      <c r="Y640" s="27">
        <f t="shared" si="138"/>
        <v>19.816827806532558</v>
      </c>
      <c r="Z640" s="27">
        <f t="shared" si="138"/>
        <v>19.813451254544688</v>
      </c>
      <c r="AA640" s="27">
        <f t="shared" si="138"/>
        <v>19.818820801945261</v>
      </c>
      <c r="AB640" s="27">
        <f t="shared" si="138"/>
        <v>19.975614359129374</v>
      </c>
      <c r="AC640" s="27">
        <f t="shared" si="138"/>
        <v>20.055073578425574</v>
      </c>
      <c r="AD640" s="27">
        <f t="shared" si="138"/>
        <v>20.23352580868923</v>
      </c>
      <c r="AE640" s="27">
        <f t="shared" si="138"/>
        <v>20.430235195769612</v>
      </c>
      <c r="AF640" s="27">
        <f t="shared" si="138"/>
        <v>20.733065944420193</v>
      </c>
      <c r="AG640" s="27">
        <f t="shared" si="138"/>
        <v>21.082212062843585</v>
      </c>
      <c r="AH640" s="27">
        <f t="shared" si="138"/>
        <v>21.2568266497161</v>
      </c>
      <c r="AI640" s="27">
        <f t="shared" si="138"/>
        <v>21.424712937337748</v>
      </c>
      <c r="AJ640" s="27">
        <f t="shared" si="138"/>
        <v>21.643300293295258</v>
      </c>
      <c r="AK640" s="27">
        <f t="shared" si="138"/>
        <v>21.849607266043783</v>
      </c>
      <c r="AL640" s="27">
        <f t="shared" si="138"/>
        <v>22.10873161369387</v>
      </c>
      <c r="AM640" s="27">
        <f t="shared" si="138"/>
        <v>22.339754741586482</v>
      </c>
      <c r="AN640" s="27">
        <f t="shared" si="138"/>
        <v>22.656900080593854</v>
      </c>
      <c r="AO640" s="27">
        <f t="shared" si="138"/>
        <v>22.969492441120735</v>
      </c>
      <c r="AP640" s="27">
        <f t="shared" si="138"/>
        <v>23.288593401792788</v>
      </c>
      <c r="AQ640" s="27">
        <f t="shared" si="138"/>
        <v>23.617160960545021</v>
      </c>
      <c r="AR640" s="27">
        <f t="shared" si="138"/>
        <v>23.961182958908566</v>
      </c>
      <c r="AS640" s="27">
        <f t="shared" si="138"/>
        <v>24.353696578265794</v>
      </c>
      <c r="AT640" s="27">
        <f t="shared" si="138"/>
        <v>24.407972649067201</v>
      </c>
      <c r="AU640" s="27">
        <f t="shared" si="138"/>
        <v>24.407752049750588</v>
      </c>
      <c r="AV640" s="27">
        <f t="shared" si="138"/>
        <v>24.410539486372542</v>
      </c>
      <c r="AW640" s="27">
        <f t="shared" si="138"/>
        <v>24.396512925663316</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7.7932061732677763E-2</v>
      </c>
      <c r="L641" s="27">
        <f t="shared" si="138"/>
        <v>7.7508449141861099E-2</v>
      </c>
      <c r="M641" s="27">
        <f t="shared" si="138"/>
        <v>7.7543217949140569E-2</v>
      </c>
      <c r="N641" s="27">
        <f t="shared" si="138"/>
        <v>7.6831311787104603E-2</v>
      </c>
      <c r="O641" s="27">
        <f t="shared" si="138"/>
        <v>7.5668604825232008E-2</v>
      </c>
      <c r="P641" s="27">
        <f t="shared" si="138"/>
        <v>7.4073684167079379E-2</v>
      </c>
      <c r="Q641" s="27">
        <f t="shared" si="138"/>
        <v>7.2915594897087016E-2</v>
      </c>
      <c r="R641" s="27">
        <f t="shared" si="138"/>
        <v>7.1859980996426695E-2</v>
      </c>
      <c r="S641" s="27">
        <f t="shared" si="138"/>
        <v>6.4039053438936552E-2</v>
      </c>
      <c r="T641" s="27">
        <f t="shared" si="138"/>
        <v>6.5026544253393548E-2</v>
      </c>
      <c r="U641" s="27">
        <f t="shared" ref="L641:AW647" si="139">U1406</f>
        <v>6.544240125093162E-2</v>
      </c>
      <c r="V641" s="27">
        <f t="shared" si="139"/>
        <v>6.5683699254534572E-2</v>
      </c>
      <c r="W641" s="27">
        <f t="shared" si="139"/>
        <v>6.606730312659348E-2</v>
      </c>
      <c r="X641" s="27">
        <f t="shared" si="139"/>
        <v>6.6335692930413567E-2</v>
      </c>
      <c r="Y641" s="27">
        <f t="shared" si="139"/>
        <v>6.634141266723266E-2</v>
      </c>
      <c r="Z641" s="27">
        <f t="shared" si="139"/>
        <v>6.6330108878805652E-2</v>
      </c>
      <c r="AA641" s="27">
        <f t="shared" si="139"/>
        <v>6.6348084680150618E-2</v>
      </c>
      <c r="AB641" s="27">
        <f t="shared" si="139"/>
        <v>6.6872987362974826E-2</v>
      </c>
      <c r="AC641" s="27">
        <f t="shared" si="139"/>
        <v>6.7138995470276838E-2</v>
      </c>
      <c r="AD641" s="27">
        <f t="shared" si="139"/>
        <v>6.7736405568648211E-2</v>
      </c>
      <c r="AE641" s="27">
        <f t="shared" si="139"/>
        <v>6.8394935720457684E-2</v>
      </c>
      <c r="AF641" s="27">
        <f t="shared" si="139"/>
        <v>6.940873166503024E-2</v>
      </c>
      <c r="AG641" s="27">
        <f t="shared" si="139"/>
        <v>7.0577579017877159E-2</v>
      </c>
      <c r="AH641" s="27">
        <f t="shared" si="139"/>
        <v>7.116214171774625E-2</v>
      </c>
      <c r="AI641" s="27">
        <f t="shared" si="139"/>
        <v>7.1724179880312627E-2</v>
      </c>
      <c r="AJ641" s="27">
        <f t="shared" si="139"/>
        <v>7.2455951591052115E-2</v>
      </c>
      <c r="AK641" s="27">
        <f t="shared" si="139"/>
        <v>7.3146611879815665E-2</v>
      </c>
      <c r="AL641" s="27">
        <f t="shared" si="139"/>
        <v>7.4014090542264099E-2</v>
      </c>
      <c r="AM641" s="27">
        <f t="shared" si="139"/>
        <v>7.4787493874665573E-2</v>
      </c>
      <c r="AN641" s="27">
        <f t="shared" si="139"/>
        <v>7.5849211219943313E-2</v>
      </c>
      <c r="AO641" s="27">
        <f t="shared" si="139"/>
        <v>7.6895686417124062E-2</v>
      </c>
      <c r="AP641" s="27">
        <f t="shared" si="139"/>
        <v>7.7963950658057557E-2</v>
      </c>
      <c r="AQ641" s="27">
        <f t="shared" si="139"/>
        <v>7.9063906524710501E-2</v>
      </c>
      <c r="AR641" s="27">
        <f t="shared" si="139"/>
        <v>8.0215599700977511E-2</v>
      </c>
      <c r="AS641" s="27">
        <f t="shared" si="139"/>
        <v>8.1529629789622846E-2</v>
      </c>
      <c r="AT641" s="27">
        <f t="shared" si="139"/>
        <v>8.1711331485078101E-2</v>
      </c>
      <c r="AU641" s="27">
        <f t="shared" si="139"/>
        <v>8.1710592977863927E-2</v>
      </c>
      <c r="AV641" s="27">
        <f t="shared" si="139"/>
        <v>8.1719924566402008E-2</v>
      </c>
      <c r="AW641" s="27">
        <f t="shared" si="139"/>
        <v>8.1672967411533556E-2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0.55586528215230235</v>
      </c>
      <c r="L642" s="27">
        <f t="shared" si="139"/>
        <v>0.56716712532642322</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0.62068986953889782</v>
      </c>
      <c r="S642" s="27">
        <f t="shared" si="139"/>
        <v>0.59592134131872254</v>
      </c>
      <c r="T642" s="27">
        <f t="shared" si="139"/>
        <v>0.61254612073234438</v>
      </c>
      <c r="U642" s="27">
        <f t="shared" si="139"/>
        <v>0.62629545693800792</v>
      </c>
      <c r="V642" s="27">
        <f t="shared" si="139"/>
        <v>0.63902786485201635</v>
      </c>
      <c r="W642" s="27">
        <f t="shared" si="139"/>
        <v>0.65235747878277128</v>
      </c>
      <c r="X642" s="27">
        <f t="shared" si="139"/>
        <v>0.66493614724932215</v>
      </c>
      <c r="Y642" s="27">
        <f t="shared" si="139"/>
        <v>0.67610478759682435</v>
      </c>
      <c r="Z642" s="27">
        <f t="shared" si="139"/>
        <v>0.68716071204682427</v>
      </c>
      <c r="AA642" s="27">
        <f t="shared" si="139"/>
        <v>0.69836692017496271</v>
      </c>
      <c r="AB642" s="27">
        <f t="shared" si="139"/>
        <v>0.71254528963232389</v>
      </c>
      <c r="AC642" s="27">
        <f t="shared" si="139"/>
        <v>0.72528440005222183</v>
      </c>
      <c r="AD642" s="27">
        <f t="shared" si="139"/>
        <v>0.74013326712837346</v>
      </c>
      <c r="AE642" s="27">
        <f t="shared" si="139"/>
        <v>0.75552942369537057</v>
      </c>
      <c r="AF642" s="27">
        <f t="shared" si="139"/>
        <v>0.7733744463814668</v>
      </c>
      <c r="AG642" s="27">
        <f t="shared" si="139"/>
        <v>0.79250714501785058</v>
      </c>
      <c r="AH642" s="27">
        <f t="shared" si="139"/>
        <v>0.80809785109418408</v>
      </c>
      <c r="AI642" s="27">
        <f t="shared" si="139"/>
        <v>0.82372938466802348</v>
      </c>
      <c r="AJ642" s="27">
        <f t="shared" si="139"/>
        <v>0.84072206982238329</v>
      </c>
      <c r="AK642" s="27">
        <f t="shared" si="139"/>
        <v>0.85767078316090906</v>
      </c>
      <c r="AL642" s="27">
        <f t="shared" si="139"/>
        <v>0.87612397841793732</v>
      </c>
      <c r="AM642" s="27">
        <f t="shared" si="139"/>
        <v>0.89418856971331973</v>
      </c>
      <c r="AN642" s="27">
        <f t="shared" si="139"/>
        <v>0.91467957859554683</v>
      </c>
      <c r="AO642" s="27">
        <f t="shared" si="139"/>
        <v>0.93543216208227931</v>
      </c>
      <c r="AP642" s="27">
        <f t="shared" si="139"/>
        <v>0.95673625245124216</v>
      </c>
      <c r="AQ642" s="27">
        <f t="shared" si="139"/>
        <v>0.97869060707771072</v>
      </c>
      <c r="AR642" s="27">
        <f t="shared" si="139"/>
        <v>1.0014816540621096</v>
      </c>
      <c r="AS642" s="27">
        <f t="shared" si="139"/>
        <v>1.0260459943607945</v>
      </c>
      <c r="AT642" s="27">
        <f t="shared" si="139"/>
        <v>1.0417401626120799</v>
      </c>
      <c r="AU642" s="27">
        <f t="shared" si="139"/>
        <v>1.0560786122153853</v>
      </c>
      <c r="AV642" s="27">
        <f t="shared" si="139"/>
        <v>1.0706391978407606</v>
      </c>
      <c r="AW642" s="27">
        <f t="shared" si="139"/>
        <v>1.0848525256310371</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2.2100196981344098</v>
      </c>
      <c r="L643" s="27">
        <f t="shared" si="139"/>
        <v>2.2391217074451477</v>
      </c>
      <c r="M643" s="27">
        <f t="shared" si="139"/>
        <v>2.2858678822724814</v>
      </c>
      <c r="N643" s="27">
        <f t="shared" si="139"/>
        <v>2.2992900748078591</v>
      </c>
      <c r="O643" s="27">
        <f t="shared" si="139"/>
        <v>2.2910596881616572</v>
      </c>
      <c r="P643" s="27">
        <f t="shared" si="139"/>
        <v>2.2612642885898917</v>
      </c>
      <c r="Q643" s="27">
        <f t="shared" si="139"/>
        <v>2.2487211059946208</v>
      </c>
      <c r="R643" s="27">
        <f t="shared" si="139"/>
        <v>2.2390235702415184</v>
      </c>
      <c r="S643" s="27">
        <f t="shared" si="139"/>
        <v>1.914690926752086</v>
      </c>
      <c r="T643" s="27">
        <f t="shared" si="139"/>
        <v>1.9953926202151704</v>
      </c>
      <c r="U643" s="27">
        <f t="shared" si="139"/>
        <v>2.051027141286712</v>
      </c>
      <c r="V643" s="27">
        <f t="shared" si="139"/>
        <v>2.099705951866</v>
      </c>
      <c r="W643" s="27">
        <f t="shared" si="139"/>
        <v>2.1566237913497237</v>
      </c>
      <c r="X643" s="27">
        <f t="shared" si="139"/>
        <v>2.2093834032346842</v>
      </c>
      <c r="Y643" s="27">
        <f t="shared" si="139"/>
        <v>2.24976199506485</v>
      </c>
      <c r="Z643" s="27">
        <f t="shared" si="139"/>
        <v>2.2897591702486619</v>
      </c>
      <c r="AA643" s="27">
        <f t="shared" si="139"/>
        <v>2.3317645521959536</v>
      </c>
      <c r="AB643" s="27">
        <f t="shared" si="139"/>
        <v>2.4007418547787096</v>
      </c>
      <c r="AC643" s="27">
        <f t="shared" si="139"/>
        <v>2.4573707958571469</v>
      </c>
      <c r="AD643" s="27">
        <f t="shared" si="139"/>
        <v>2.5326167350332853</v>
      </c>
      <c r="AE643" s="27">
        <f t="shared" si="139"/>
        <v>2.6125835253456997</v>
      </c>
      <c r="AF643" s="27">
        <f t="shared" si="139"/>
        <v>2.7135583572420159</v>
      </c>
      <c r="AG643" s="27">
        <f t="shared" si="139"/>
        <v>2.8252304281885507</v>
      </c>
      <c r="AH643" s="27">
        <f t="shared" si="139"/>
        <v>2.9064559616949279</v>
      </c>
      <c r="AI643" s="27">
        <f t="shared" si="139"/>
        <v>2.9879842478638685</v>
      </c>
      <c r="AJ643" s="27">
        <f t="shared" si="139"/>
        <v>3.0808946624250266</v>
      </c>
      <c r="AK643" s="27">
        <f t="shared" si="139"/>
        <v>3.1733098763262757</v>
      </c>
      <c r="AL643" s="27">
        <f t="shared" si="139"/>
        <v>3.2780733891218219</v>
      </c>
      <c r="AM643" s="27">
        <f t="shared" si="139"/>
        <v>3.3794309559994296</v>
      </c>
      <c r="AN643" s="27">
        <f t="shared" si="139"/>
        <v>3.5003839557281649</v>
      </c>
      <c r="AO643" s="27">
        <f t="shared" si="139"/>
        <v>3.6230327612912419</v>
      </c>
      <c r="AP643" s="27">
        <f t="shared" si="139"/>
        <v>3.7497186584296225</v>
      </c>
      <c r="AQ643" s="27">
        <f t="shared" si="139"/>
        <v>3.8811943433831995</v>
      </c>
      <c r="AR643" s="27">
        <f t="shared" si="139"/>
        <v>4.0188958257066334</v>
      </c>
      <c r="AS643" s="27">
        <f t="shared" si="139"/>
        <v>4.1701799939181292</v>
      </c>
      <c r="AT643" s="27">
        <f t="shared" si="139"/>
        <v>4.2508143410759365</v>
      </c>
      <c r="AU643" s="27">
        <f t="shared" si="139"/>
        <v>4.3209782769759091</v>
      </c>
      <c r="AV643" s="27">
        <f t="shared" si="139"/>
        <v>4.39318097532637</v>
      </c>
      <c r="AW643" s="27">
        <f t="shared" si="139"/>
        <v>4.4629805704939951</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2.3161053423012615E-2</v>
      </c>
      <c r="L644" s="27">
        <f t="shared" si="139"/>
        <v>2.3631963555267654E-2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2.5862077897454101E-2</v>
      </c>
      <c r="S644" s="27">
        <f t="shared" si="139"/>
        <v>2.483005588828013E-2</v>
      </c>
      <c r="T644" s="27">
        <f t="shared" si="139"/>
        <v>2.552275503051438E-2</v>
      </c>
      <c r="U644" s="27">
        <f t="shared" si="139"/>
        <v>2.6095644039083689E-2</v>
      </c>
      <c r="V644" s="27">
        <f t="shared" si="139"/>
        <v>2.6626161035500702E-2</v>
      </c>
      <c r="W644" s="27">
        <f t="shared" si="139"/>
        <v>2.7181561615948827E-2</v>
      </c>
      <c r="X644" s="27">
        <f t="shared" si="139"/>
        <v>2.7705672802055114E-2</v>
      </c>
      <c r="Y644" s="27">
        <f t="shared" si="139"/>
        <v>2.817103281653437E-2</v>
      </c>
      <c r="Z644" s="27">
        <f t="shared" si="139"/>
        <v>2.8631696335284368E-2</v>
      </c>
      <c r="AA644" s="27">
        <f t="shared" si="139"/>
        <v>2.9098621673956812E-2</v>
      </c>
      <c r="AB644" s="27">
        <f t="shared" si="139"/>
        <v>2.968938706801352E-2</v>
      </c>
      <c r="AC644" s="27">
        <f t="shared" si="139"/>
        <v>3.0220183335509274E-2</v>
      </c>
      <c r="AD644" s="27">
        <f t="shared" si="139"/>
        <v>3.0838886130348919E-2</v>
      </c>
      <c r="AE644" s="27">
        <f t="shared" si="139"/>
        <v>3.1480392653973802E-2</v>
      </c>
      <c r="AF644" s="27">
        <f t="shared" si="139"/>
        <v>3.2223935265894482E-2</v>
      </c>
      <c r="AG644" s="27">
        <f t="shared" si="139"/>
        <v>3.3021131042410466E-2</v>
      </c>
      <c r="AH644" s="27">
        <f t="shared" si="139"/>
        <v>3.3670743795591034E-2</v>
      </c>
      <c r="AI644" s="27">
        <f t="shared" si="139"/>
        <v>3.4322057694501008E-2</v>
      </c>
      <c r="AJ644" s="27">
        <f t="shared" si="139"/>
        <v>3.5030086242599331E-2</v>
      </c>
      <c r="AK644" s="27">
        <f t="shared" si="139"/>
        <v>3.5736282631704572E-2</v>
      </c>
      <c r="AL644" s="27">
        <f t="shared" si="139"/>
        <v>3.6505165767414097E-2</v>
      </c>
      <c r="AM644" s="27">
        <f t="shared" si="139"/>
        <v>3.7257857071388366E-2</v>
      </c>
      <c r="AN644" s="27">
        <f t="shared" si="139"/>
        <v>3.8111649108147821E-2</v>
      </c>
      <c r="AO644" s="27">
        <f t="shared" si="139"/>
        <v>3.8976340086761679E-2</v>
      </c>
      <c r="AP644" s="27">
        <f t="shared" si="139"/>
        <v>3.9864010518801792E-2</v>
      </c>
      <c r="AQ644" s="27">
        <f t="shared" si="139"/>
        <v>4.0778775294904659E-2</v>
      </c>
      <c r="AR644" s="27">
        <f t="shared" si="139"/>
        <v>4.1728402252587948E-2</v>
      </c>
      <c r="AS644" s="27">
        <f t="shared" si="139"/>
        <v>4.2751916431699809E-2</v>
      </c>
      <c r="AT644" s="27">
        <f t="shared" si="139"/>
        <v>4.3405840108836705E-2</v>
      </c>
      <c r="AU644" s="27">
        <f t="shared" si="139"/>
        <v>4.4003275508974427E-2</v>
      </c>
      <c r="AV644" s="27">
        <f t="shared" si="139"/>
        <v>4.4609966576698412E-2</v>
      </c>
      <c r="AW644" s="27">
        <f t="shared" si="139"/>
        <v>4.5202188567959919E-2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9.2084154088933806E-2</v>
      </c>
      <c r="L645" s="27">
        <f t="shared" si="139"/>
        <v>9.3296737810214581E-2</v>
      </c>
      <c r="M645" s="27">
        <f t="shared" si="139"/>
        <v>9.5244495094686812E-2</v>
      </c>
      <c r="N645" s="27">
        <f t="shared" si="139"/>
        <v>9.5803753116994225E-2</v>
      </c>
      <c r="O645" s="27">
        <f t="shared" si="139"/>
        <v>9.5460820340069155E-2</v>
      </c>
      <c r="P645" s="27">
        <f t="shared" si="139"/>
        <v>9.4219345357912251E-2</v>
      </c>
      <c r="Q645" s="27">
        <f t="shared" si="139"/>
        <v>9.3696712749775951E-2</v>
      </c>
      <c r="R645" s="27">
        <f t="shared" si="139"/>
        <v>9.3292648760063338E-2</v>
      </c>
      <c r="S645" s="27">
        <f t="shared" si="139"/>
        <v>7.9778788614670318E-2</v>
      </c>
      <c r="T645" s="27">
        <f t="shared" si="139"/>
        <v>8.3141359175632173E-2</v>
      </c>
      <c r="U645" s="27">
        <f t="shared" si="139"/>
        <v>8.5459464220279752E-2</v>
      </c>
      <c r="V645" s="27">
        <f t="shared" si="139"/>
        <v>8.7487747994416734E-2</v>
      </c>
      <c r="W645" s="27">
        <f t="shared" si="139"/>
        <v>8.98593246395719E-2</v>
      </c>
      <c r="X645" s="27">
        <f t="shared" si="139"/>
        <v>9.2057641801445267E-2</v>
      </c>
      <c r="Y645" s="27">
        <f t="shared" si="139"/>
        <v>9.3740083127702142E-2</v>
      </c>
      <c r="Z645" s="27">
        <f t="shared" si="139"/>
        <v>9.5406632093694335E-2</v>
      </c>
      <c r="AA645" s="27">
        <f t="shared" si="139"/>
        <v>9.7156856341498149E-2</v>
      </c>
      <c r="AB645" s="27">
        <f t="shared" si="139"/>
        <v>0.10003091061577965</v>
      </c>
      <c r="AC645" s="27">
        <f t="shared" si="139"/>
        <v>0.1023904498273812</v>
      </c>
      <c r="AD645" s="27">
        <f t="shared" si="139"/>
        <v>0.10552569729305367</v>
      </c>
      <c r="AE645" s="27">
        <f t="shared" si="139"/>
        <v>0.10885764688940427</v>
      </c>
      <c r="AF645" s="27">
        <f t="shared" si="139"/>
        <v>0.11306493155175078</v>
      </c>
      <c r="AG645" s="27">
        <f t="shared" si="139"/>
        <v>0.11771793450785639</v>
      </c>
      <c r="AH645" s="27">
        <f t="shared" si="139"/>
        <v>0.12110233173728878</v>
      </c>
      <c r="AI645" s="27">
        <f t="shared" si="139"/>
        <v>0.12449934366099465</v>
      </c>
      <c r="AJ645" s="27">
        <f t="shared" si="139"/>
        <v>0.12837061093437624</v>
      </c>
      <c r="AK645" s="27">
        <f t="shared" si="139"/>
        <v>0.13222124484692829</v>
      </c>
      <c r="AL645" s="27">
        <f t="shared" si="139"/>
        <v>0.1365863912134094</v>
      </c>
      <c r="AM645" s="27">
        <f t="shared" si="139"/>
        <v>0.14080962316664303</v>
      </c>
      <c r="AN645" s="27">
        <f t="shared" si="139"/>
        <v>0.14584933148867368</v>
      </c>
      <c r="AO645" s="27">
        <f t="shared" si="139"/>
        <v>0.15095969838713522</v>
      </c>
      <c r="AP645" s="27">
        <f t="shared" si="139"/>
        <v>0.15623827743456775</v>
      </c>
      <c r="AQ645" s="27">
        <f t="shared" si="139"/>
        <v>0.16171643097430013</v>
      </c>
      <c r="AR645" s="27">
        <f t="shared" si="139"/>
        <v>0.16745399273777656</v>
      </c>
      <c r="AS645" s="27">
        <f t="shared" si="139"/>
        <v>0.17375749974658888</v>
      </c>
      <c r="AT645" s="27">
        <f t="shared" si="139"/>
        <v>0.17711726421149751</v>
      </c>
      <c r="AU645" s="27">
        <f t="shared" si="139"/>
        <v>0.18004076154066304</v>
      </c>
      <c r="AV645" s="27">
        <f t="shared" si="139"/>
        <v>0.18304920730526558</v>
      </c>
      <c r="AW645" s="27">
        <f t="shared" si="139"/>
        <v>0.18595752377058328</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6.0278316688762039E-2</v>
      </c>
      <c r="N646" s="27">
        <f t="shared" si="139"/>
        <v>6.0581464452445992E-2</v>
      </c>
      <c r="O646" s="27">
        <f t="shared" si="139"/>
        <v>6.078290752789528E-2</v>
      </c>
      <c r="P646" s="27">
        <f t="shared" si="139"/>
        <v>6.0880663265441157E-2</v>
      </c>
      <c r="Q646" s="27">
        <f t="shared" si="139"/>
        <v>6.1096642070638009E-2</v>
      </c>
      <c r="R646" s="27">
        <f t="shared" si="139"/>
        <v>6.1344406036983781E-2</v>
      </c>
      <c r="S646" s="27">
        <f t="shared" si="139"/>
        <v>5.9668578588854805E-2</v>
      </c>
      <c r="T646" s="27">
        <f t="shared" si="139"/>
        <v>6.0429971063726128E-2</v>
      </c>
      <c r="U646" s="27">
        <f t="shared" si="139"/>
        <v>6.1018540746205732E-2</v>
      </c>
      <c r="V646" s="27">
        <f t="shared" si="139"/>
        <v>6.15439513147686E-2</v>
      </c>
      <c r="W646" s="27">
        <f t="shared" si="139"/>
        <v>6.2099366744755705E-2</v>
      </c>
      <c r="X646" s="27">
        <f t="shared" si="139"/>
        <v>6.2606473713061023E-2</v>
      </c>
      <c r="Y646" s="27">
        <f t="shared" si="139"/>
        <v>6.3033966742462352E-2</v>
      </c>
      <c r="Z646" s="27">
        <f t="shared" si="139"/>
        <v>6.3456141274270239E-2</v>
      </c>
      <c r="AA646" s="27">
        <f t="shared" si="139"/>
        <v>6.3887521315951212E-2</v>
      </c>
      <c r="AB646" s="27">
        <f t="shared" si="139"/>
        <v>6.4486059135186485E-2</v>
      </c>
      <c r="AC646" s="27">
        <f t="shared" si="139"/>
        <v>6.5002608186176009E-2</v>
      </c>
      <c r="AD646" s="27">
        <f t="shared" si="139"/>
        <v>6.563623556614348E-2</v>
      </c>
      <c r="AE646" s="27">
        <f t="shared" si="139"/>
        <v>6.6298625745519632E-2</v>
      </c>
      <c r="AF646" s="27">
        <f t="shared" si="139"/>
        <v>6.7094160758283339E-2</v>
      </c>
      <c r="AG646" s="27">
        <f t="shared" si="139"/>
        <v>6.795723045745318E-2</v>
      </c>
      <c r="AH646" s="27">
        <f t="shared" si="139"/>
        <v>6.8622528183680948E-2</v>
      </c>
      <c r="AI646" s="27">
        <f t="shared" si="139"/>
        <v>6.9287823662330092E-2</v>
      </c>
      <c r="AJ646" s="27">
        <f t="shared" si="139"/>
        <v>7.0024701541404027E-2</v>
      </c>
      <c r="AK646" s="27">
        <f t="shared" si="139"/>
        <v>7.0756194613289511E-2</v>
      </c>
      <c r="AL646" s="27">
        <f t="shared" si="139"/>
        <v>7.1565750172442835E-2</v>
      </c>
      <c r="AM646" s="27">
        <f t="shared" si="139"/>
        <v>7.2350720661825837E-2</v>
      </c>
      <c r="AN646" s="27">
        <f t="shared" si="139"/>
        <v>7.326222404655186E-2</v>
      </c>
      <c r="AO646" s="27">
        <f t="shared" si="139"/>
        <v>7.4183373928528945E-2</v>
      </c>
      <c r="AP646" s="27">
        <f t="shared" si="139"/>
        <v>7.5129439553502791E-2</v>
      </c>
      <c r="AQ646" s="27">
        <f t="shared" si="139"/>
        <v>7.6105361639546107E-2</v>
      </c>
      <c r="AR646" s="27">
        <f t="shared" si="139"/>
        <v>7.7120658143113877E-2</v>
      </c>
      <c r="AS646" s="27">
        <f t="shared" si="139"/>
        <v>7.8224249151495742E-2</v>
      </c>
      <c r="AT646" s="27">
        <f t="shared" si="139"/>
        <v>7.8856555703778489E-2</v>
      </c>
      <c r="AU646" s="27">
        <f t="shared" si="139"/>
        <v>7.9415177594811759E-2</v>
      </c>
      <c r="AV646" s="27">
        <f t="shared" si="139"/>
        <v>7.9983038860250016E-2</v>
      </c>
      <c r="AW646" s="27">
        <f t="shared" si="139"/>
        <v>8.0530364133495513E-2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0.26393657447404817</v>
      </c>
      <c r="N647" s="27">
        <f t="shared" si="139"/>
        <v>0.26526394701365208</v>
      </c>
      <c r="O647" s="27">
        <f t="shared" si="139"/>
        <v>0.26614599213711043</v>
      </c>
      <c r="P647" s="27">
        <f t="shared" si="139"/>
        <v>0.26657402855087203</v>
      </c>
      <c r="Q647" s="27">
        <f t="shared" si="139"/>
        <v>0.26751972028770321</v>
      </c>
      <c r="R647" s="27">
        <f t="shared" si="139"/>
        <v>0.26860458755254507</v>
      </c>
      <c r="S647" s="27">
        <f t="shared" si="139"/>
        <v>0.26126675563609397</v>
      </c>
      <c r="T647" s="27">
        <f t="shared" si="139"/>
        <v>0.26460061319362116</v>
      </c>
      <c r="U647" s="27">
        <f t="shared" si="139"/>
        <v>0.26717774331878785</v>
      </c>
      <c r="V647" s="27">
        <f t="shared" si="139"/>
        <v>0.26947832291816481</v>
      </c>
      <c r="W647" s="27">
        <f t="shared" si="139"/>
        <v>0.27191028276796864</v>
      </c>
      <c r="X647" s="27">
        <f t="shared" si="139"/>
        <v>0.27413071763507857</v>
      </c>
      <c r="Y647" s="27">
        <f t="shared" si="139"/>
        <v>0.27600255235094012</v>
      </c>
      <c r="Z647" s="27">
        <f t="shared" si="139"/>
        <v>0.27785109932233115</v>
      </c>
      <c r="AA647" s="27">
        <f t="shared" si="139"/>
        <v>0.27973995383506794</v>
      </c>
      <c r="AB647" s="27">
        <f t="shared" si="139"/>
        <v>0.28236073076415519</v>
      </c>
      <c r="AC647" s="27">
        <f t="shared" si="139"/>
        <v>0.28462250903792391</v>
      </c>
      <c r="AD647" s="27">
        <f t="shared" si="139"/>
        <v>0.28739693024522284</v>
      </c>
      <c r="AE647" s="27">
        <f t="shared" si="139"/>
        <v>0.29029729317029412</v>
      </c>
      <c r="AF647" s="27">
        <f t="shared" si="139"/>
        <v>0.2937806483413945</v>
      </c>
      <c r="AG647" s="27">
        <f t="shared" si="139"/>
        <v>0.29755971306059398</v>
      </c>
      <c r="AH647" s="27">
        <f t="shared" si="139"/>
        <v>0.30047280706374263</v>
      </c>
      <c r="AI647" s="27">
        <f t="shared" si="139"/>
        <v>0.30338589122557136</v>
      </c>
      <c r="AJ647" s="27">
        <f t="shared" si="139"/>
        <v>0.3066124083861731</v>
      </c>
      <c r="AK647" s="27">
        <f t="shared" si="139"/>
        <v>0.30981534745698069</v>
      </c>
      <c r="AL647" s="27">
        <f t="shared" si="139"/>
        <v>0.3133600934430476</v>
      </c>
      <c r="AM647" s="27">
        <f t="shared" si="139"/>
        <v>0.3167971904525862</v>
      </c>
      <c r="AN647" s="27">
        <f t="shared" si="139"/>
        <v>0.32078832846375993</v>
      </c>
      <c r="AO647" s="27">
        <f t="shared" si="139"/>
        <v>0.32482170493778362</v>
      </c>
      <c r="AP647" s="27">
        <f t="shared" si="139"/>
        <v>0.32896417828475089</v>
      </c>
      <c r="AQ647" s="27">
        <f t="shared" si="139"/>
        <v>0.33323738209158293</v>
      </c>
      <c r="AR647" s="27">
        <f t="shared" si="139"/>
        <v>0.33768299198826918</v>
      </c>
      <c r="AS647" s="27">
        <f t="shared" si="139"/>
        <v>0.34251521104104471</v>
      </c>
      <c r="AT647" s="27">
        <f t="shared" si="139"/>
        <v>0.34528384882979901</v>
      </c>
      <c r="AU647" s="27">
        <f t="shared" si="139"/>
        <v>0.34772984859297779</v>
      </c>
      <c r="AV647" s="27">
        <f t="shared" ref="L647:AW654" si="140">AV1412</f>
        <v>0.35021630417783023</v>
      </c>
      <c r="AW647" s="27">
        <f t="shared" si="140"/>
        <v>0.35261284020735112</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1.1743619004328782E-2</v>
      </c>
      <c r="N648" s="27">
        <f t="shared" si="140"/>
        <v>1.1802679244134426E-2</v>
      </c>
      <c r="O648" s="27">
        <f t="shared" si="140"/>
        <v>1.1841925043604099E-2</v>
      </c>
      <c r="P648" s="27">
        <f t="shared" si="140"/>
        <v>1.1860970136438286E-2</v>
      </c>
      <c r="Q648" s="27">
        <f t="shared" si="140"/>
        <v>1.1903047834366352E-2</v>
      </c>
      <c r="R648" s="27">
        <f t="shared" si="140"/>
        <v>1.1951318021451862E-2</v>
      </c>
      <c r="S648" s="27">
        <f t="shared" si="140"/>
        <v>1.1624827831464648E-2</v>
      </c>
      <c r="T648" s="27">
        <f t="shared" si="140"/>
        <v>1.1773164806165184E-2</v>
      </c>
      <c r="U648" s="27">
        <f t="shared" si="140"/>
        <v>1.188783187864214E-2</v>
      </c>
      <c r="V648" s="27">
        <f t="shared" si="140"/>
        <v>1.1990194085767285E-2</v>
      </c>
      <c r="W648" s="27">
        <f t="shared" si="140"/>
        <v>1.2098401938228934E-2</v>
      </c>
      <c r="X648" s="27">
        <f t="shared" si="140"/>
        <v>1.2197198178027184E-2</v>
      </c>
      <c r="Y648" s="27">
        <f t="shared" si="140"/>
        <v>1.2280483769597653E-2</v>
      </c>
      <c r="Z648" s="27">
        <f t="shared" si="140"/>
        <v>1.2362733194054574E-2</v>
      </c>
      <c r="AA648" s="27">
        <f t="shared" si="140"/>
        <v>1.244677606608317E-2</v>
      </c>
      <c r="AB648" s="27">
        <f t="shared" si="140"/>
        <v>1.256338516359785E-2</v>
      </c>
      <c r="AC648" s="27">
        <f t="shared" si="140"/>
        <v>1.2664020940857362E-2</v>
      </c>
      <c r="AD648" s="27">
        <f t="shared" si="140"/>
        <v>1.2787466301474681E-2</v>
      </c>
      <c r="AE648" s="27">
        <f t="shared" si="140"/>
        <v>1.2916515324840205E-2</v>
      </c>
      <c r="AF648" s="27">
        <f t="shared" si="140"/>
        <v>1.3071504060553235E-2</v>
      </c>
      <c r="AG648" s="27">
        <f t="shared" si="140"/>
        <v>1.3239650124975782E-2</v>
      </c>
      <c r="AH648" s="27">
        <f t="shared" si="140"/>
        <v>1.3369265606138039E-2</v>
      </c>
      <c r="AI648" s="27">
        <f t="shared" si="140"/>
        <v>1.3498880649419679E-2</v>
      </c>
      <c r="AJ648" s="27">
        <f t="shared" si="140"/>
        <v>1.3642441610307886E-2</v>
      </c>
      <c r="AK648" s="27">
        <f t="shared" si="140"/>
        <v>1.3784953485430152E-2</v>
      </c>
      <c r="AL648" s="27">
        <f t="shared" si="140"/>
        <v>1.3942673749893102E-2</v>
      </c>
      <c r="AM648" s="27">
        <f t="shared" si="140"/>
        <v>1.4095604270573587E-2</v>
      </c>
      <c r="AN648" s="27">
        <f t="shared" si="140"/>
        <v>1.4273186344184712E-2</v>
      </c>
      <c r="AO648" s="27">
        <f t="shared" si="140"/>
        <v>1.4452647779972252E-2</v>
      </c>
      <c r="AP648" s="27">
        <f t="shared" si="140"/>
        <v>1.4636963382382837E-2</v>
      </c>
      <c r="AQ648" s="27">
        <f t="shared" si="140"/>
        <v>1.4827095718286953E-2</v>
      </c>
      <c r="AR648" s="27">
        <f t="shared" si="140"/>
        <v>1.5024899107122291E-2</v>
      </c>
      <c r="AS648" s="27">
        <f t="shared" si="140"/>
        <v>1.5239904320455598E-2</v>
      </c>
      <c r="AT648" s="27">
        <f t="shared" si="140"/>
        <v>1.5363092353099076E-2</v>
      </c>
      <c r="AU648" s="27">
        <f t="shared" si="140"/>
        <v>1.5471924898799467E-2</v>
      </c>
      <c r="AV648" s="27">
        <f t="shared" si="140"/>
        <v>1.5582557489670511E-2</v>
      </c>
      <c r="AW648" s="27">
        <f t="shared" si="140"/>
        <v>1.5689189191309145E-2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0.52525224947331295</v>
      </c>
      <c r="L649" s="27">
        <f t="shared" si="140"/>
        <v>0.52069690445710348</v>
      </c>
      <c r="M649" s="27">
        <f t="shared" si="140"/>
        <v>0.51896282251134851</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0.41638684077436</v>
      </c>
      <c r="T649" s="27">
        <f t="shared" si="140"/>
        <v>0.42452673354407733</v>
      </c>
      <c r="U649" s="27">
        <f t="shared" si="140"/>
        <v>0.42889514925669514</v>
      </c>
      <c r="V649" s="27">
        <f t="shared" si="140"/>
        <v>0.43200883855711308</v>
      </c>
      <c r="W649" s="27">
        <f t="shared" si="140"/>
        <v>0.43589067388830338</v>
      </c>
      <c r="X649" s="27">
        <f t="shared" si="140"/>
        <v>0.43890290563573975</v>
      </c>
      <c r="Y649" s="27">
        <f t="shared" si="140"/>
        <v>0.44015451925198612</v>
      </c>
      <c r="Z649" s="27">
        <f t="shared" si="140"/>
        <v>0.4412171292797234</v>
      </c>
      <c r="AA649" s="27">
        <f t="shared" si="140"/>
        <v>0.44239089954833632</v>
      </c>
      <c r="AB649" s="27">
        <f t="shared" si="140"/>
        <v>0.44675039046235338</v>
      </c>
      <c r="AC649" s="27">
        <f t="shared" si="140"/>
        <v>0.44938044616559109</v>
      </c>
      <c r="AD649" s="27">
        <f t="shared" si="140"/>
        <v>0.45027121337052706</v>
      </c>
      <c r="AE649" s="27">
        <f t="shared" si="140"/>
        <v>0.45135358848181367</v>
      </c>
      <c r="AF649" s="27">
        <f t="shared" si="140"/>
        <v>0.45446787037395103</v>
      </c>
      <c r="AG649" s="27">
        <f t="shared" si="140"/>
        <v>0.45830880500533289</v>
      </c>
      <c r="AH649" s="27">
        <f t="shared" si="140"/>
        <v>0.45827533624456146</v>
      </c>
      <c r="AI649" s="27">
        <f t="shared" si="140"/>
        <v>0.45790482175856823</v>
      </c>
      <c r="AJ649" s="27">
        <f t="shared" si="140"/>
        <v>0.45836751267312564</v>
      </c>
      <c r="AK649" s="27">
        <f t="shared" si="140"/>
        <v>0.45836355068076862</v>
      </c>
      <c r="AL649" s="27">
        <f t="shared" si="140"/>
        <v>0.45919635008560616</v>
      </c>
      <c r="AM649" s="27">
        <f t="shared" si="140"/>
        <v>0.45923310328512024</v>
      </c>
      <c r="AN649" s="27">
        <f t="shared" si="140"/>
        <v>0.46307198734151434</v>
      </c>
      <c r="AO649" s="27">
        <f t="shared" si="140"/>
        <v>0.46666086001593665</v>
      </c>
      <c r="AP649" s="27">
        <f t="shared" si="140"/>
        <v>0.47021364642945973</v>
      </c>
      <c r="AQ649" s="27">
        <f t="shared" si="140"/>
        <v>0.47378264798815617</v>
      </c>
      <c r="AR649" s="27">
        <f t="shared" si="140"/>
        <v>0.47747663587649708</v>
      </c>
      <c r="AS649" s="27">
        <f t="shared" si="140"/>
        <v>0.48191691444953233</v>
      </c>
      <c r="AT649" s="27">
        <f t="shared" si="140"/>
        <v>0.47975692350172572</v>
      </c>
      <c r="AU649" s="27">
        <f t="shared" si="140"/>
        <v>0.47646089229648547</v>
      </c>
      <c r="AV649" s="27">
        <f t="shared" si="140"/>
        <v>0.47312379951572259</v>
      </c>
      <c r="AW649" s="27">
        <f t="shared" si="140"/>
        <v>0.46937643139014079</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0.80452586370517842</v>
      </c>
      <c r="L650" s="27">
        <f t="shared" si="140"/>
        <v>0.79754846782098032</v>
      </c>
      <c r="M650" s="27">
        <f t="shared" si="140"/>
        <v>0.79489238443144161</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0.63777734040239087</v>
      </c>
      <c r="T650" s="27">
        <f t="shared" si="140"/>
        <v>0.65024516756084882</v>
      </c>
      <c r="U650" s="27">
        <f t="shared" si="140"/>
        <v>0.65693624490081493</v>
      </c>
      <c r="V650" s="27">
        <f t="shared" si="140"/>
        <v>0.66170546497791127</v>
      </c>
      <c r="W650" s="27">
        <f t="shared" si="140"/>
        <v>0.66765124993308056</v>
      </c>
      <c r="X650" s="27">
        <f t="shared" si="140"/>
        <v>0.67226506805707054</v>
      </c>
      <c r="Y650" s="27">
        <f t="shared" si="140"/>
        <v>0.67418215746819699</v>
      </c>
      <c r="Z650" s="27">
        <f t="shared" si="140"/>
        <v>0.67580975116475783</v>
      </c>
      <c r="AA650" s="27">
        <f t="shared" si="140"/>
        <v>0.67760760836592981</v>
      </c>
      <c r="AB650" s="27">
        <f t="shared" si="140"/>
        <v>0.68428501564296917</v>
      </c>
      <c r="AC650" s="27">
        <f t="shared" si="140"/>
        <v>0.68831345690783152</v>
      </c>
      <c r="AD650" s="27">
        <f t="shared" si="140"/>
        <v>0.68967783993642395</v>
      </c>
      <c r="AE650" s="27">
        <f t="shared" si="140"/>
        <v>0.69133570769831154</v>
      </c>
      <c r="AF650" s="27">
        <f t="shared" si="140"/>
        <v>0.69610583544475269</v>
      </c>
      <c r="AG650" s="27">
        <f t="shared" si="140"/>
        <v>0.70198897303216179</v>
      </c>
      <c r="AH650" s="27">
        <f t="shared" si="140"/>
        <v>0.70193770912288034</v>
      </c>
      <c r="AI650" s="27">
        <f t="shared" si="140"/>
        <v>0.70137019420569957</v>
      </c>
      <c r="AJ650" s="27">
        <f t="shared" si="140"/>
        <v>0.70207889523084688</v>
      </c>
      <c r="AK650" s="27">
        <f t="shared" si="140"/>
        <v>0.70207282666983417</v>
      </c>
      <c r="AL650" s="27">
        <f t="shared" si="140"/>
        <v>0.70334842075085346</v>
      </c>
      <c r="AM650" s="27">
        <f t="shared" si="140"/>
        <v>0.70340471541615501</v>
      </c>
      <c r="AN650" s="27">
        <f t="shared" si="140"/>
        <v>0.70928471214959377</v>
      </c>
      <c r="AO650" s="27">
        <f t="shared" si="140"/>
        <v>0.71478176788045977</v>
      </c>
      <c r="AP650" s="27">
        <f t="shared" si="140"/>
        <v>0.72022355049208264</v>
      </c>
      <c r="AQ650" s="27">
        <f t="shared" si="140"/>
        <v>0.7256901697487439</v>
      </c>
      <c r="AR650" s="27">
        <f t="shared" si="140"/>
        <v>0.73134822985103554</v>
      </c>
      <c r="AS650" s="27">
        <f t="shared" si="140"/>
        <v>0.73814937912292311</v>
      </c>
      <c r="AT650" s="27">
        <f t="shared" si="140"/>
        <v>0.734840933353063</v>
      </c>
      <c r="AU650" s="27">
        <f t="shared" si="140"/>
        <v>0.72979242122416876</v>
      </c>
      <c r="AV650" s="27">
        <f t="shared" si="140"/>
        <v>0.72468101531510365</v>
      </c>
      <c r="AW650" s="27">
        <f t="shared" si="140"/>
        <v>0.71894119300900572</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0.97926119892671459</v>
      </c>
      <c r="L651" s="27">
        <f t="shared" si="140"/>
        <v>1.0122801448609138</v>
      </c>
      <c r="M651" s="27">
        <f t="shared" si="140"/>
        <v>1.0514701788925804</v>
      </c>
      <c r="N651" s="27">
        <f t="shared" si="140"/>
        <v>1.0806972456941153</v>
      </c>
      <c r="O651" s="27">
        <f t="shared" si="140"/>
        <v>1.1032367943433712</v>
      </c>
      <c r="P651" s="27">
        <f t="shared" si="140"/>
        <v>1.1187666946803865</v>
      </c>
      <c r="Q651" s="27">
        <f t="shared" si="140"/>
        <v>1.1399714801203362</v>
      </c>
      <c r="R651" s="27">
        <f t="shared" si="140"/>
        <v>1.1622002864669057</v>
      </c>
      <c r="S651" s="27">
        <f t="shared" si="140"/>
        <v>1.0733661527481975</v>
      </c>
      <c r="T651" s="27">
        <f t="shared" si="140"/>
        <v>1.1207150708360665</v>
      </c>
      <c r="U651" s="27">
        <f t="shared" si="140"/>
        <v>1.1591516192357747</v>
      </c>
      <c r="V651" s="27">
        <f t="shared" si="140"/>
        <v>1.19495775924058</v>
      </c>
      <c r="W651" s="27">
        <f t="shared" si="140"/>
        <v>1.233647594454709</v>
      </c>
      <c r="X651" s="27">
        <f t="shared" si="140"/>
        <v>1.2706568769290665</v>
      </c>
      <c r="Y651" s="27">
        <f t="shared" si="140"/>
        <v>1.3032055480047549</v>
      </c>
      <c r="Z651" s="27">
        <f t="shared" si="140"/>
        <v>1.3357273055141619</v>
      </c>
      <c r="AA651" s="27">
        <f t="shared" si="140"/>
        <v>1.3691357625933023</v>
      </c>
      <c r="AB651" s="27">
        <f t="shared" si="140"/>
        <v>1.4132018433364359</v>
      </c>
      <c r="AC651" s="27">
        <f t="shared" si="140"/>
        <v>1.4527225301756201</v>
      </c>
      <c r="AD651" s="27">
        <f t="shared" si="140"/>
        <v>1.5038738442601605</v>
      </c>
      <c r="AE651" s="27">
        <f t="shared" si="140"/>
        <v>1.5575771545564938</v>
      </c>
      <c r="AF651" s="27">
        <f t="shared" si="140"/>
        <v>1.6205669103830305</v>
      </c>
      <c r="AG651" s="27">
        <f t="shared" si="140"/>
        <v>1.6888753205814067</v>
      </c>
      <c r="AH651" s="27">
        <f t="shared" si="140"/>
        <v>1.745399048557791</v>
      </c>
      <c r="AI651" s="27">
        <f t="shared" si="140"/>
        <v>1.8027451188869172</v>
      </c>
      <c r="AJ651" s="27">
        <f t="shared" si="140"/>
        <v>1.8656689223940739</v>
      </c>
      <c r="AK651" s="27">
        <f t="shared" si="140"/>
        <v>1.9291770508874455</v>
      </c>
      <c r="AL651" s="27">
        <f t="shared" si="140"/>
        <v>1.9988964791016035</v>
      </c>
      <c r="AM651" s="27">
        <f t="shared" si="140"/>
        <v>2.0680101428567834</v>
      </c>
      <c r="AN651" s="27">
        <f t="shared" si="140"/>
        <v>2.144134490543224</v>
      </c>
      <c r="AO651" s="27">
        <f t="shared" si="140"/>
        <v>2.2219287093121975</v>
      </c>
      <c r="AP651" s="27">
        <f t="shared" si="140"/>
        <v>2.3024795146115542</v>
      </c>
      <c r="AQ651" s="27">
        <f t="shared" si="140"/>
        <v>2.386181444326509</v>
      </c>
      <c r="AR651" s="27">
        <f t="shared" si="140"/>
        <v>2.4737602108369394</v>
      </c>
      <c r="AS651" s="27">
        <f t="shared" si="140"/>
        <v>2.5687490872898078</v>
      </c>
      <c r="AT651" s="27">
        <f t="shared" si="140"/>
        <v>2.6313780572864869</v>
      </c>
      <c r="AU651" s="27">
        <f t="shared" si="140"/>
        <v>2.6895265803532804</v>
      </c>
      <c r="AV651" s="27">
        <f t="shared" si="140"/>
        <v>2.7490955498248484</v>
      </c>
      <c r="AW651" s="27">
        <f t="shared" si="140"/>
        <v>2.8079448044540638</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0.11740318150277544</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0.11955045154495984</v>
      </c>
      <c r="T652" s="27">
        <f t="shared" si="140"/>
        <v>0.11995011949583226</v>
      </c>
      <c r="U652" s="27">
        <f t="shared" si="140"/>
        <v>0.12030373644923036</v>
      </c>
      <c r="V652" s="27">
        <f t="shared" si="140"/>
        <v>0.12061203241994412</v>
      </c>
      <c r="W652" s="27">
        <f t="shared" si="140"/>
        <v>0.12087542518312812</v>
      </c>
      <c r="X652" s="27">
        <f t="shared" si="140"/>
        <v>0.12108832787962588</v>
      </c>
      <c r="Y652" s="27">
        <f t="shared" si="140"/>
        <v>0.12129445136609399</v>
      </c>
      <c r="Z652" s="27">
        <f t="shared" si="140"/>
        <v>0.12149498269403586</v>
      </c>
      <c r="AA652" s="27">
        <f t="shared" si="140"/>
        <v>0.12168903659449447</v>
      </c>
      <c r="AB652" s="27">
        <f t="shared" si="140"/>
        <v>0.12188108181253243</v>
      </c>
      <c r="AC652" s="27">
        <f t="shared" si="140"/>
        <v>0.1220607810636357</v>
      </c>
      <c r="AD652" s="27">
        <f t="shared" si="140"/>
        <v>0.12224004719128284</v>
      </c>
      <c r="AE652" s="27">
        <f t="shared" si="140"/>
        <v>0.12241466374301066</v>
      </c>
      <c r="AF652" s="27">
        <f t="shared" si="140"/>
        <v>0.12258752875783049</v>
      </c>
      <c r="AG652" s="27">
        <f t="shared" si="140"/>
        <v>0.12275538199242869</v>
      </c>
      <c r="AH652" s="27">
        <f t="shared" si="140"/>
        <v>0.12290772042082038</v>
      </c>
      <c r="AI652" s="27">
        <f t="shared" si="140"/>
        <v>0.12305265773929117</v>
      </c>
      <c r="AJ652" s="27">
        <f t="shared" si="140"/>
        <v>0.12319211779914702</v>
      </c>
      <c r="AK652" s="27">
        <f t="shared" si="140"/>
        <v>0.12332263729533599</v>
      </c>
      <c r="AL652" s="27">
        <f t="shared" si="140"/>
        <v>0.12344665263050685</v>
      </c>
      <c r="AM652" s="27">
        <f t="shared" si="140"/>
        <v>0.12355983837960874</v>
      </c>
      <c r="AN652" s="27">
        <f t="shared" si="140"/>
        <v>0.12366889626373621</v>
      </c>
      <c r="AO652" s="27">
        <f t="shared" si="140"/>
        <v>0.12376906017850768</v>
      </c>
      <c r="AP652" s="27">
        <f t="shared" si="140"/>
        <v>0.12386041904773933</v>
      </c>
      <c r="AQ652" s="27">
        <f t="shared" si="140"/>
        <v>0.12394271153045082</v>
      </c>
      <c r="AR652" s="27">
        <f t="shared" si="140"/>
        <v>0.12401586881810205</v>
      </c>
      <c r="AS652" s="27">
        <f t="shared" si="140"/>
        <v>0.12408135383816869</v>
      </c>
      <c r="AT652" s="27">
        <f t="shared" si="140"/>
        <v>0.12411838784767153</v>
      </c>
      <c r="AU652" s="27">
        <f t="shared" si="140"/>
        <v>0.12414113359883719</v>
      </c>
      <c r="AV652" s="27">
        <f t="shared" si="140"/>
        <v>0.12415229217875655</v>
      </c>
      <c r="AW652" s="27">
        <f t="shared" si="140"/>
        <v>0.12415047484247166</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6.2665450726748353E-2</v>
      </c>
      <c r="L653" s="27">
        <f t="shared" si="140"/>
        <v>6.269933373655362E-2</v>
      </c>
      <c r="M653" s="27">
        <f t="shared" si="140"/>
        <v>6.2780346741822507E-2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6.3928581023646278E-2</v>
      </c>
      <c r="T653" s="27">
        <f t="shared" si="140"/>
        <v>6.4142300040594458E-2</v>
      </c>
      <c r="U653" s="27">
        <f t="shared" si="140"/>
        <v>6.4331393680681179E-2</v>
      </c>
      <c r="V653" s="27">
        <f t="shared" si="140"/>
        <v>6.4496252313068908E-2</v>
      </c>
      <c r="W653" s="27">
        <f t="shared" si="140"/>
        <v>6.4637099339446877E-2</v>
      </c>
      <c r="X653" s="27">
        <f t="shared" si="140"/>
        <v>6.4750947234685385E-2</v>
      </c>
      <c r="Y653" s="27">
        <f t="shared" si="140"/>
        <v>6.4861170005367244E-2</v>
      </c>
      <c r="Z653" s="27">
        <f t="shared" si="140"/>
        <v>6.4968402417126828E-2</v>
      </c>
      <c r="AA653" s="27">
        <f t="shared" si="140"/>
        <v>6.5072171079964186E-2</v>
      </c>
      <c r="AB653" s="27">
        <f t="shared" si="140"/>
        <v>6.5174865617064509E-2</v>
      </c>
      <c r="AC653" s="27">
        <f t="shared" si="140"/>
        <v>6.5270958253985462E-2</v>
      </c>
      <c r="AD653" s="27">
        <f t="shared" si="140"/>
        <v>6.5366819281844277E-2</v>
      </c>
      <c r="AE653" s="27">
        <f t="shared" si="140"/>
        <v>6.546019398876457E-2</v>
      </c>
      <c r="AF653" s="27">
        <f t="shared" si="140"/>
        <v>6.5552632076310471E-2</v>
      </c>
      <c r="AG653" s="27">
        <f t="shared" si="140"/>
        <v>6.5642390157266403E-2</v>
      </c>
      <c r="AH653" s="27">
        <f t="shared" si="140"/>
        <v>6.5723851828356702E-2</v>
      </c>
      <c r="AI653" s="27">
        <f t="shared" si="140"/>
        <v>6.5801355819244817E-2</v>
      </c>
      <c r="AJ653" s="27">
        <f t="shared" si="140"/>
        <v>6.5875930892955056E-2</v>
      </c>
      <c r="AK653" s="27">
        <f t="shared" si="140"/>
        <v>6.5945725076744857E-2</v>
      </c>
      <c r="AL653" s="27">
        <f t="shared" si="140"/>
        <v>6.6012041216083409E-2</v>
      </c>
      <c r="AM653" s="27">
        <f t="shared" si="140"/>
        <v>6.6072566326935575E-2</v>
      </c>
      <c r="AN653" s="27">
        <f t="shared" si="140"/>
        <v>6.613088409731295E-2</v>
      </c>
      <c r="AO653" s="27">
        <f t="shared" si="140"/>
        <v>6.6184445893678945E-2</v>
      </c>
      <c r="AP653" s="27">
        <f t="shared" si="140"/>
        <v>6.6233299267283344E-2</v>
      </c>
      <c r="AQ653" s="27">
        <f t="shared" si="140"/>
        <v>6.6277304468273165E-2</v>
      </c>
      <c r="AR653" s="27">
        <f t="shared" si="140"/>
        <v>6.6316424701870311E-2</v>
      </c>
      <c r="AS653" s="27">
        <f t="shared" si="140"/>
        <v>6.6351442256024754E-2</v>
      </c>
      <c r="AT653" s="27">
        <f t="shared" si="140"/>
        <v>6.6371245875722865E-2</v>
      </c>
      <c r="AU653" s="27">
        <f t="shared" si="140"/>
        <v>6.6383408971533428E-2</v>
      </c>
      <c r="AV653" s="27">
        <f t="shared" si="140"/>
        <v>6.63893759266663E-2</v>
      </c>
      <c r="AW653" s="27">
        <f t="shared" si="140"/>
        <v>6.6388404121638087E-2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1.5078704166608926E-2</v>
      </c>
      <c r="T654" s="27">
        <f t="shared" si="140"/>
        <v>1.5164109953453546E-2</v>
      </c>
      <c r="U654" s="27">
        <f t="shared" si="140"/>
        <v>1.5239284242247776E-2</v>
      </c>
      <c r="V654" s="27">
        <f t="shared" si="140"/>
        <v>1.5304545719747074E-2</v>
      </c>
      <c r="W654" s="27">
        <f t="shared" si="140"/>
        <v>1.5360135442252837E-2</v>
      </c>
      <c r="X654" s="27">
        <f t="shared" si="140"/>
        <v>1.5405142607941085E-2</v>
      </c>
      <c r="Y654" s="27">
        <f t="shared" si="140"/>
        <v>1.5447962927564311E-2</v>
      </c>
      <c r="Z654" s="27">
        <f t="shared" si="140"/>
        <v>1.548889455308677E-2</v>
      </c>
      <c r="AA654" s="27">
        <f t="shared" si="140"/>
        <v>1.5527836770406296E-2</v>
      </c>
      <c r="AB654" s="27">
        <f t="shared" si="140"/>
        <v>1.5565688416231002E-2</v>
      </c>
      <c r="AC654" s="27">
        <f t="shared" si="140"/>
        <v>1.5600564011685292E-2</v>
      </c>
      <c r="AD654" s="27">
        <f t="shared" si="140"/>
        <v>1.5634746102029969E-2</v>
      </c>
      <c r="AE654" s="27">
        <f t="shared" si="140"/>
        <v>1.5667487530601924E-2</v>
      </c>
      <c r="AF654" s="27">
        <f t="shared" si="140"/>
        <v>1.5699367642390216E-2</v>
      </c>
      <c r="AG654" s="27">
        <f t="shared" si="140"/>
        <v>1.5729814700629455E-2</v>
      </c>
      <c r="AH654" s="27">
        <f t="shared" si="140"/>
        <v>1.5756916496943066E-2</v>
      </c>
      <c r="AI654" s="27">
        <f t="shared" si="140"/>
        <v>1.5782216785041197E-2</v>
      </c>
      <c r="AJ654" s="27">
        <f t="shared" si="140"/>
        <v>1.5806102465013513E-2</v>
      </c>
      <c r="AK654" s="27">
        <f t="shared" ref="L654:AW661" si="141">AK1419</f>
        <v>1.5827962795554217E-2</v>
      </c>
      <c r="AL654" s="27">
        <f t="shared" si="141"/>
        <v>1.5848275086327315E-2</v>
      </c>
      <c r="AM654" s="27">
        <f t="shared" si="141"/>
        <v>1.5866269910266493E-2</v>
      </c>
      <c r="AN654" s="27">
        <f t="shared" si="141"/>
        <v>1.5883203226406024E-2</v>
      </c>
      <c r="AO654" s="27">
        <f t="shared" si="141"/>
        <v>1.5898222376567517E-2</v>
      </c>
      <c r="AP654" s="27">
        <f t="shared" si="141"/>
        <v>1.5911366343801824E-2</v>
      </c>
      <c r="AQ654" s="27">
        <f t="shared" si="141"/>
        <v>1.592260886015575E-2</v>
      </c>
      <c r="AR654" s="27">
        <f t="shared" si="141"/>
        <v>1.5931957873364856E-2</v>
      </c>
      <c r="AS654" s="27">
        <f t="shared" si="141"/>
        <v>1.5939698752267903E-2</v>
      </c>
      <c r="AT654" s="27">
        <f t="shared" si="141"/>
        <v>1.5942078145401422E-2</v>
      </c>
      <c r="AU654" s="27">
        <f t="shared" si="141"/>
        <v>1.5941696471724866E-2</v>
      </c>
      <c r="AV654" s="27">
        <f t="shared" si="141"/>
        <v>1.5939063311034396E-2</v>
      </c>
      <c r="AW654" s="27">
        <f t="shared" si="141"/>
        <v>1.5933945683382855E-2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0.11732381389682568</v>
      </c>
      <c r="Q655" s="27">
        <f t="shared" si="141"/>
        <v>0.11805182815822728</v>
      </c>
      <c r="R655" s="27">
        <f t="shared" si="141"/>
        <v>0.11882851694408277</v>
      </c>
      <c r="S655" s="27">
        <f t="shared" si="141"/>
        <v>0.11954225620944353</v>
      </c>
      <c r="T655" s="27">
        <f t="shared" si="141"/>
        <v>0.12021934359970862</v>
      </c>
      <c r="U655" s="27">
        <f t="shared" si="141"/>
        <v>0.12081531683402028</v>
      </c>
      <c r="V655" s="27">
        <f t="shared" si="141"/>
        <v>0.12133270242482619</v>
      </c>
      <c r="W655" s="27">
        <f t="shared" si="141"/>
        <v>0.12177341143914</v>
      </c>
      <c r="X655" s="27">
        <f t="shared" si="141"/>
        <v>0.12213022314341626</v>
      </c>
      <c r="Y655" s="27">
        <f t="shared" si="141"/>
        <v>0.1224696977801497</v>
      </c>
      <c r="Z655" s="27">
        <f t="shared" si="141"/>
        <v>0.12279419906429255</v>
      </c>
      <c r="AA655" s="27">
        <f t="shared" si="141"/>
        <v>0.12310292854586717</v>
      </c>
      <c r="AB655" s="27">
        <f t="shared" si="141"/>
        <v>0.12340301210033768</v>
      </c>
      <c r="AC655" s="27">
        <f t="shared" si="141"/>
        <v>0.1236795018650541</v>
      </c>
      <c r="AD655" s="27">
        <f t="shared" si="141"/>
        <v>0.12395049359992785</v>
      </c>
      <c r="AE655" s="27">
        <f t="shared" si="141"/>
        <v>0.12421006393168614</v>
      </c>
      <c r="AF655" s="27">
        <f t="shared" si="141"/>
        <v>0.12446280584168536</v>
      </c>
      <c r="AG655" s="27">
        <f t="shared" si="141"/>
        <v>0.12470418666570332</v>
      </c>
      <c r="AH655" s="27">
        <f t="shared" si="141"/>
        <v>0.1249190466326382</v>
      </c>
      <c r="AI655" s="27">
        <f t="shared" si="141"/>
        <v>0.12511962444679128</v>
      </c>
      <c r="AJ655" s="27">
        <f t="shared" si="141"/>
        <v>0.12530898740818619</v>
      </c>
      <c r="AK655" s="27">
        <f t="shared" si="141"/>
        <v>0.12548229362902888</v>
      </c>
      <c r="AL655" s="27">
        <f t="shared" si="141"/>
        <v>0.12564332716619286</v>
      </c>
      <c r="AM655" s="27">
        <f t="shared" si="141"/>
        <v>0.12578598808917488</v>
      </c>
      <c r="AN655" s="27">
        <f t="shared" si="141"/>
        <v>0.12592023349873135</v>
      </c>
      <c r="AO655" s="27">
        <f t="shared" si="141"/>
        <v>0.12603930361754359</v>
      </c>
      <c r="AP655" s="27">
        <f t="shared" si="141"/>
        <v>0.12614350749881689</v>
      </c>
      <c r="AQ655" s="27">
        <f t="shared" si="141"/>
        <v>0.12623263689319791</v>
      </c>
      <c r="AR655" s="27">
        <f t="shared" si="141"/>
        <v>0.1263067548094326</v>
      </c>
      <c r="AS655" s="27">
        <f t="shared" si="141"/>
        <v>0.12636812361930447</v>
      </c>
      <c r="AT655" s="27">
        <f t="shared" si="141"/>
        <v>0.12638698717816513</v>
      </c>
      <c r="AU655" s="27">
        <f t="shared" si="141"/>
        <v>0.12638396131255181</v>
      </c>
      <c r="AV655" s="27">
        <f t="shared" si="141"/>
        <v>0.12636308591328521</v>
      </c>
      <c r="AW655" s="27">
        <f t="shared" si="141"/>
        <v>0.12632251394177191</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9.7466979224281783E-2</v>
      </c>
      <c r="L658" s="27">
        <f t="shared" si="141"/>
        <v>9.6937181363551492E-2</v>
      </c>
      <c r="M658" s="27">
        <f t="shared" si="141"/>
        <v>9.6980665528366566E-2</v>
      </c>
      <c r="N658" s="27">
        <f t="shared" si="141"/>
        <v>9.6090308702663552E-2</v>
      </c>
      <c r="O658" s="27">
        <f t="shared" si="141"/>
        <v>9.4636150647850484E-2</v>
      </c>
      <c r="P658" s="27">
        <f t="shared" si="141"/>
        <v>9.2641437622218326E-2</v>
      </c>
      <c r="Q658" s="27">
        <f t="shared" si="141"/>
        <v>9.1193054757597189E-2</v>
      </c>
      <c r="R658" s="27">
        <f t="shared" si="141"/>
        <v>8.9872834352323586E-2</v>
      </c>
      <c r="S658" s="27">
        <f t="shared" si="141"/>
        <v>8.0091466237422651E-2</v>
      </c>
      <c r="T658" s="27">
        <f t="shared" si="141"/>
        <v>8.1326487415573939E-2</v>
      </c>
      <c r="U658" s="27">
        <f t="shared" si="141"/>
        <v>8.1846585619549966E-2</v>
      </c>
      <c r="V658" s="27">
        <f t="shared" si="141"/>
        <v>8.2148368826373136E-2</v>
      </c>
      <c r="W658" s="27">
        <f t="shared" si="141"/>
        <v>8.262812914320615E-2</v>
      </c>
      <c r="X658" s="27">
        <f t="shared" si="141"/>
        <v>8.2963795143198224E-2</v>
      </c>
      <c r="Y658" s="27">
        <f t="shared" si="141"/>
        <v>8.2970948623515811E-2</v>
      </c>
      <c r="Z658" s="27">
        <f t="shared" si="141"/>
        <v>8.2956811359759727E-2</v>
      </c>
      <c r="AA658" s="27">
        <f t="shared" si="141"/>
        <v>8.2979293083164388E-2</v>
      </c>
      <c r="AB658" s="27">
        <f t="shared" si="141"/>
        <v>8.3635771017202473E-2</v>
      </c>
      <c r="AC658" s="27">
        <f t="shared" si="141"/>
        <v>8.3968458310358277E-2</v>
      </c>
      <c r="AD658" s="27">
        <f t="shared" si="141"/>
        <v>8.4715618803122741E-2</v>
      </c>
      <c r="AE658" s="27">
        <f t="shared" si="141"/>
        <v>8.5539220068095612E-2</v>
      </c>
      <c r="AF658" s="27">
        <f t="shared" si="141"/>
        <v>8.6807140177873512E-2</v>
      </c>
      <c r="AG658" s="27">
        <f t="shared" si="141"/>
        <v>8.8268977810850163E-2</v>
      </c>
      <c r="AH658" s="27">
        <f t="shared" si="141"/>
        <v>8.9000070499233891E-2</v>
      </c>
      <c r="AI658" s="27">
        <f t="shared" si="141"/>
        <v>8.9702992514848146E-2</v>
      </c>
      <c r="AJ658" s="27">
        <f t="shared" si="141"/>
        <v>9.0618194506708952E-2</v>
      </c>
      <c r="AK658" s="27">
        <f t="shared" si="141"/>
        <v>9.148197984125922E-2</v>
      </c>
      <c r="AL658" s="27">
        <f t="shared" si="141"/>
        <v>9.2566905902376331E-2</v>
      </c>
      <c r="AM658" s="27">
        <f t="shared" si="141"/>
        <v>9.353417514760351E-2</v>
      </c>
      <c r="AN658" s="27">
        <f t="shared" si="141"/>
        <v>9.4862028923488564E-2</v>
      </c>
      <c r="AO658" s="27">
        <f t="shared" si="141"/>
        <v>9.6170819863117651E-2</v>
      </c>
      <c r="AP658" s="27">
        <f t="shared" si="141"/>
        <v>9.7506861618746568E-2</v>
      </c>
      <c r="AQ658" s="27">
        <f t="shared" si="141"/>
        <v>9.8882539012865048E-2</v>
      </c>
      <c r="AR658" s="27">
        <f t="shared" si="141"/>
        <v>0.10032292250058811</v>
      </c>
      <c r="AS658" s="27">
        <f t="shared" si="141"/>
        <v>0.10196633524372066</v>
      </c>
      <c r="AT658" s="27">
        <f t="shared" si="141"/>
        <v>0.10219358337474922</v>
      </c>
      <c r="AU658" s="27">
        <f t="shared" si="141"/>
        <v>0.10219265974889229</v>
      </c>
      <c r="AV658" s="27">
        <f t="shared" si="141"/>
        <v>0.10220433044931966</v>
      </c>
      <c r="AW658" s="27">
        <f t="shared" si="141"/>
        <v>0.10214560273268752</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3.8131055665722162E-2</v>
      </c>
      <c r="L659" s="27">
        <f t="shared" si="141"/>
        <v>3.7923788015899955E-2</v>
      </c>
      <c r="M659" s="27">
        <f t="shared" si="141"/>
        <v>3.794079990159023E-2</v>
      </c>
      <c r="N659" s="27">
        <f t="shared" si="141"/>
        <v>3.7592474284510076E-2</v>
      </c>
      <c r="O659" s="27">
        <f t="shared" si="141"/>
        <v>3.7023578211438569E-2</v>
      </c>
      <c r="P659" s="27">
        <f t="shared" si="141"/>
        <v>3.6243206089281201E-2</v>
      </c>
      <c r="Q659" s="27">
        <f t="shared" si="141"/>
        <v>3.567656938754183E-2</v>
      </c>
      <c r="R659" s="27">
        <f t="shared" si="141"/>
        <v>3.5160072434777256E-2</v>
      </c>
      <c r="S659" s="27">
        <f t="shared" si="141"/>
        <v>3.1333403186949688E-2</v>
      </c>
      <c r="T659" s="27">
        <f t="shared" si="141"/>
        <v>3.1816568477053393E-2</v>
      </c>
      <c r="U659" s="27">
        <f t="shared" si="141"/>
        <v>3.2020041424766457E-2</v>
      </c>
      <c r="V659" s="27">
        <f t="shared" si="141"/>
        <v>3.2138105125416046E-2</v>
      </c>
      <c r="W659" s="27">
        <f t="shared" si="141"/>
        <v>3.2325797074966141E-2</v>
      </c>
      <c r="X659" s="27">
        <f t="shared" si="141"/>
        <v>3.2457116410321084E-2</v>
      </c>
      <c r="Y659" s="27">
        <f t="shared" si="141"/>
        <v>3.2459914996656319E-2</v>
      </c>
      <c r="Z659" s="27">
        <f t="shared" si="141"/>
        <v>3.2454384212840769E-2</v>
      </c>
      <c r="AA659" s="27">
        <f t="shared" si="141"/>
        <v>3.2463179518219344E-2</v>
      </c>
      <c r="AB659" s="27">
        <f t="shared" si="141"/>
        <v>3.2720006977584051E-2</v>
      </c>
      <c r="AC659" s="27">
        <f t="shared" si="141"/>
        <v>3.2850160982515413E-2</v>
      </c>
      <c r="AD659" s="27">
        <f t="shared" si="141"/>
        <v>3.3142465294884342E-2</v>
      </c>
      <c r="AE659" s="27">
        <f t="shared" si="141"/>
        <v>3.3464674785021235E-2</v>
      </c>
      <c r="AF659" s="27">
        <f t="shared" si="141"/>
        <v>3.3960710803274952E-2</v>
      </c>
      <c r="AG659" s="27">
        <f t="shared" si="141"/>
        <v>3.4532611282810821E-2</v>
      </c>
      <c r="AH659" s="27">
        <f t="shared" si="141"/>
        <v>3.4818629544784596E-2</v>
      </c>
      <c r="AI659" s="27">
        <f t="shared" si="141"/>
        <v>3.5093626869205342E-2</v>
      </c>
      <c r="AJ659" s="27">
        <f t="shared" si="141"/>
        <v>3.5451672418321215E-2</v>
      </c>
      <c r="AK659" s="27">
        <f t="shared" si="141"/>
        <v>3.5789602730075094E-2</v>
      </c>
      <c r="AL659" s="27">
        <f t="shared" si="141"/>
        <v>3.6214047771451145E-2</v>
      </c>
      <c r="AM659" s="27">
        <f t="shared" si="141"/>
        <v>3.6592463084278548E-2</v>
      </c>
      <c r="AN659" s="27">
        <f t="shared" si="141"/>
        <v>3.7111946366177567E-2</v>
      </c>
      <c r="AO659" s="27">
        <f t="shared" si="141"/>
        <v>3.7623971880572038E-2</v>
      </c>
      <c r="AP659" s="27">
        <f t="shared" si="141"/>
        <v>3.814665846592713E-2</v>
      </c>
      <c r="AQ659" s="27">
        <f t="shared" si="141"/>
        <v>3.8684851315553673E-2</v>
      </c>
      <c r="AR659" s="27">
        <f t="shared" si="141"/>
        <v>3.9248358499088837E-2</v>
      </c>
      <c r="AS659" s="27">
        <f t="shared" si="141"/>
        <v>3.9891294838030313E-2</v>
      </c>
      <c r="AT659" s="27">
        <f t="shared" si="141"/>
        <v>3.9980198907933223E-2</v>
      </c>
      <c r="AU659" s="27">
        <f t="shared" si="141"/>
        <v>3.997983756679753E-2</v>
      </c>
      <c r="AV659" s="27">
        <f t="shared" si="141"/>
        <v>3.9984403381098918E-2</v>
      </c>
      <c r="AW659" s="27">
        <f t="shared" si="141"/>
        <v>3.9961427909304854E-2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0.32784224726088979</v>
      </c>
      <c r="L660" s="27">
        <f t="shared" si="141"/>
        <v>0.33450793008613727</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0.36607496135357975</v>
      </c>
      <c r="S660" s="27">
        <f t="shared" si="141"/>
        <v>0.35146679960329763</v>
      </c>
      <c r="T660" s="27">
        <f t="shared" si="141"/>
        <v>0.36127188227022533</v>
      </c>
      <c r="U660" s="27">
        <f t="shared" si="141"/>
        <v>0.36938106524088465</v>
      </c>
      <c r="V660" s="27">
        <f t="shared" si="141"/>
        <v>0.37689047688718919</v>
      </c>
      <c r="W660" s="27">
        <f t="shared" si="141"/>
        <v>0.38475211301826423</v>
      </c>
      <c r="X660" s="27">
        <f t="shared" si="141"/>
        <v>0.39217085110108957</v>
      </c>
      <c r="Y660" s="27">
        <f t="shared" si="141"/>
        <v>0.39875797259965884</v>
      </c>
      <c r="Z660" s="27">
        <f t="shared" si="141"/>
        <v>0.40527861570080786</v>
      </c>
      <c r="AA660" s="27">
        <f t="shared" si="141"/>
        <v>0.41188789419680788</v>
      </c>
      <c r="AB660" s="27">
        <f t="shared" si="141"/>
        <v>0.42025011550229818</v>
      </c>
      <c r="AC660" s="27">
        <f t="shared" si="141"/>
        <v>0.42776348020101262</v>
      </c>
      <c r="AD660" s="27">
        <f t="shared" si="141"/>
        <v>0.43652115244252149</v>
      </c>
      <c r="AE660" s="27">
        <f t="shared" si="141"/>
        <v>0.44560160903905688</v>
      </c>
      <c r="AF660" s="27">
        <f t="shared" si="141"/>
        <v>0.45612637561051617</v>
      </c>
      <c r="AG660" s="27">
        <f t="shared" si="141"/>
        <v>0.4674105970190387</v>
      </c>
      <c r="AH660" s="27">
        <f t="shared" si="141"/>
        <v>0.47660579643256989</v>
      </c>
      <c r="AI660" s="27">
        <f t="shared" si="141"/>
        <v>0.48582507538292796</v>
      </c>
      <c r="AJ660" s="27">
        <f t="shared" si="141"/>
        <v>0.49584714415907366</v>
      </c>
      <c r="AK660" s="27">
        <f t="shared" si="141"/>
        <v>0.50584327891958292</v>
      </c>
      <c r="AL660" s="27">
        <f t="shared" si="141"/>
        <v>0.51672673790947277</v>
      </c>
      <c r="AM660" s="27">
        <f t="shared" si="141"/>
        <v>0.52738100324368553</v>
      </c>
      <c r="AN660" s="27">
        <f t="shared" si="141"/>
        <v>0.53946633869507565</v>
      </c>
      <c r="AO660" s="27">
        <f t="shared" si="141"/>
        <v>0.55170594750895274</v>
      </c>
      <c r="AP660" s="27">
        <f t="shared" si="141"/>
        <v>0.5642708280414559</v>
      </c>
      <c r="AQ660" s="27">
        <f t="shared" si="141"/>
        <v>0.57721922613179033</v>
      </c>
      <c r="AR660" s="27">
        <f t="shared" si="141"/>
        <v>0.5906610946936528</v>
      </c>
      <c r="AS660" s="27">
        <f t="shared" si="141"/>
        <v>0.60514882901449418</v>
      </c>
      <c r="AT660" s="27">
        <f t="shared" si="141"/>
        <v>0.6144050490980183</v>
      </c>
      <c r="AU660" s="27">
        <f t="shared" si="141"/>
        <v>0.62286168363001027</v>
      </c>
      <c r="AV660" s="27">
        <f t="shared" si="141"/>
        <v>0.63144933115204016</v>
      </c>
      <c r="AW660" s="27">
        <f t="shared" si="141"/>
        <v>0.63983217043600726</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1.7017151675634949</v>
      </c>
      <c r="L661" s="27">
        <f t="shared" si="141"/>
        <v>1.7241237147327637</v>
      </c>
      <c r="M661" s="27">
        <f t="shared" si="141"/>
        <v>1.7601182693498105</v>
      </c>
      <c r="N661" s="27">
        <f t="shared" si="141"/>
        <v>1.7704533576020511</v>
      </c>
      <c r="O661" s="27">
        <f t="shared" si="141"/>
        <v>1.7641159598844758</v>
      </c>
      <c r="P661" s="27">
        <f t="shared" si="141"/>
        <v>1.7411735022142167</v>
      </c>
      <c r="Q661" s="27">
        <f t="shared" si="141"/>
        <v>1.7315152516158581</v>
      </c>
      <c r="R661" s="27">
        <f t="shared" si="141"/>
        <v>1.7240481490859689</v>
      </c>
      <c r="S661" s="27">
        <f t="shared" si="141"/>
        <v>1.4743120135991061</v>
      </c>
      <c r="T661" s="27">
        <f t="shared" si="141"/>
        <v>1.536452317565681</v>
      </c>
      <c r="U661" s="27">
        <f t="shared" si="141"/>
        <v>1.5792908987907681</v>
      </c>
      <c r="V661" s="27">
        <f t="shared" si="141"/>
        <v>1.6167735829368195</v>
      </c>
      <c r="W661" s="27">
        <f t="shared" si="141"/>
        <v>1.6606003193392869</v>
      </c>
      <c r="X661" s="27">
        <f t="shared" si="141"/>
        <v>1.7012252204907063</v>
      </c>
      <c r="Y661" s="27">
        <f t="shared" si="141"/>
        <v>1.7323167361999336</v>
      </c>
      <c r="Z661" s="27">
        <f t="shared" ref="L661:AW663" si="142">Z1426</f>
        <v>1.7631145610914698</v>
      </c>
      <c r="AA661" s="27">
        <f t="shared" si="142"/>
        <v>1.7954587051908844</v>
      </c>
      <c r="AB661" s="27">
        <f t="shared" si="142"/>
        <v>1.8485712281796063</v>
      </c>
      <c r="AC661" s="27">
        <f t="shared" si="142"/>
        <v>1.8921755128100026</v>
      </c>
      <c r="AD661" s="27">
        <f t="shared" si="142"/>
        <v>1.9501148859756294</v>
      </c>
      <c r="AE661" s="27">
        <f t="shared" si="142"/>
        <v>2.0116893145161887</v>
      </c>
      <c r="AF661" s="27">
        <f t="shared" si="142"/>
        <v>2.089439935076352</v>
      </c>
      <c r="AG661" s="27">
        <f t="shared" si="142"/>
        <v>2.1754274297051839</v>
      </c>
      <c r="AH661" s="27">
        <f t="shared" si="142"/>
        <v>2.237971090505094</v>
      </c>
      <c r="AI661" s="27">
        <f t="shared" si="142"/>
        <v>2.3007478708551781</v>
      </c>
      <c r="AJ661" s="27">
        <f t="shared" si="142"/>
        <v>2.3722888900672703</v>
      </c>
      <c r="AK661" s="27">
        <f t="shared" si="142"/>
        <v>2.4434486047712323</v>
      </c>
      <c r="AL661" s="27">
        <f t="shared" si="142"/>
        <v>2.5241165096238025</v>
      </c>
      <c r="AM661" s="27">
        <f t="shared" si="142"/>
        <v>2.6021618361195604</v>
      </c>
      <c r="AN661" s="27">
        <f t="shared" si="142"/>
        <v>2.6952956459106865</v>
      </c>
      <c r="AO661" s="27">
        <f t="shared" si="142"/>
        <v>2.7897352261942565</v>
      </c>
      <c r="AP661" s="27">
        <f t="shared" si="142"/>
        <v>2.8872833669908089</v>
      </c>
      <c r="AQ661" s="27">
        <f t="shared" si="142"/>
        <v>2.9885196444050632</v>
      </c>
      <c r="AR661" s="27">
        <f t="shared" si="142"/>
        <v>3.0945497857941069</v>
      </c>
      <c r="AS661" s="27">
        <f t="shared" si="142"/>
        <v>3.2110385953169591</v>
      </c>
      <c r="AT661" s="27">
        <f t="shared" si="142"/>
        <v>3.2731270426284702</v>
      </c>
      <c r="AU661" s="27">
        <f t="shared" si="142"/>
        <v>3.3271532732714491</v>
      </c>
      <c r="AV661" s="27">
        <f t="shared" si="142"/>
        <v>3.382749351001304</v>
      </c>
      <c r="AW661" s="27">
        <f t="shared" si="142"/>
        <v>3.4364950392803757</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1.366009363587042E-2</v>
      </c>
      <c r="L662" s="27">
        <f t="shared" si="142"/>
        <v>1.3937830420255733E-2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1.5253123389732505E-2</v>
      </c>
      <c r="S662" s="27">
        <f t="shared" si="142"/>
        <v>1.4644449983470746E-2</v>
      </c>
      <c r="T662" s="27">
        <f t="shared" si="142"/>
        <v>1.5052995094592738E-2</v>
      </c>
      <c r="U662" s="27">
        <f t="shared" si="142"/>
        <v>1.5390877718370211E-2</v>
      </c>
      <c r="V662" s="27">
        <f t="shared" si="142"/>
        <v>1.5703769870299564E-2</v>
      </c>
      <c r="W662" s="27">
        <f t="shared" si="142"/>
        <v>1.6031338042427692E-2</v>
      </c>
      <c r="X662" s="27">
        <f t="shared" si="142"/>
        <v>1.634045212921208E-2</v>
      </c>
      <c r="Y662" s="27">
        <f t="shared" si="142"/>
        <v>1.6614915524985806E-2</v>
      </c>
      <c r="Z662" s="27">
        <f t="shared" si="142"/>
        <v>1.6886608987533674E-2</v>
      </c>
      <c r="AA662" s="27">
        <f t="shared" si="142"/>
        <v>1.7161995591533679E-2</v>
      </c>
      <c r="AB662" s="27">
        <f t="shared" si="142"/>
        <v>1.7510421479262444E-2</v>
      </c>
      <c r="AC662" s="27">
        <f t="shared" si="142"/>
        <v>1.7823478341708877E-2</v>
      </c>
      <c r="AD662" s="27">
        <f t="shared" si="142"/>
        <v>1.8188381351771747E-2</v>
      </c>
      <c r="AE662" s="27">
        <f t="shared" si="142"/>
        <v>1.8566733709960721E-2</v>
      </c>
      <c r="AF662" s="27">
        <f t="shared" si="142"/>
        <v>1.900526565043819E-2</v>
      </c>
      <c r="AG662" s="27">
        <f t="shared" si="142"/>
        <v>1.9475441542459958E-2</v>
      </c>
      <c r="AH662" s="27">
        <f t="shared" si="142"/>
        <v>1.9858574851357096E-2</v>
      </c>
      <c r="AI662" s="27">
        <f t="shared" si="142"/>
        <v>2.0242711474288681E-2</v>
      </c>
      <c r="AJ662" s="27">
        <f t="shared" si="142"/>
        <v>2.0660297673294758E-2</v>
      </c>
      <c r="AK662" s="27">
        <f t="shared" si="142"/>
        <v>2.1076803288315977E-2</v>
      </c>
      <c r="AL662" s="27">
        <f t="shared" si="142"/>
        <v>2.1530280746228057E-2</v>
      </c>
      <c r="AM662" s="27">
        <f t="shared" si="142"/>
        <v>2.1974208468486925E-2</v>
      </c>
      <c r="AN662" s="27">
        <f t="shared" si="142"/>
        <v>2.2477764112294844E-2</v>
      </c>
      <c r="AO662" s="27">
        <f t="shared" si="142"/>
        <v>2.2987747812873056E-2</v>
      </c>
      <c r="AP662" s="27">
        <f t="shared" si="142"/>
        <v>2.3511284501727358E-2</v>
      </c>
      <c r="AQ662" s="27">
        <f t="shared" si="142"/>
        <v>2.4050801088824621E-2</v>
      </c>
      <c r="AR662" s="27">
        <f t="shared" si="142"/>
        <v>2.4610878945568893E-2</v>
      </c>
      <c r="AS662" s="27">
        <f t="shared" si="142"/>
        <v>2.5214534542270614E-2</v>
      </c>
      <c r="AT662" s="27">
        <f t="shared" si="142"/>
        <v>2.560021037908412E-2</v>
      </c>
      <c r="AU662" s="27">
        <f t="shared" si="142"/>
        <v>2.5952570151250447E-2</v>
      </c>
      <c r="AV662" s="27">
        <f t="shared" si="142"/>
        <v>2.6310388798001696E-2</v>
      </c>
      <c r="AW662" s="27">
        <f t="shared" si="142"/>
        <v>2.6659673768166997E-2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7.0904798648479025E-2</v>
      </c>
      <c r="L663" s="27">
        <f t="shared" si="142"/>
        <v>7.1838488113865229E-2</v>
      </c>
      <c r="M663" s="27">
        <f t="shared" si="142"/>
        <v>7.3338261222908846E-2</v>
      </c>
      <c r="N663" s="27">
        <f t="shared" si="142"/>
        <v>7.3768889900085552E-2</v>
      </c>
      <c r="O663" s="27">
        <f t="shared" si="142"/>
        <v>7.3504831661853232E-2</v>
      </c>
      <c r="P663" s="27">
        <f t="shared" si="142"/>
        <v>7.2548895925592424E-2</v>
      </c>
      <c r="Q663" s="27">
        <f t="shared" si="142"/>
        <v>7.2146468817327475E-2</v>
      </c>
      <c r="R663" s="27">
        <f t="shared" si="142"/>
        <v>7.1835339545248775E-2</v>
      </c>
      <c r="S663" s="27">
        <f t="shared" si="142"/>
        <v>6.1429667233296133E-2</v>
      </c>
      <c r="T663" s="27">
        <f t="shared" si="142"/>
        <v>6.4018846565236764E-2</v>
      </c>
      <c r="U663" s="27">
        <f t="shared" si="142"/>
        <v>6.5803787449615389E-2</v>
      </c>
      <c r="V663" s="27">
        <f t="shared" si="142"/>
        <v>6.7365565955700882E-2</v>
      </c>
      <c r="W663" s="27">
        <f t="shared" si="142"/>
        <v>6.919167997247036E-2</v>
      </c>
      <c r="X663" s="27">
        <f t="shared" si="142"/>
        <v>7.0884384187112848E-2</v>
      </c>
      <c r="Y663" s="27">
        <f t="shared" si="142"/>
        <v>7.2179864008330638E-2</v>
      </c>
      <c r="Z663" s="27">
        <f t="shared" si="142"/>
        <v>7.3463106712144635E-2</v>
      </c>
      <c r="AA663" s="27">
        <f t="shared" si="142"/>
        <v>7.4810779382953566E-2</v>
      </c>
      <c r="AB663" s="27">
        <f t="shared" si="142"/>
        <v>7.7023801174150308E-2</v>
      </c>
      <c r="AC663" s="27">
        <f t="shared" si="142"/>
        <v>7.8840646367083517E-2</v>
      </c>
      <c r="AD663" s="27">
        <f t="shared" si="142"/>
        <v>8.12547869156513E-2</v>
      </c>
      <c r="AE663" s="27">
        <f t="shared" si="142"/>
        <v>8.3820388104841284E-2</v>
      </c>
      <c r="AF663" s="27">
        <f t="shared" si="142"/>
        <v>8.7059997294848077E-2</v>
      </c>
      <c r="AG663" s="27">
        <f t="shared" si="142"/>
        <v>9.0642809571049407E-2</v>
      </c>
      <c r="AH663" s="27">
        <f t="shared" si="142"/>
        <v>9.3248795437712334E-2</v>
      </c>
      <c r="AI663" s="27">
        <f t="shared" si="142"/>
        <v>9.5864494618965859E-2</v>
      </c>
      <c r="AJ663" s="27">
        <f t="shared" si="142"/>
        <v>9.8845370419469683E-2</v>
      </c>
      <c r="AK663" s="27">
        <f t="shared" si="142"/>
        <v>0.10181035853213477</v>
      </c>
      <c r="AL663" s="27">
        <f t="shared" si="142"/>
        <v>0.10517152123432523</v>
      </c>
      <c r="AM663" s="27">
        <f t="shared" si="142"/>
        <v>0.10842340983831511</v>
      </c>
      <c r="AN663" s="27">
        <f t="shared" si="142"/>
        <v>0.11230398524627873</v>
      </c>
      <c r="AO663" s="27">
        <f t="shared" si="142"/>
        <v>0.1162389677580941</v>
      </c>
      <c r="AP663" s="27">
        <f t="shared" si="142"/>
        <v>0.12030347362461713</v>
      </c>
      <c r="AQ663" s="27">
        <f t="shared" si="142"/>
        <v>0.12452165185021109</v>
      </c>
      <c r="AR663" s="27">
        <f t="shared" si="142"/>
        <v>0.12893957440808793</v>
      </c>
      <c r="AS663" s="27">
        <f t="shared" si="142"/>
        <v>0.13379327480487344</v>
      </c>
      <c r="AT663" s="27">
        <f t="shared" si="142"/>
        <v>0.13638029344285305</v>
      </c>
      <c r="AU663" s="27">
        <f t="shared" si="142"/>
        <v>0.13863138638631053</v>
      </c>
      <c r="AV663" s="27">
        <f t="shared" si="142"/>
        <v>0.14094788962505447</v>
      </c>
      <c r="AW663" s="27">
        <f t="shared" si="142"/>
        <v>0.14318729330334914</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6.6038785467281169</v>
      </c>
      <c r="U664" s="94">
        <f>IF('Net zero activities &amp; levers'!$C$9="Off",'Activity data'!AN47*ttokg*SNEF*NtoN2O*kgtoGg,IF('Net zero activities &amp; levers'!$C$9="On",(('Net zero supporting data'!L157*ttokg*'Net zero supporting data'!L181)+('Net zero supporting data'!L169*ttokg*SNEF))*NtoN2O*kgtoGg,"ERROR"))</f>
        <v>6.601999368084118</v>
      </c>
      <c r="V664" s="94">
        <f>IF('Net zero activities &amp; levers'!$C$9="Off",'Activity data'!AO47*ttokg*SNEF*NtoN2O*kgtoGg,IF('Net zero activities &amp; levers'!$C$9="On",(('Net zero supporting data'!M157*ttokg*'Net zero supporting data'!M181)+('Net zero supporting data'!M169*ttokg*SNEF))*NtoN2O*kgtoGg,"ERROR"))</f>
        <v>6.600532279722807</v>
      </c>
      <c r="W664" s="94">
        <f>IF('Net zero activities &amp; levers'!$C$9="Off",'Activity data'!AP47*ttokg*SNEF*NtoN2O*kgtoGg,IF('Net zero activities &amp; levers'!$C$9="On",(('Net zero supporting data'!N157*ttokg*'Net zero supporting data'!N181)+('Net zero supporting data'!N169*ttokg*SNEF))*NtoN2O*kgtoGg,"ERROR"))</f>
        <v>6.5992051255597355</v>
      </c>
      <c r="X664" s="94">
        <f>IF('Net zero activities &amp; levers'!$C$9="Off",'Activity data'!AQ47*ttokg*SNEF*NtoN2O*kgtoGg,IF('Net zero activities &amp; levers'!$C$9="On",(('Net zero supporting data'!O157*ttokg*'Net zero supporting data'!O181)+('Net zero supporting data'!O169*ttokg*SNEF))*NtoN2O*kgtoGg,"ERROR"))</f>
        <v>6.5977981852415502</v>
      </c>
      <c r="Y664" s="94">
        <f>IF('Net zero activities &amp; levers'!$C$9="Off",'Activity data'!AR47*ttokg*SNEF*NtoN2O*kgtoGg,IF('Net zero activities &amp; levers'!$C$9="On",(('Net zero supporting data'!P157*ttokg*'Net zero supporting data'!P181)+('Net zero supporting data'!P169*ttokg*SNEF))*NtoN2O*kgtoGg,"ERROR"))</f>
        <v>6.5964889228575565</v>
      </c>
      <c r="Z664" s="94">
        <f>IF('Net zero activities &amp; levers'!$C$9="Off",'Activity data'!AS47*ttokg*SNEF*NtoN2O*kgtoGg,IF('Net zero activities &amp; levers'!$C$9="On",(('Net zero supporting data'!Q157*ttokg*'Net zero supporting data'!Q181)+('Net zero supporting data'!Q169*ttokg*SNEF))*NtoN2O*kgtoGg,"ERROR"))</f>
        <v>6.5953738138803679</v>
      </c>
      <c r="AA664" s="94">
        <f>IF('Net zero activities &amp; levers'!$C$9="Off",'Activity data'!AT47*ttokg*SNEF*NtoN2O*kgtoGg,IF('Net zero activities &amp; levers'!$C$9="On",(('Net zero supporting data'!R157*ttokg*'Net zero supporting data'!R181)+('Net zero supporting data'!R169*ttokg*SNEF))*NtoN2O*kgtoGg,"ERROR"))</f>
        <v>6.5942817746747782</v>
      </c>
      <c r="AB664" s="94">
        <f>IF('Net zero activities &amp; levers'!$C$9="Off",'Activity data'!AU47*ttokg*SNEF*NtoN2O*kgtoGg,IF('Net zero activities &amp; levers'!$C$9="On",(('Net zero supporting data'!S157*ttokg*'Net zero supporting data'!S181)+('Net zero supporting data'!S169*ttokg*SNEF))*NtoN2O*kgtoGg,"ERROR"))</f>
        <v>6.5931792871980042</v>
      </c>
      <c r="AC664" s="94">
        <f>IF('Net zero activities &amp; levers'!$C$9="Off",'Activity data'!AV47*ttokg*SNEF*NtoN2O*kgtoGg,IF('Net zero activities &amp; levers'!$C$9="On",(('Net zero supporting data'!T157*ttokg*'Net zero supporting data'!T181)+('Net zero supporting data'!T169*ttokg*SNEF))*NtoN2O*kgtoGg,"ERROR"))</f>
        <v>6.5917237797877517</v>
      </c>
      <c r="AD664" s="94">
        <f>IF('Net zero activities &amp; levers'!$C$9="Off",'Activity data'!AW47*ttokg*SNEF*NtoN2O*kgtoGg,IF('Net zero activities &amp; levers'!$C$9="On",(('Net zero supporting data'!U157*ttokg*'Net zero supporting data'!U181)+('Net zero supporting data'!U169*ttokg*SNEF))*NtoN2O*kgtoGg,"ERROR"))</f>
        <v>6.5904593743410622</v>
      </c>
      <c r="AE664" s="94">
        <f>IF('Net zero activities &amp; levers'!$C$9="Off",'Activity data'!AX47*ttokg*SNEF*NtoN2O*kgtoGg,IF('Net zero activities &amp; levers'!$C$9="On",(('Net zero supporting data'!V157*ttokg*'Net zero supporting data'!V181)+('Net zero supporting data'!V169*ttokg*SNEF))*NtoN2O*kgtoGg,"ERROR"))</f>
        <v>6.5889626809226787</v>
      </c>
      <c r="AF664" s="94">
        <f>IF('Net zero activities &amp; levers'!$C$9="Off",'Activity data'!AY47*ttokg*SNEF*NtoN2O*kgtoGg,IF('Net zero activities &amp; levers'!$C$9="On",(('Net zero supporting data'!W157*ttokg*'Net zero supporting data'!W181)+('Net zero supporting data'!W169*ttokg*SNEF))*NtoN2O*kgtoGg,"ERROR"))</f>
        <v>6.5874261858387104</v>
      </c>
      <c r="AG664" s="94">
        <f>IF('Net zero activities &amp; levers'!$C$9="Off",'Activity data'!AZ47*ttokg*SNEF*NtoN2O*kgtoGg,IF('Net zero activities &amp; levers'!$C$9="On",(('Net zero supporting data'!X157*ttokg*'Net zero supporting data'!X181)+('Net zero supporting data'!X169*ttokg*SNEF))*NtoN2O*kgtoGg,"ERROR"))</f>
        <v>6.5856391761312372</v>
      </c>
      <c r="AH664" s="94">
        <f>IF('Net zero activities &amp; levers'!$C$9="Off",'Activity data'!BA47*ttokg*SNEF*NtoN2O*kgtoGg,IF('Net zero activities &amp; levers'!$C$9="On",(('Net zero supporting data'!Y157*ttokg*'Net zero supporting data'!Y181)+('Net zero supporting data'!Y169*ttokg*SNEF))*NtoN2O*kgtoGg,"ERROR"))</f>
        <v>6.5837460743635239</v>
      </c>
      <c r="AI664" s="94">
        <f>IF('Net zero activities &amp; levers'!$C$9="Off",'Activity data'!BB47*ttokg*SNEF*NtoN2O*kgtoGg,IF('Net zero activities &amp; levers'!$C$9="On",(('Net zero supporting data'!Z157*ttokg*'Net zero supporting data'!Z181)+('Net zero supporting data'!Z169*ttokg*SNEF))*NtoN2O*kgtoGg,"ERROR"))</f>
        <v>6.5822718605247434</v>
      </c>
      <c r="AJ664" s="94">
        <f>IF('Net zero activities &amp; levers'!$C$9="Off",'Activity data'!BC47*ttokg*SNEF*NtoN2O*kgtoGg,IF('Net zero activities &amp; levers'!$C$9="On",(('Net zero supporting data'!AA157*ttokg*'Net zero supporting data'!AA181)+('Net zero supporting data'!AA169*ttokg*SNEF))*NtoN2O*kgtoGg,"ERROR"))</f>
        <v>6.5808158783351747</v>
      </c>
      <c r="AK664" s="94">
        <f>IF('Net zero activities &amp; levers'!$C$9="Off",'Activity data'!BD47*ttokg*SNEF*NtoN2O*kgtoGg,IF('Net zero activities &amp; levers'!$C$9="On",(('Net zero supporting data'!AB157*ttokg*'Net zero supporting data'!AB181)+('Net zero supporting data'!AB169*ttokg*SNEF))*NtoN2O*kgtoGg,"ERROR"))</f>
        <v>6.5792411429496331</v>
      </c>
      <c r="AL664" s="94">
        <f>IF('Net zero activities &amp; levers'!$C$9="Off",'Activity data'!BE47*ttokg*SNEF*NtoN2O*kgtoGg,IF('Net zero activities &amp; levers'!$C$9="On",(('Net zero supporting data'!AC157*ttokg*'Net zero supporting data'!AC181)+('Net zero supporting data'!AC169*ttokg*SNEF))*NtoN2O*kgtoGg,"ERROR"))</f>
        <v>6.5776971792007926</v>
      </c>
      <c r="AM664" s="94">
        <f>IF('Net zero activities &amp; levers'!$C$9="Off",'Activity data'!BF47*ttokg*SNEF*NtoN2O*kgtoGg,IF('Net zero activities &amp; levers'!$C$9="On",(('Net zero supporting data'!AD157*ttokg*'Net zero supporting data'!AD181)+('Net zero supporting data'!AD169*ttokg*SNEF))*NtoN2O*kgtoGg,"ERROR"))</f>
        <v>6.5760292541762722</v>
      </c>
      <c r="AN664" s="94">
        <f>IF('Net zero activities &amp; levers'!$C$9="Off",'Activity data'!BG47*ttokg*SNEF*NtoN2O*kgtoGg,IF('Net zero activities &amp; levers'!$C$9="On",(('Net zero supporting data'!AE157*ttokg*'Net zero supporting data'!AE181)+('Net zero supporting data'!AE169*ttokg*SNEF))*NtoN2O*kgtoGg,"ERROR"))</f>
        <v>6.5744290866706301</v>
      </c>
      <c r="AO664" s="94">
        <f>IF('Net zero activities &amp; levers'!$C$9="Off",'Activity data'!BH47*ttokg*SNEF*NtoN2O*kgtoGg,IF('Net zero activities &amp; levers'!$C$9="On",(('Net zero supporting data'!AF157*ttokg*'Net zero supporting data'!AF181)+('Net zero supporting data'!AF169*ttokg*SNEF))*NtoN2O*kgtoGg,"ERROR"))</f>
        <v>6.5726265847082814</v>
      </c>
      <c r="AP664" s="94">
        <f>IF('Net zero activities &amp; levers'!$C$9="Off",'Activity data'!BI47*ttokg*SNEF*NtoN2O*kgtoGg,IF('Net zero activities &amp; levers'!$C$9="On",(('Net zero supporting data'!AG157*ttokg*'Net zero supporting data'!AG181)+('Net zero supporting data'!AG169*ttokg*SNEF))*NtoN2O*kgtoGg,"ERROR"))</f>
        <v>6.5708363430200762</v>
      </c>
      <c r="AQ664" s="94">
        <f>IF('Net zero activities &amp; levers'!$C$9="Off",'Activity data'!BJ47*ttokg*SNEF*NtoN2O*kgtoGg,IF('Net zero activities &amp; levers'!$C$9="On",(('Net zero supporting data'!AH157*ttokg*'Net zero supporting data'!AH181)+('Net zero supporting data'!AH169*ttokg*SNEF))*NtoN2O*kgtoGg,"ERROR"))</f>
        <v>6.5690321556450879</v>
      </c>
      <c r="AR664" s="94">
        <f>IF('Net zero activities &amp; levers'!$C$9="Off",'Activity data'!BK47*ttokg*SNEF*NtoN2O*kgtoGg,IF('Net zero activities &amp; levers'!$C$9="On",(('Net zero supporting data'!AI157*ttokg*'Net zero supporting data'!AI181)+('Net zero supporting data'!AI169*ttokg*SNEF))*NtoN2O*kgtoGg,"ERROR"))</f>
        <v>6.5672071055463608</v>
      </c>
      <c r="AS664" s="94">
        <f>IF('Net zero activities &amp; levers'!$C$9="Off",'Activity data'!BL47*ttokg*SNEF*NtoN2O*kgtoGg,IF('Net zero activities &amp; levers'!$C$9="On",(('Net zero supporting data'!AJ157*ttokg*'Net zero supporting data'!AJ181)+('Net zero supporting data'!AJ169*ttokg*SNEF))*NtoN2O*kgtoGg,"ERROR"))</f>
        <v>6.5653474451226606</v>
      </c>
      <c r="AT664" s="94">
        <f>IF('Net zero activities &amp; levers'!$C$9="Off",'Activity data'!BM47*ttokg*SNEF*NtoN2O*kgtoGg,IF('Net zero activities &amp; levers'!$C$9="On",(('Net zero supporting data'!AK157*ttokg*'Net zero supporting data'!AK181)+('Net zero supporting data'!AK169*ttokg*SNEF))*NtoN2O*kgtoGg,"ERROR"))</f>
        <v>6.5633778154585922</v>
      </c>
      <c r="AU664" s="94">
        <f>IF('Net zero activities &amp; levers'!$C$9="Off",'Activity data'!BN47*ttokg*SNEF*NtoN2O*kgtoGg,IF('Net zero activities &amp; levers'!$C$9="On",(('Net zero supporting data'!AL157*ttokg*'Net zero supporting data'!AL181)+('Net zero supporting data'!AL169*ttokg*SNEF))*NtoN2O*kgtoGg,"ERROR"))</f>
        <v>6.5621831754716791</v>
      </c>
      <c r="AV664" s="94">
        <f>IF('Net zero activities &amp; levers'!$C$9="Off",'Activity data'!BO47*ttokg*SNEF*NtoN2O*kgtoGg,IF('Net zero activities &amp; levers'!$C$9="On",(('Net zero supporting data'!AM157*ttokg*'Net zero supporting data'!AM181)+('Net zero supporting data'!AM169*ttokg*SNEF))*NtoN2O*kgtoGg,"ERROR"))</f>
        <v>6.5611127696826843</v>
      </c>
      <c r="AW664" s="94">
        <f>IF('Net zero activities &amp; levers'!$C$9="Off",'Activity data'!BP47*ttokg*SNEF*NtoN2O*kgtoGg,IF('Net zero activities &amp; levers'!$C$9="On",(('Net zero supporting data'!AN157*ttokg*'Net zero supporting data'!AN181)+('Net zero supporting data'!AN169*ttokg*SNEF))*NtoN2O*kgtoGg,"ERROR"))</f>
        <v>6.5600345870341048</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4.358559840840559E-2</v>
      </c>
      <c r="U665" s="94">
        <f>IF('Net zero activities &amp; levers'!$C$9="Off",'Activity data'!AN48*ttokg*SNEF*NtoN2O*kgtoGg,IF('Net zero activities &amp; levers'!$C$9="On",(('Net zero supporting data'!L158*ttokg*'Net zero supporting data'!L182)+('Net zero supporting data'!L170*ttokg*ONEF))*NtoN2O*kgtoGg,"ERROR"))</f>
        <v>4.3573195829355184E-2</v>
      </c>
      <c r="V665" s="94">
        <f>IF('Net zero activities &amp; levers'!$C$9="Off",'Activity data'!AO48*ttokg*SNEF*NtoN2O*kgtoGg,IF('Net zero activities &amp; levers'!$C$9="On",(('Net zero supporting data'!M158*ttokg*'Net zero supporting data'!M182)+('Net zero supporting data'!M170*ttokg*ONEF))*NtoN2O*kgtoGg,"ERROR"))</f>
        <v>4.3563513046170524E-2</v>
      </c>
      <c r="W665" s="94">
        <f>IF('Net zero activities &amp; levers'!$C$9="Off",'Activity data'!AP48*ttokg*SNEF*NtoN2O*kgtoGg,IF('Net zero activities &amp; levers'!$C$9="On",(('Net zero supporting data'!N158*ttokg*'Net zero supporting data'!N182)+('Net zero supporting data'!N170*ttokg*ONEF))*NtoN2O*kgtoGg,"ERROR"))</f>
        <v>4.3554753828694261E-2</v>
      </c>
      <c r="X665" s="94">
        <f>IF('Net zero activities &amp; levers'!$C$9="Off",'Activity data'!AQ48*ttokg*SNEF*NtoN2O*kgtoGg,IF('Net zero activities &amp; levers'!$C$9="On",(('Net zero supporting data'!O158*ttokg*'Net zero supporting data'!O182)+('Net zero supporting data'!O170*ttokg*ONEF))*NtoN2O*kgtoGg,"ERROR"))</f>
        <v>4.3545468022594236E-2</v>
      </c>
      <c r="Y665" s="94">
        <f>IF('Net zero activities &amp; levers'!$C$9="Off",'Activity data'!AR48*ttokg*SNEF*NtoN2O*kgtoGg,IF('Net zero activities &amp; levers'!$C$9="On",(('Net zero supporting data'!P158*ttokg*'Net zero supporting data'!P182)+('Net zero supporting data'!P170*ttokg*ONEF))*NtoN2O*kgtoGg,"ERROR"))</f>
        <v>4.3536826890859873E-2</v>
      </c>
      <c r="Z665" s="94">
        <f>IF('Net zero activities &amp; levers'!$C$9="Off",'Activity data'!AS48*ttokg*SNEF*NtoN2O*kgtoGg,IF('Net zero activities &amp; levers'!$C$9="On",(('Net zero supporting data'!Q158*ttokg*'Net zero supporting data'!Q182)+('Net zero supporting data'!Q170*ttokg*ONEF))*NtoN2O*kgtoGg,"ERROR"))</f>
        <v>4.3529467171610443E-2</v>
      </c>
      <c r="AA665" s="94">
        <f>IF('Net zero activities &amp; levers'!$C$9="Off",'Activity data'!AT48*ttokg*SNEF*NtoN2O*kgtoGg,IF('Net zero activities &amp; levers'!$C$9="On",(('Net zero supporting data'!R158*ttokg*'Net zero supporting data'!R182)+('Net zero supporting data'!R170*ttokg*ONEF))*NtoN2O*kgtoGg,"ERROR"))</f>
        <v>4.3522259712853541E-2</v>
      </c>
      <c r="AB665" s="94">
        <f>IF('Net zero activities &amp; levers'!$C$9="Off",'Activity data'!AU48*ttokg*SNEF*NtoN2O*kgtoGg,IF('Net zero activities &amp; levers'!$C$9="On",(('Net zero supporting data'!S158*ttokg*'Net zero supporting data'!S182)+('Net zero supporting data'!S170*ttokg*ONEF))*NtoN2O*kgtoGg,"ERROR"))</f>
        <v>4.3514983295506834E-2</v>
      </c>
      <c r="AC665" s="94">
        <f>IF('Net zero activities &amp; levers'!$C$9="Off",'Activity data'!AV48*ttokg*SNEF*NtoN2O*kgtoGg,IF('Net zero activities &amp; levers'!$C$9="On",(('Net zero supporting data'!T158*ttokg*'Net zero supporting data'!T182)+('Net zero supporting data'!T170*ttokg*ONEF))*NtoN2O*kgtoGg,"ERROR"))</f>
        <v>4.3505376946599172E-2</v>
      </c>
      <c r="AD665" s="94">
        <f>IF('Net zero activities &amp; levers'!$C$9="Off",'Activity data'!AW48*ttokg*SNEF*NtoN2O*kgtoGg,IF('Net zero activities &amp; levers'!$C$9="On",(('Net zero supporting data'!U158*ttokg*'Net zero supporting data'!U182)+('Net zero supporting data'!U170*ttokg*ONEF))*NtoN2O*kgtoGg,"ERROR"))</f>
        <v>4.3497031870651022E-2</v>
      </c>
      <c r="AE665" s="94">
        <f>IF('Net zero activities &amp; levers'!$C$9="Off",'Activity data'!AX48*ttokg*SNEF*NtoN2O*kgtoGg,IF('Net zero activities &amp; levers'!$C$9="On",(('Net zero supporting data'!V158*ttokg*'Net zero supporting data'!V182)+('Net zero supporting data'!V170*ttokg*ONEF))*NtoN2O*kgtoGg,"ERROR"))</f>
        <v>4.3487153694089682E-2</v>
      </c>
      <c r="AF665" s="94">
        <f>IF('Net zero activities &amp; levers'!$C$9="Off",'Activity data'!AY48*ttokg*SNEF*NtoN2O*kgtoGg,IF('Net zero activities &amp; levers'!$C$9="On",(('Net zero supporting data'!W158*ttokg*'Net zero supporting data'!W182)+('Net zero supporting data'!W170*ttokg*ONEF))*NtoN2O*kgtoGg,"ERROR"))</f>
        <v>4.3477012826535502E-2</v>
      </c>
      <c r="AG665" s="94">
        <f>IF('Net zero activities &amp; levers'!$C$9="Off",'Activity data'!AZ48*ttokg*SNEF*NtoN2O*kgtoGg,IF('Net zero activities &amp; levers'!$C$9="On",(('Net zero supporting data'!X158*ttokg*'Net zero supporting data'!X182)+('Net zero supporting data'!X170*ttokg*ONEF))*NtoN2O*kgtoGg,"ERROR"))</f>
        <v>4.3465218562466178E-2</v>
      </c>
      <c r="AH665" s="94">
        <f>IF('Net zero activities &amp; levers'!$C$9="Off",'Activity data'!BA48*ttokg*SNEF*NtoN2O*kgtoGg,IF('Net zero activities &amp; levers'!$C$9="On",(('Net zero supporting data'!Y158*ttokg*'Net zero supporting data'!Y182)+('Net zero supporting data'!Y170*ttokg*ONEF))*NtoN2O*kgtoGg,"ERROR"))</f>
        <v>4.3452724090799276E-2</v>
      </c>
      <c r="AI665" s="94">
        <f>IF('Net zero activities &amp; levers'!$C$9="Off",'Activity data'!BB48*ttokg*SNEF*NtoN2O*kgtoGg,IF('Net zero activities &amp; levers'!$C$9="On",(('Net zero supporting data'!Z158*ttokg*'Net zero supporting data'!Z182)+('Net zero supporting data'!Z170*ttokg*ONEF))*NtoN2O*kgtoGg,"ERROR"))</f>
        <v>4.3442994279463305E-2</v>
      </c>
      <c r="AJ665" s="94">
        <f>IF('Net zero activities &amp; levers'!$C$9="Off",'Activity data'!BC48*ttokg*SNEF*NtoN2O*kgtoGg,IF('Net zero activities &amp; levers'!$C$9="On",(('Net zero supporting data'!AA158*ttokg*'Net zero supporting data'!AA182)+('Net zero supporting data'!AA170*ttokg*ONEF))*NtoN2O*kgtoGg,"ERROR"))</f>
        <v>4.3433384797012156E-2</v>
      </c>
      <c r="AK665" s="94">
        <f>IF('Net zero activities &amp; levers'!$C$9="Off",'Activity data'!BD48*ttokg*SNEF*NtoN2O*kgtoGg,IF('Net zero activities &amp; levers'!$C$9="On",(('Net zero supporting data'!AB158*ttokg*'Net zero supporting data'!AB182)+('Net zero supporting data'!AB170*ttokg*ONEF))*NtoN2O*kgtoGg,"ERROR"))</f>
        <v>4.3422991543467591E-2</v>
      </c>
      <c r="AL665" s="94">
        <f>IF('Net zero activities &amp; levers'!$C$9="Off",'Activity data'!BE48*ttokg*SNEF*NtoN2O*kgtoGg,IF('Net zero activities &amp; levers'!$C$9="On",(('Net zero supporting data'!AC158*ttokg*'Net zero supporting data'!AC182)+('Net zero supporting data'!AC170*ttokg*ONEF))*NtoN2O*kgtoGg,"ERROR"))</f>
        <v>4.3412801382725234E-2</v>
      </c>
      <c r="AM665" s="94">
        <f>IF('Net zero activities &amp; levers'!$C$9="Off",'Activity data'!BF48*ttokg*SNEF*NtoN2O*kgtoGg,IF('Net zero activities &amp; levers'!$C$9="On",(('Net zero supporting data'!AD158*ttokg*'Net zero supporting data'!AD182)+('Net zero supporting data'!AD170*ttokg*ONEF))*NtoN2O*kgtoGg,"ERROR"))</f>
        <v>4.3401793077563394E-2</v>
      </c>
      <c r="AN665" s="94">
        <f>IF('Net zero activities &amp; levers'!$C$9="Off",'Activity data'!BG48*ttokg*SNEF*NtoN2O*kgtoGg,IF('Net zero activities &amp; levers'!$C$9="On",(('Net zero supporting data'!AE158*ttokg*'Net zero supporting data'!AE182)+('Net zero supporting data'!AE170*ttokg*ONEF))*NtoN2O*kgtoGg,"ERROR"))</f>
        <v>4.339123197202617E-2</v>
      </c>
      <c r="AO665" s="94">
        <f>IF('Net zero activities &amp; levers'!$C$9="Off",'Activity data'!BH48*ttokg*SNEF*NtoN2O*kgtoGg,IF('Net zero activities &amp; levers'!$C$9="On",(('Net zero supporting data'!AF158*ttokg*'Net zero supporting data'!AF182)+('Net zero supporting data'!AF170*ttokg*ONEF))*NtoN2O*kgtoGg,"ERROR"))</f>
        <v>4.3379335459074658E-2</v>
      </c>
      <c r="AP665" s="94">
        <f>IF('Net zero activities &amp; levers'!$C$9="Off",'Activity data'!BI48*ttokg*SNEF*NtoN2O*kgtoGg,IF('Net zero activities &amp; levers'!$C$9="On",(('Net zero supporting data'!AG158*ttokg*'Net zero supporting data'!AG182)+('Net zero supporting data'!AG170*ttokg*ONEF))*NtoN2O*kgtoGg,"ERROR"))</f>
        <v>4.3367519863932509E-2</v>
      </c>
      <c r="AQ665" s="94">
        <f>IF('Net zero activities &amp; levers'!$C$9="Off",'Activity data'!BJ48*ttokg*SNEF*NtoN2O*kgtoGg,IF('Net zero activities &amp; levers'!$C$9="On",(('Net zero supporting data'!AH158*ttokg*'Net zero supporting data'!AH182)+('Net zero supporting data'!AH170*ttokg*ONEF))*NtoN2O*kgtoGg,"ERROR"))</f>
        <v>4.3355612227257596E-2</v>
      </c>
      <c r="AR665" s="94">
        <f>IF('Net zero activities &amp; levers'!$C$9="Off",'Activity data'!BK48*ttokg*SNEF*NtoN2O*kgtoGg,IF('Net zero activities &amp; levers'!$C$9="On",(('Net zero supporting data'!AI158*ttokg*'Net zero supporting data'!AI182)+('Net zero supporting data'!AI170*ttokg*ONEF))*NtoN2O*kgtoGg,"ERROR"))</f>
        <v>4.3343566896605984E-2</v>
      </c>
      <c r="AS665" s="94">
        <f>IF('Net zero activities &amp; levers'!$C$9="Off",'Activity data'!BL48*ttokg*SNEF*NtoN2O*kgtoGg,IF('Net zero activities &amp; levers'!$C$9="On",(('Net zero supporting data'!AJ158*ttokg*'Net zero supporting data'!AJ182)+('Net zero supporting data'!AJ170*ttokg*ONEF))*NtoN2O*kgtoGg,"ERROR"))</f>
        <v>4.3331293137809562E-2</v>
      </c>
      <c r="AT665" s="94">
        <f>IF('Net zero activities &amp; levers'!$C$9="Off",'Activity data'!BM48*ttokg*SNEF*NtoN2O*kgtoGg,IF('Net zero activities &amp; levers'!$C$9="On",(('Net zero supporting data'!AK158*ttokg*'Net zero supporting data'!AK182)+('Net zero supporting data'!AK170*ttokg*ONEF))*NtoN2O*kgtoGg,"ERROR"))</f>
        <v>4.3318293582026726E-2</v>
      </c>
      <c r="AU665" s="94">
        <f>IF('Net zero activities &amp; levers'!$C$9="Off",'Activity data'!BN48*ttokg*SNEF*NtoN2O*kgtoGg,IF('Net zero activities &amp; levers'!$C$9="On",(('Net zero supporting data'!AL158*ttokg*'Net zero supporting data'!AL182)+('Net zero supporting data'!AL170*ttokg*ONEF))*NtoN2O*kgtoGg,"ERROR"))</f>
        <v>4.331040895811309E-2</v>
      </c>
      <c r="AV665" s="94">
        <f>IF('Net zero activities &amp; levers'!$C$9="Off",'Activity data'!BO48*ttokg*SNEF*NtoN2O*kgtoGg,IF('Net zero activities &amp; levers'!$C$9="On",(('Net zero supporting data'!AM158*ttokg*'Net zero supporting data'!AM182)+('Net zero supporting data'!AM170*ttokg*ONEF))*NtoN2O*kgtoGg,"ERROR"))</f>
        <v>4.3303344279905724E-2</v>
      </c>
      <c r="AW665" s="94">
        <f>IF('Net zero activities &amp; levers'!$C$9="Off",'Activity data'!BP48*ttokg*SNEF*NtoN2O*kgtoGg,IF('Net zero activities &amp; levers'!$C$9="On",(('Net zero supporting data'!AN158*ttokg*'Net zero supporting data'!AN182)+('Net zero supporting data'!AN170*ttokg*ONEF))*NtoN2O*kgtoGg,"ERROR"))</f>
        <v>4.3296228274425107E-2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2.9687394774721576</v>
      </c>
      <c r="U666" s="27">
        <f t="shared" si="144"/>
        <v>2.9827686495833849</v>
      </c>
      <c r="V666" s="27">
        <f t="shared" si="144"/>
        <v>2.9937213257373601</v>
      </c>
      <c r="W666" s="27">
        <f t="shared" si="144"/>
        <v>3.0036293109261485</v>
      </c>
      <c r="X666" s="27">
        <f t="shared" si="144"/>
        <v>3.0141329466167042</v>
      </c>
      <c r="Y666" s="27">
        <f t="shared" si="144"/>
        <v>3.0239073591678669</v>
      </c>
      <c r="Z666" s="27">
        <f t="shared" si="144"/>
        <v>3.0322323025220732</v>
      </c>
      <c r="AA666" s="27">
        <f t="shared" si="144"/>
        <v>3.0403850164837514</v>
      </c>
      <c r="AB666" s="27">
        <f t="shared" si="144"/>
        <v>3.0486157329254966</v>
      </c>
      <c r="AC666" s="27">
        <f t="shared" si="144"/>
        <v>3.0594819504789843</v>
      </c>
      <c r="AD666" s="27">
        <f t="shared" si="144"/>
        <v>3.0689214796512632</v>
      </c>
      <c r="AE666" s="27">
        <f t="shared" si="144"/>
        <v>3.080095174941639</v>
      </c>
      <c r="AF666" s="27">
        <f t="shared" si="144"/>
        <v>3.0915660130388343</v>
      </c>
      <c r="AG666" s="27">
        <f t="shared" si="144"/>
        <v>3.104907089913354</v>
      </c>
      <c r="AH666" s="27">
        <f t="shared" si="144"/>
        <v>3.1190402063193456</v>
      </c>
      <c r="AI666" s="27">
        <f t="shared" si="144"/>
        <v>3.1300460783470179</v>
      </c>
      <c r="AJ666" s="27">
        <f t="shared" si="144"/>
        <v>3.1409158404069202</v>
      </c>
      <c r="AK666" s="27">
        <f t="shared" si="144"/>
        <v>3.1526721648116918</v>
      </c>
      <c r="AL666" s="27">
        <f t="shared" si="144"/>
        <v>3.1641987608780804</v>
      </c>
      <c r="AM666" s="27">
        <f t="shared" si="144"/>
        <v>3.1766508006627681</v>
      </c>
      <c r="AN666" s="27">
        <f t="shared" si="144"/>
        <v>3.1885969907789069</v>
      </c>
      <c r="AO666" s="27">
        <f t="shared" si="144"/>
        <v>3.2020537264337889</v>
      </c>
      <c r="AP666" s="27">
        <f t="shared" si="144"/>
        <v>3.2154189319424336</v>
      </c>
      <c r="AQ666" s="27">
        <f t="shared" si="144"/>
        <v>3.2288882501924094</v>
      </c>
      <c r="AR666" s="27">
        <f t="shared" si="144"/>
        <v>3.2425133209265837</v>
      </c>
      <c r="AS666" s="27">
        <f t="shared" si="144"/>
        <v>3.2563967780613363</v>
      </c>
      <c r="AT666" s="27">
        <f t="shared" si="144"/>
        <v>3.271101220154049</v>
      </c>
      <c r="AU666" s="27">
        <f t="shared" si="144"/>
        <v>3.280019909199865</v>
      </c>
      <c r="AV666" s="27">
        <f t="shared" si="144"/>
        <v>3.2880111170025872</v>
      </c>
      <c r="AW666" s="27">
        <f t="shared" si="144"/>
        <v>3.2960603836290185</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0.32309177745176454</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0.32880601635823309</v>
      </c>
      <c r="S667" s="94">
        <f>IF('Net zero activities &amp; levers'!$C$9="Off",'Activity data'!AL50*ManureNEF*NtoN2O*kgtoGg,IF('Net zero activities &amp; levers'!$C$9="On",(('Net zero supporting data'!J159*'Net zero supporting data'!J183)+('Net zero supporting data'!J171*ManureNEF))*NtoN2O*kgtoGg,"ERROR"))</f>
        <v>0.31982358123626181</v>
      </c>
      <c r="T667" s="94">
        <f>IF('Net zero activities &amp; levers'!$C$9="Off",'Activity data'!AM50*ManureNEF*NtoN2O*kgtoGg,IF('Net zero activities &amp; levers'!$C$9="On",(('Net zero supporting data'!K159*'Net zero supporting data'!K183)+('Net zero supporting data'!K171*ManureNEF))*NtoN2O*kgtoGg,"ERROR"))</f>
        <v>0.32390464490157206</v>
      </c>
      <c r="U667" s="94">
        <f>IF('Net zero activities &amp; levers'!$C$9="Off",'Activity data'!AN50*ManureNEF*NtoN2O*kgtoGg,IF('Net zero activities &amp; levers'!$C$9="On",(('Net zero supporting data'!L159*'Net zero supporting data'!L183)+('Net zero supporting data'!L171*ManureNEF))*NtoN2O*kgtoGg,"ERROR"))</f>
        <v>0.32705937839966276</v>
      </c>
      <c r="V667" s="94">
        <f>IF('Net zero activities &amp; levers'!$C$9="Off",'Activity data'!AO50*ManureNEF*NtoN2O*kgtoGg,IF('Net zero activities &amp; levers'!$C$9="On",(('Net zero supporting data'!M159*'Net zero supporting data'!M183)+('Net zero supporting data'!M171*ManureNEF))*NtoN2O*kgtoGg,"ERROR"))</f>
        <v>0.32987557904715975</v>
      </c>
      <c r="W667" s="94">
        <f>IF('Net zero activities &amp; levers'!$C$9="Off",'Activity data'!AP50*ManureNEF*NtoN2O*kgtoGg,IF('Net zero activities &amp; levers'!$C$9="On",(('Net zero supporting data'!N159*'Net zero supporting data'!N183)+('Net zero supporting data'!N171*ManureNEF))*NtoN2O*kgtoGg,"ERROR"))</f>
        <v>0.33285260575189063</v>
      </c>
      <c r="X667" s="94">
        <f>IF('Net zero activities &amp; levers'!$C$9="Off",'Activity data'!AQ50*ManureNEF*NtoN2O*kgtoGg,IF('Net zero activities &amp; levers'!$C$9="On",(('Net zero supporting data'!O159*'Net zero supporting data'!O183)+('Net zero supporting data'!O171*ManureNEF))*NtoN2O*kgtoGg,"ERROR"))</f>
        <v>0.33557069910200715</v>
      </c>
      <c r="Y667" s="94">
        <f>IF('Net zero activities &amp; levers'!$C$9="Off",'Activity data'!AR50*ManureNEF*NtoN2O*kgtoGg,IF('Net zero activities &amp; levers'!$C$9="On",(('Net zero supporting data'!P159*'Net zero supporting data'!P183)+('Net zero supporting data'!P171*ManureNEF))*NtoN2O*kgtoGg,"ERROR"))</f>
        <v>0.33786206173959821</v>
      </c>
      <c r="Z667" s="94">
        <f>IF('Net zero activities &amp; levers'!$C$9="Off",'Activity data'!AS50*ManureNEF*NtoN2O*kgtoGg,IF('Net zero activities &amp; levers'!$C$9="On",(('Net zero supporting data'!Q159*'Net zero supporting data'!Q183)+('Net zero supporting data'!Q171*ManureNEF))*NtoN2O*kgtoGg,"ERROR"))</f>
        <v>0.34012491723008853</v>
      </c>
      <c r="AA667" s="94">
        <f>IF('Net zero activities &amp; levers'!$C$9="Off",'Activity data'!AT50*ManureNEF*NtoN2O*kgtoGg,IF('Net zero activities &amp; levers'!$C$9="On",(('Net zero supporting data'!R159*'Net zero supporting data'!R183)+('Net zero supporting data'!R171*ManureNEF))*NtoN2O*kgtoGg,"ERROR"))</f>
        <v>0.34243711425349854</v>
      </c>
      <c r="AB667" s="94">
        <f>IF('Net zero activities &amp; levers'!$C$9="Off",'Activity data'!AU50*ManureNEF*NtoN2O*kgtoGg,IF('Net zero activities &amp; levers'!$C$9="On",(('Net zero supporting data'!S159*'Net zero supporting data'!S183)+('Net zero supporting data'!S171*ManureNEF))*NtoN2O*kgtoGg,"ERROR"))</f>
        <v>0.34564527696459957</v>
      </c>
      <c r="AC667" s="94">
        <f>IF('Net zero activities &amp; levers'!$C$9="Off",'Activity data'!AV50*ManureNEF*NtoN2O*kgtoGg,IF('Net zero activities &amp; levers'!$C$9="On",(('Net zero supporting data'!T159*'Net zero supporting data'!T183)+('Net zero supporting data'!T171*ManureNEF))*NtoN2O*kgtoGg,"ERROR"))</f>
        <v>0.3484139798779034</v>
      </c>
      <c r="AD667" s="94">
        <f>IF('Net zero activities &amp; levers'!$C$9="Off",'Activity data'!AW50*ManureNEF*NtoN2O*kgtoGg,IF('Net zero activities &amp; levers'!$C$9="On",(('Net zero supporting data'!U159*'Net zero supporting data'!U183)+('Net zero supporting data'!U171*ManureNEF))*NtoN2O*kgtoGg,"ERROR"))</f>
        <v>0.3518102226345291</v>
      </c>
      <c r="AE667" s="94">
        <f>IF('Net zero activities &amp; levers'!$C$9="Off",'Activity data'!AX50*ManureNEF*NtoN2O*kgtoGg,IF('Net zero activities &amp; levers'!$C$9="On",(('Net zero supporting data'!V159*'Net zero supporting data'!V183)+('Net zero supporting data'!V171*ManureNEF))*NtoN2O*kgtoGg,"ERROR"))</f>
        <v>0.35536063399598516</v>
      </c>
      <c r="AF667" s="94">
        <f>IF('Net zero activities &amp; levers'!$C$9="Off",'Activity data'!AY50*ManureNEF*NtoN2O*kgtoGg,IF('Net zero activities &amp; levers'!$C$9="On",(('Net zero supporting data'!W159*'Net zero supporting data'!W183)+('Net zero supporting data'!W171*ManureNEF))*NtoN2O*kgtoGg,"ERROR"))</f>
        <v>0.35962470166439875</v>
      </c>
      <c r="AG667" s="94">
        <f>IF('Net zero activities &amp; levers'!$C$9="Off",'Activity data'!AZ50*ManureNEF*NtoN2O*kgtoGg,IF('Net zero activities &amp; levers'!$C$9="On",(('Net zero supporting data'!X159*'Net zero supporting data'!X183)+('Net zero supporting data'!X171*ManureNEF))*NtoN2O*kgtoGg,"ERROR"))</f>
        <v>0.36425075525194911</v>
      </c>
      <c r="AH667" s="94">
        <f>IF('Net zero activities &amp; levers'!$C$9="Off",'Activity data'!BA50*ManureNEF*NtoN2O*kgtoGg,IF('Net zero activities &amp; levers'!$C$9="On",(('Net zero supporting data'!Y159*'Net zero supporting data'!Y183)+('Net zero supporting data'!Y171*ManureNEF))*NtoN2O*kgtoGg,"ERROR"))</f>
        <v>0.36781675106452982</v>
      </c>
      <c r="AI667" s="94">
        <f>IF('Net zero activities &amp; levers'!$C$9="Off",'Activity data'!BB50*ManureNEF*NtoN2O*kgtoGg,IF('Net zero activities &amp; levers'!$C$9="On",(('Net zero supporting data'!Z159*'Net zero supporting data'!Z183)+('Net zero supporting data'!Z171*ManureNEF))*NtoN2O*kgtoGg,"ERROR"))</f>
        <v>0.37138273483008932</v>
      </c>
      <c r="AJ667" s="94">
        <f>IF('Net zero activities &amp; levers'!$C$9="Off",'Activity data'!BC50*ManureNEF*NtoN2O*kgtoGg,IF('Net zero activities &amp; levers'!$C$9="On",(('Net zero supporting data'!AA159*'Net zero supporting data'!AA183)+('Net zero supporting data'!AA171*ManureNEF))*NtoN2O*kgtoGg,"ERROR"))</f>
        <v>0.37533240026192566</v>
      </c>
      <c r="AK667" s="94">
        <f>IF('Net zero activities &amp; levers'!$C$9="Off",'Activity data'!BD50*ManureNEF*NtoN2O*kgtoGg,IF('Net zero activities &amp; levers'!$C$9="On",(('Net zero supporting data'!AB159*'Net zero supporting data'!AB183)+('Net zero supporting data'!AB171*ManureNEF))*NtoN2O*kgtoGg,"ERROR"))</f>
        <v>0.37925320312723176</v>
      </c>
      <c r="AL667" s="94">
        <f>IF('Net zero activities &amp; levers'!$C$9="Off",'Activity data'!BE50*ManureNEF*NtoN2O*kgtoGg,IF('Net zero activities &amp; levers'!$C$9="On",(('Net zero supporting data'!AC159*'Net zero supporting data'!AC183)+('Net zero supporting data'!AC171*ManureNEF))*NtoN2O*kgtoGg,"ERROR"))</f>
        <v>0.38359242092429363</v>
      </c>
      <c r="AM667" s="94">
        <f>IF('Net zero activities &amp; levers'!$C$9="Off",'Activity data'!BF50*ManureNEF*NtoN2O*kgtoGg,IF('Net zero activities &amp; levers'!$C$9="On",(('Net zero supporting data'!AD159*'Net zero supporting data'!AD183)+('Net zero supporting data'!AD171*ManureNEF))*NtoN2O*kgtoGg,"ERROR"))</f>
        <v>0.38779986274738648</v>
      </c>
      <c r="AN667" s="94">
        <f>IF('Net zero activities &amp; levers'!$C$9="Off",'Activity data'!BG50*ManureNEF*NtoN2O*kgtoGg,IF('Net zero activities &amp; levers'!$C$9="On",(('Net zero supporting data'!AE159*'Net zero supporting data'!AE183)+('Net zero supporting data'!AE171*ManureNEF))*NtoN2O*kgtoGg,"ERROR"))</f>
        <v>0.39268552088951802</v>
      </c>
      <c r="AO667" s="94">
        <f>IF('Net zero activities &amp; levers'!$C$9="Off",'Activity data'!BH50*ManureNEF*NtoN2O*kgtoGg,IF('Net zero activities &amp; levers'!$C$9="On",(('Net zero supporting data'!AF159*'Net zero supporting data'!AF183)+('Net zero supporting data'!AF171*ManureNEF))*NtoN2O*kgtoGg,"ERROR"))</f>
        <v>0.39762288425691511</v>
      </c>
      <c r="AP667" s="94">
        <f>IF('Net zero activities &amp; levers'!$C$9="Off",'Activity data'!BI50*ManureNEF*NtoN2O*kgtoGg,IF('Net zero activities &amp; levers'!$C$9="On",(('Net zero supporting data'!AG159*'Net zero supporting data'!AG183)+('Net zero supporting data'!AG171*ManureNEF))*NtoN2O*kgtoGg,"ERROR"))</f>
        <v>0.40269379600677496</v>
      </c>
      <c r="AQ667" s="94">
        <f>IF('Net zero activities &amp; levers'!$C$9="Off",'Activity data'!BJ50*ManureNEF*NtoN2O*kgtoGg,IF('Net zero activities &amp; levers'!$C$9="On",(('Net zero supporting data'!AH159*'Net zero supporting data'!AH183)+('Net zero supporting data'!AH171*ManureNEF))*NtoN2O*kgtoGg,"ERROR"))</f>
        <v>0.40792473838796722</v>
      </c>
      <c r="AR667" s="94">
        <f>IF('Net zero activities &amp; levers'!$C$9="Off",'Activity data'!BK50*ManureNEF*NtoN2O*kgtoGg,IF('Net zero activities &amp; levers'!$C$9="On",(('Net zero supporting data'!AI159*'Net zero supporting data'!AI183)+('Net zero supporting data'!AI171*ManureNEF))*NtoN2O*kgtoGg,"ERROR"))</f>
        <v>0.41336672764709043</v>
      </c>
      <c r="AS667" s="94">
        <f>IF('Net zero activities &amp; levers'!$C$9="Off",'Activity data'!BL50*ManureNEF*NtoN2O*kgtoGg,IF('Net zero activities &amp; levers'!$C$9="On",(('Net zero supporting data'!AJ159*'Net zero supporting data'!AJ183)+('Net zero supporting data'!AJ171*ManureNEF))*NtoN2O*kgtoGg,"ERROR"))</f>
        <v>0.41928197545201717</v>
      </c>
      <c r="AT667" s="94">
        <f>IF('Net zero activities &amp; levers'!$C$9="Off",'Activity data'!BM50*ManureNEF*NtoN2O*kgtoGg,IF('Net zero activities &amp; levers'!$C$9="On",(('Net zero supporting data'!AK159*'Net zero supporting data'!AK183)+('Net zero supporting data'!AK171*ManureNEF))*NtoN2O*kgtoGg,"ERROR"))</f>
        <v>0.42267113857225275</v>
      </c>
      <c r="AU667" s="94">
        <f>IF('Net zero activities &amp; levers'!$C$9="Off",'Activity data'!BN50*ManureNEF*NtoN2O*kgtoGg,IF('Net zero activities &amp; levers'!$C$9="On",(('Net zero supporting data'!AL159*'Net zero supporting data'!AL183)+('Net zero supporting data'!AL171*ManureNEF))*NtoN2O*kgtoGg,"ERROR"))</f>
        <v>0.42566535190819099</v>
      </c>
      <c r="AV667" s="94">
        <f>IF('Net zero activities &amp; levers'!$C$9="Off",'Activity data'!BO50*ManureNEF*NtoN2O*kgtoGg,IF('Net zero activities &amp; levers'!$C$9="On",(('Net zero supporting data'!AM159*'Net zero supporting data'!AM183)+('Net zero supporting data'!AM171*ManureNEF))*NtoN2O*kgtoGg,"ERROR"))</f>
        <v>0.42870908829094007</v>
      </c>
      <c r="AW667" s="94">
        <f>IF('Net zero activities &amp; levers'!$C$9="Off",'Activity data'!BP50*ManureNEF*NtoN2O*kgtoGg,IF('Net zero activities &amp; levers'!$C$9="On",(('Net zero supporting data'!AN159*'Net zero supporting data'!AN183)+('Net zero supporting data'!AN171*ManureNEF))*NtoN2O*kgtoGg,"ERROR"))</f>
        <v>0.43164275175553596</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0.94471091139331709</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0.96141917889497153</v>
      </c>
      <c r="S668" s="94">
        <f>IF('Net zero activities &amp; levers'!$C$9="Off",'Activity data'!AL51*ManureNEF*NtoN2O*kgtoGg,IF('Net zero activities &amp; levers'!$C$9="On",(('Net zero supporting data'!J160*'Net zero supporting data'!J183)+('Net zero supporting data'!J172*ManureNEF))*NtoN2O*kgtoGg,"ERROR"))</f>
        <v>0.93515480120781203</v>
      </c>
      <c r="T668" s="94">
        <f>IF('Net zero activities &amp; levers'!$C$9="Off",'Activity data'!AM51*ManureNEF*NtoN2O*kgtoGg,IF('Net zero activities &amp; levers'!$C$9="On",(('Net zero supporting data'!K160*'Net zero supporting data'!K183)+('Net zero supporting data'!K172*ManureNEF))*NtoN2O*kgtoGg,"ERROR"))</f>
        <v>0.94708771205165099</v>
      </c>
      <c r="U668" s="94">
        <f>IF('Net zero activities &amp; levers'!$C$9="Off",'Activity data'!AN51*ManureNEF*NtoN2O*kgtoGg,IF('Net zero activities &amp; levers'!$C$9="On",(('Net zero supporting data'!L160*'Net zero supporting data'!L183)+('Net zero supporting data'!L172*ManureNEF))*NtoN2O*kgtoGg,"ERROR"))</f>
        <v>0.95631206056862683</v>
      </c>
      <c r="V668" s="94">
        <f>IF('Net zero activities &amp; levers'!$C$9="Off",'Activity data'!AO51*ManureNEF*NtoN2O*kgtoGg,IF('Net zero activities &amp; levers'!$C$9="On",(('Net zero supporting data'!M160*'Net zero supporting data'!M183)+('Net zero supporting data'!M172*ManureNEF))*NtoN2O*kgtoGg,"ERROR"))</f>
        <v>0.96454654892777603</v>
      </c>
      <c r="W668" s="94">
        <f>IF('Net zero activities &amp; levers'!$C$9="Off",'Activity data'!AP51*ManureNEF*NtoN2O*kgtoGg,IF('Net zero activities &amp; levers'!$C$9="On",(('Net zero supporting data'!N160*'Net zero supporting data'!N183)+('Net zero supporting data'!N172*ManureNEF))*NtoN2O*kgtoGg,"ERROR"))</f>
        <v>0.97325128797638427</v>
      </c>
      <c r="X668" s="94">
        <f>IF('Net zero activities &amp; levers'!$C$9="Off",'Activity data'!AQ51*ManureNEF*NtoN2O*kgtoGg,IF('Net zero activities &amp; levers'!$C$9="On",(('Net zero supporting data'!O160*'Net zero supporting data'!O183)+('Net zero supporting data'!O172*ManureNEF))*NtoN2O*kgtoGg,"ERROR"))</f>
        <v>0.98119891346624655</v>
      </c>
      <c r="Y668" s="94">
        <f>IF('Net zero activities &amp; levers'!$C$9="Off",'Activity data'!AR51*ManureNEF*NtoN2O*kgtoGg,IF('Net zero activities &amp; levers'!$C$9="On",(('Net zero supporting data'!P160*'Net zero supporting data'!P183)+('Net zero supporting data'!P172*ManureNEF))*NtoN2O*kgtoGg,"ERROR"))</f>
        <v>0.98789879082853727</v>
      </c>
      <c r="Z668" s="94">
        <f>IF('Net zero activities &amp; levers'!$C$9="Off",'Activity data'!AS51*ManureNEF*NtoN2O*kgtoGg,IF('Net zero activities &amp; levers'!$C$9="On",(('Net zero supporting data'!Q160*'Net zero supporting data'!Q183)+('Net zero supporting data'!Q172*ManureNEF))*NtoN2O*kgtoGg,"ERROR"))</f>
        <v>0.99451531412613681</v>
      </c>
      <c r="AA668" s="94">
        <f>IF('Net zero activities &amp; levers'!$C$9="Off",'Activity data'!AT51*ManureNEF*NtoN2O*kgtoGg,IF('Net zero activities &amp; levers'!$C$9="On",(('Net zero supporting data'!R160*'Net zero supporting data'!R183)+('Net zero supporting data'!R172*ManureNEF))*NtoN2O*kgtoGg,"ERROR"))</f>
        <v>1.00127611062345</v>
      </c>
      <c r="AB668" s="94">
        <f>IF('Net zero activities &amp; levers'!$C$9="Off",'Activity data'!AU51*ManureNEF*NtoN2O*kgtoGg,IF('Net zero activities &amp; levers'!$C$9="On",(('Net zero supporting data'!S160*'Net zero supporting data'!S183)+('Net zero supporting data'!S172*ManureNEF))*NtoN2O*kgtoGg,"ERROR"))</f>
        <v>1.0106566845972174</v>
      </c>
      <c r="AC668" s="94">
        <f>IF('Net zero activities &amp; levers'!$C$9="Off",'Activity data'!AV51*ManureNEF*NtoN2O*kgtoGg,IF('Net zero activities &amp; levers'!$C$9="On",(('Net zero supporting data'!T160*'Net zero supporting data'!T183)+('Net zero supporting data'!T172*ManureNEF))*NtoN2O*kgtoGg,"ERROR"))</f>
        <v>1.0187522909702245</v>
      </c>
      <c r="AD668" s="94">
        <f>IF('Net zero activities &amp; levers'!$C$9="Off",'Activity data'!AW51*ManureNEF*NtoN2O*kgtoGg,IF('Net zero activities &amp; levers'!$C$9="On",(('Net zero supporting data'!U160*'Net zero supporting data'!U183)+('Net zero supporting data'!U172*ManureNEF))*NtoN2O*kgtoGg,"ERROR"))</f>
        <v>1.0286828054984183</v>
      </c>
      <c r="AE668" s="94">
        <f>IF('Net zero activities &amp; levers'!$C$9="Off",'Activity data'!AX51*ManureNEF*NtoN2O*kgtoGg,IF('Net zero activities &amp; levers'!$C$9="On",(('Net zero supporting data'!V160*'Net zero supporting data'!V183)+('Net zero supporting data'!V172*ManureNEF))*NtoN2O*kgtoGg,"ERROR"))</f>
        <v>1.0390641045198805</v>
      </c>
      <c r="AF668" s="94">
        <f>IF('Net zero activities &amp; levers'!$C$9="Off",'Activity data'!AY51*ManureNEF*NtoN2O*kgtoGg,IF('Net zero activities &amp; levers'!$C$9="On",(('Net zero supporting data'!W160*'Net zero supporting data'!W183)+('Net zero supporting data'!W172*ManureNEF))*NtoN2O*kgtoGg,"ERROR"))</f>
        <v>1.0515321137185085</v>
      </c>
      <c r="AG668" s="94">
        <f>IF('Net zero activities &amp; levers'!$C$9="Off",'Activity data'!AZ51*ManureNEF*NtoN2O*kgtoGg,IF('Net zero activities &amp; levers'!$C$9="On",(('Net zero supporting data'!X160*'Net zero supporting data'!X183)+('Net zero supporting data'!X172*ManureNEF))*NtoN2O*kgtoGg,"ERROR"))</f>
        <v>1.0650585591617119</v>
      </c>
      <c r="AH668" s="94">
        <f>IF('Net zero activities &amp; levers'!$C$9="Off",'Activity data'!BA51*ManureNEF*NtoN2O*kgtoGg,IF('Net zero activities &amp; levers'!$C$9="On",(('Net zero supporting data'!Y160*'Net zero supporting data'!Y183)+('Net zero supporting data'!Y172*ManureNEF))*NtoN2O*kgtoGg,"ERROR"))</f>
        <v>1.0754854266626372</v>
      </c>
      <c r="AI668" s="94">
        <f>IF('Net zero activities &amp; levers'!$C$9="Off",'Activity data'!BB51*ManureNEF*NtoN2O*kgtoGg,IF('Net zero activities &amp; levers'!$C$9="On",(('Net zero supporting data'!Z160*'Net zero supporting data'!Z183)+('Net zero supporting data'!Z172*ManureNEF))*NtoN2O*kgtoGg,"ERROR"))</f>
        <v>1.0859122589384242</v>
      </c>
      <c r="AJ668" s="94">
        <f>IF('Net zero activities &amp; levers'!$C$9="Off",'Activity data'!BC51*ManureNEF*NtoN2O*kgtoGg,IF('Net zero activities &amp; levers'!$C$9="On",(('Net zero supporting data'!AA160*'Net zero supporting data'!AA183)+('Net zero supporting data'!AA172*ManureNEF))*NtoN2O*kgtoGg,"ERROR"))</f>
        <v>1.0974609651891298</v>
      </c>
      <c r="AK668" s="94">
        <f>IF('Net zero activities &amp; levers'!$C$9="Off",'Activity data'!BD51*ManureNEF*NtoN2O*kgtoGg,IF('Net zero activities &amp; levers'!$C$9="On",(('Net zero supporting data'!AB160*'Net zero supporting data'!AB183)+('Net zero supporting data'!AB172*ManureNEF))*NtoN2O*kgtoGg,"ERROR"))</f>
        <v>1.1089252781391241</v>
      </c>
      <c r="AL668" s="94">
        <f>IF('Net zero activities &amp; levers'!$C$9="Off",'Activity data'!BE51*ManureNEF*NtoN2O*kgtoGg,IF('Net zero activities &amp; levers'!$C$9="On",(('Net zero supporting data'!AC160*'Net zero supporting data'!AC183)+('Net zero supporting data'!AC172*ManureNEF))*NtoN2O*kgtoGg,"ERROR"))</f>
        <v>1.1216130241168389</v>
      </c>
      <c r="AM668" s="94">
        <f>IF('Net zero activities &amp; levers'!$C$9="Off",'Activity data'!BF51*ManureNEF*NtoN2O*kgtoGg,IF('Net zero activities &amp; levers'!$C$9="On",(('Net zero supporting data'!AD160*'Net zero supporting data'!AD183)+('Net zero supporting data'!AD172*ManureNEF))*NtoN2O*kgtoGg,"ERROR"))</f>
        <v>1.1339154609992568</v>
      </c>
      <c r="AN668" s="94">
        <f>IF('Net zero activities &amp; levers'!$C$9="Off",'Activity data'!BG51*ManureNEF*NtoN2O*kgtoGg,IF('Net zero activities &amp; levers'!$C$9="On",(('Net zero supporting data'!AE160*'Net zero supporting data'!AE183)+('Net zero supporting data'!AE172*ManureNEF))*NtoN2O*kgtoGg,"ERROR"))</f>
        <v>1.1482009825702859</v>
      </c>
      <c r="AO668" s="94">
        <f>IF('Net zero activities &amp; levers'!$C$9="Off",'Activity data'!BH51*ManureNEF*NtoN2O*kgtoGg,IF('Net zero activities &amp; levers'!$C$9="On",(('Net zero supporting data'!AF160*'Net zero supporting data'!AF183)+('Net zero supporting data'!AF172*ManureNEF))*NtoN2O*kgtoGg,"ERROR"))</f>
        <v>1.1626376887083427</v>
      </c>
      <c r="AP668" s="94">
        <f>IF('Net zero activities &amp; levers'!$C$9="Off",'Activity data'!BI51*ManureNEF*NtoN2O*kgtoGg,IF('Net zero activities &amp; levers'!$C$9="On",(('Net zero supporting data'!AG160*'Net zero supporting data'!AG183)+('Net zero supporting data'!AG172*ManureNEF))*NtoN2O*kgtoGg,"ERROR"))</f>
        <v>1.1774648864123149</v>
      </c>
      <c r="AQ668" s="94">
        <f>IF('Net zero activities &amp; levers'!$C$9="Off",'Activity data'!BJ51*ManureNEF*NtoN2O*kgtoGg,IF('Net zero activities &amp; levers'!$C$9="On",(('Net zero supporting data'!AH160*'Net zero supporting data'!AH183)+('Net zero supporting data'!AH172*ManureNEF))*NtoN2O*kgtoGg,"ERROR"))</f>
        <v>1.1927600090036652</v>
      </c>
      <c r="AR668" s="94">
        <f>IF('Net zero activities &amp; levers'!$C$9="Off",'Activity data'!BK51*ManureNEF*NtoN2O*kgtoGg,IF('Net zero activities &amp; levers'!$C$9="On",(('Net zero supporting data'!AI160*'Net zero supporting data'!AI183)+('Net zero supporting data'!AI172*ManureNEF))*NtoN2O*kgtoGg,"ERROR"))</f>
        <v>1.2086722264959426</v>
      </c>
      <c r="AS668" s="94">
        <f>IF('Net zero activities &amp; levers'!$C$9="Off",'Activity data'!BL51*ManureNEF*NtoN2O*kgtoGg,IF('Net zero activities &amp; levers'!$C$9="On",(('Net zero supporting data'!AJ160*'Net zero supporting data'!AJ183)+('Net zero supporting data'!AJ172*ManureNEF))*NtoN2O*kgtoGg,"ERROR"))</f>
        <v>1.2259682381400152</v>
      </c>
      <c r="AT668" s="94">
        <f>IF('Net zero activities &amp; levers'!$C$9="Off",'Activity data'!BM51*ManureNEF*NtoN2O*kgtoGg,IF('Net zero activities &amp; levers'!$C$9="On",(('Net zero supporting data'!AK160*'Net zero supporting data'!AK183)+('Net zero supporting data'!AK172*ManureNEF))*NtoN2O*kgtoGg,"ERROR"))</f>
        <v>1.2358780520183839</v>
      </c>
      <c r="AU668" s="94">
        <f>IF('Net zero activities &amp; levers'!$C$9="Off",'Activity data'!BN51*ManureNEF*NtoN2O*kgtoGg,IF('Net zero activities &amp; levers'!$C$9="On",(('Net zero supporting data'!AL160*'Net zero supporting data'!AL183)+('Net zero supporting data'!AL172*ManureNEF))*NtoN2O*kgtoGg,"ERROR"))</f>
        <v>1.2446330442741758</v>
      </c>
      <c r="AV668" s="94">
        <f>IF('Net zero activities &amp; levers'!$C$9="Off",'Activity data'!BO51*ManureNEF*NtoN2O*kgtoGg,IF('Net zero activities &amp; levers'!$C$9="On",(('Net zero supporting data'!AM160*'Net zero supporting data'!AM183)+('Net zero supporting data'!AM172*ManureNEF))*NtoN2O*kgtoGg,"ERROR"))</f>
        <v>1.2535328404709924</v>
      </c>
      <c r="AW668" s="94">
        <f>IF('Net zero activities &amp; levers'!$C$9="Off",'Activity data'!BP51*ManureNEF*NtoN2O*kgtoGg,IF('Net zero activities &amp; levers'!$C$9="On",(('Net zero supporting data'!AN160*'Net zero supporting data'!AN183)+('Net zero supporting data'!AN172*ManureNEF))*NtoN2O*kgtoGg,"ERROR"))</f>
        <v>1.2621107866732084</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5.0536707115294871E-2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5.1430505218981189E-2</v>
      </c>
      <c r="S669" s="94">
        <f>IF('Net zero activities &amp; levers'!$C$9="Off",'Activity data'!AL52*ManureNEF*NtoN2O*kgtoGg,IF('Net zero activities &amp; levers'!$C$9="On",(('Net zero supporting data'!J161*'Net zero supporting data'!J183)+('Net zero supporting data'!J173*ManureNEF))*NtoN2O*kgtoGg,"ERROR"))</f>
        <v>5.0025509101402868E-2</v>
      </c>
      <c r="T669" s="94">
        <f>IF('Net zero activities &amp; levers'!$C$9="Off",'Activity data'!AM52*ManureNEF*NtoN2O*kgtoGg,IF('Net zero activities &amp; levers'!$C$9="On",(('Net zero supporting data'!K161*'Net zero supporting data'!K183)+('Net zero supporting data'!K173*ManureNEF))*NtoN2O*kgtoGg,"ERROR"))</f>
        <v>5.0663852549197509E-2</v>
      </c>
      <c r="U669" s="94">
        <f>IF('Net zero activities &amp; levers'!$C$9="Off",'Activity data'!AN52*ManureNEF*NtoN2O*kgtoGg,IF('Net zero activities &amp; levers'!$C$9="On",(('Net zero supporting data'!L161*'Net zero supporting data'!L183)+('Net zero supporting data'!L173*ManureNEF))*NtoN2O*kgtoGg,"ERROR"))</f>
        <v>5.1157303184423346E-2</v>
      </c>
      <c r="V669" s="94">
        <f>IF('Net zero activities &amp; levers'!$C$9="Off",'Activity data'!AO52*ManureNEF*NtoN2O*kgtoGg,IF('Net zero activities &amp; levers'!$C$9="On",(('Net zero supporting data'!M161*'Net zero supporting data'!M183)+('Net zero supporting data'!M173*ManureNEF))*NtoN2O*kgtoGg,"ERROR"))</f>
        <v>5.1597801882418554E-2</v>
      </c>
      <c r="W669" s="94">
        <f>IF('Net zero activities &amp; levers'!$C$9="Off",'Activity data'!AP52*ManureNEF*NtoN2O*kgtoGg,IF('Net zero activities &amp; levers'!$C$9="On",(('Net zero supporting data'!N161*'Net zero supporting data'!N183)+('Net zero supporting data'!N173*ManureNEF))*NtoN2O*kgtoGg,"ERROR"))</f>
        <v>5.2063456340845179E-2</v>
      </c>
      <c r="X669" s="94">
        <f>IF('Net zero activities &amp; levers'!$C$9="Off",'Activity data'!AQ52*ManureNEF*NtoN2O*kgtoGg,IF('Net zero activities &amp; levers'!$C$9="On",(('Net zero supporting data'!O161*'Net zero supporting data'!O183)+('Net zero supporting data'!O173*ManureNEF))*NtoN2O*kgtoGg,"ERROR"))</f>
        <v>5.2488609492776998E-2</v>
      </c>
      <c r="Y669" s="94">
        <f>IF('Net zero activities &amp; levers'!$C$9="Off",'Activity data'!AR52*ManureNEF*NtoN2O*kgtoGg,IF('Net zero activities &amp; levers'!$C$9="On",(('Net zero supporting data'!P161*'Net zero supporting data'!P183)+('Net zero supporting data'!P173*ManureNEF))*NtoN2O*kgtoGg,"ERROR"))</f>
        <v>5.2847015155168577E-2</v>
      </c>
      <c r="Z669" s="94">
        <f>IF('Net zero activities &amp; levers'!$C$9="Off",'Activity data'!AS52*ManureNEF*NtoN2O*kgtoGg,IF('Net zero activities &amp; levers'!$C$9="On",(('Net zero supporting data'!Q161*'Net zero supporting data'!Q183)+('Net zero supporting data'!Q173*ManureNEF))*NtoN2O*kgtoGg,"ERROR"))</f>
        <v>5.320096184508151E-2</v>
      </c>
      <c r="AA669" s="94">
        <f>IF('Net zero activities &amp; levers'!$C$9="Off",'Activity data'!AT52*ManureNEF*NtoN2O*kgtoGg,IF('Net zero activities &amp; levers'!$C$9="On",(('Net zero supporting data'!R161*'Net zero supporting data'!R183)+('Net zero supporting data'!R173*ManureNEF))*NtoN2O*kgtoGg,"ERROR"))</f>
        <v>5.356262633771125E-2</v>
      </c>
      <c r="AB669" s="94">
        <f>IF('Net zero activities &amp; levers'!$C$9="Off",'Activity data'!AU52*ManureNEF*NtoN2O*kgtoGg,IF('Net zero activities &amp; levers'!$C$9="On",(('Net zero supporting data'!S161*'Net zero supporting data'!S183)+('Net zero supporting data'!S173*ManureNEF))*NtoN2O*kgtoGg,"ERROR"))</f>
        <v>5.4064434154016093E-2</v>
      </c>
      <c r="AC669" s="94">
        <f>IF('Net zero activities &amp; levers'!$C$9="Off",'Activity data'!AV52*ManureNEF*NtoN2O*kgtoGg,IF('Net zero activities &amp; levers'!$C$9="On",(('Net zero supporting data'!T161*'Net zero supporting data'!T183)+('Net zero supporting data'!T173*ManureNEF))*NtoN2O*kgtoGg,"ERROR"))</f>
        <v>5.449750344882287E-2</v>
      </c>
      <c r="AD669" s="94">
        <f>IF('Net zero activities &amp; levers'!$C$9="Off",'Activity data'!AW52*ManureNEF*NtoN2O*kgtoGg,IF('Net zero activities &amp; levers'!$C$9="On",(('Net zero supporting data'!U161*'Net zero supporting data'!U183)+('Net zero supporting data'!U173*ManureNEF))*NtoN2O*kgtoGg,"ERROR"))</f>
        <v>5.5028729984012724E-2</v>
      </c>
      <c r="AE669" s="94">
        <f>IF('Net zero activities &amp; levers'!$C$9="Off",'Activity data'!AX52*ManureNEF*NtoN2O*kgtoGg,IF('Net zero activities &amp; levers'!$C$9="On",(('Net zero supporting data'!V161*'Net zero supporting data'!V183)+('Net zero supporting data'!V173*ManureNEF))*NtoN2O*kgtoGg,"ERROR"))</f>
        <v>5.5584070947895699E-2</v>
      </c>
      <c r="AF669" s="94">
        <f>IF('Net zero activities &amp; levers'!$C$9="Off",'Activity data'!AY52*ManureNEF*NtoN2O*kgtoGg,IF('Net zero activities &amp; levers'!$C$9="On",(('Net zero supporting data'!W161*'Net zero supporting data'!W183)+('Net zero supporting data'!W173*ManureNEF))*NtoN2O*kgtoGg,"ERROR"))</f>
        <v>5.6251039140580765E-2</v>
      </c>
      <c r="AG669" s="94">
        <f>IF('Net zero activities &amp; levers'!$C$9="Off",'Activity data'!AZ52*ManureNEF*NtoN2O*kgtoGg,IF('Net zero activities &amp; levers'!$C$9="On",(('Net zero supporting data'!X161*'Net zero supporting data'!X183)+('Net zero supporting data'!X173*ManureNEF))*NtoN2O*kgtoGg,"ERROR"))</f>
        <v>5.6974627704479121E-2</v>
      </c>
      <c r="AH669" s="94">
        <f>IF('Net zero activities &amp; levers'!$C$9="Off",'Activity data'!BA52*ManureNEF*NtoN2O*kgtoGg,IF('Net zero activities &amp; levers'!$C$9="On",(('Net zero supporting data'!Y161*'Net zero supporting data'!Y183)+('Net zero supporting data'!Y173*ManureNEF))*NtoN2O*kgtoGg,"ERROR"))</f>
        <v>5.7532406325080714E-2</v>
      </c>
      <c r="AI669" s="94">
        <f>IF('Net zero activities &amp; levers'!$C$9="Off",'Activity data'!BB52*ManureNEF*NtoN2O*kgtoGg,IF('Net zero activities &amp; levers'!$C$9="On",(('Net zero supporting data'!Z161*'Net zero supporting data'!Z183)+('Net zero supporting data'!Z173*ManureNEF))*NtoN2O*kgtoGg,"ERROR"))</f>
        <v>5.8090183061336044E-2</v>
      </c>
      <c r="AJ669" s="94">
        <f>IF('Net zero activities &amp; levers'!$C$9="Off",'Activity data'!BC52*ManureNEF*NtoN2O*kgtoGg,IF('Net zero activities &amp; levers'!$C$9="On",(('Net zero supporting data'!AA161*'Net zero supporting data'!AA183)+('Net zero supporting data'!AA173*ManureNEF))*NtoN2O*kgtoGg,"ERROR"))</f>
        <v>5.8707973729691609E-2</v>
      </c>
      <c r="AK669" s="94">
        <f>IF('Net zero activities &amp; levers'!$C$9="Off",'Activity data'!BD52*ManureNEF*NtoN2O*kgtoGg,IF('Net zero activities &amp; levers'!$C$9="On",(('Net zero supporting data'!AB161*'Net zero supporting data'!AB183)+('Net zero supporting data'!AB173*ManureNEF))*NtoN2O*kgtoGg,"ERROR"))</f>
        <v>5.9321249832301103E-2</v>
      </c>
      <c r="AL669" s="94">
        <f>IF('Net zero activities &amp; levers'!$C$9="Off",'Activity data'!BE52*ManureNEF*NtoN2O*kgtoGg,IF('Net zero activities &amp; levers'!$C$9="On",(('Net zero supporting data'!AC161*'Net zero supporting data'!AC183)+('Net zero supporting data'!AC173*ManureNEF))*NtoN2O*kgtoGg,"ERROR"))</f>
        <v>5.9999972703706668E-2</v>
      </c>
      <c r="AM669" s="94">
        <f>IF('Net zero activities &amp; levers'!$C$9="Off",'Activity data'!BF52*ManureNEF*NtoN2O*kgtoGg,IF('Net zero activities &amp; levers'!$C$9="On",(('Net zero supporting data'!AD161*'Net zero supporting data'!AD183)+('Net zero supporting data'!AD173*ManureNEF))*NtoN2O*kgtoGg,"ERROR"))</f>
        <v>6.0658083711035003E-2</v>
      </c>
      <c r="AN669" s="94">
        <f>IF('Net zero activities &amp; levers'!$C$9="Off",'Activity data'!BG52*ManureNEF*NtoN2O*kgtoGg,IF('Net zero activities &amp; levers'!$C$9="On",(('Net zero supporting data'!AE161*'Net zero supporting data'!AE183)+('Net zero supporting data'!AE173*ManureNEF))*NtoN2O*kgtoGg,"ERROR"))</f>
        <v>6.1422278567808221E-2</v>
      </c>
      <c r="AO669" s="94">
        <f>IF('Net zero activities &amp; levers'!$C$9="Off",'Activity data'!BH52*ManureNEF*NtoN2O*kgtoGg,IF('Net zero activities &amp; levers'!$C$9="On",(('Net zero supporting data'!AF161*'Net zero supporting data'!AF183)+('Net zero supporting data'!AF173*ManureNEF))*NtoN2O*kgtoGg,"ERROR"))</f>
        <v>6.2194560946480591E-2</v>
      </c>
      <c r="AP669" s="94">
        <f>IF('Net zero activities &amp; levers'!$C$9="Off",'Activity data'!BI52*ManureNEF*NtoN2O*kgtoGg,IF('Net zero activities &amp; levers'!$C$9="On",(('Net zero supporting data'!AG161*'Net zero supporting data'!AG183)+('Net zero supporting data'!AG173*ManureNEF))*NtoN2O*kgtoGg,"ERROR"))</f>
        <v>6.2987732422187484E-2</v>
      </c>
      <c r="AQ669" s="94">
        <f>IF('Net zero activities &amp; levers'!$C$9="Off",'Activity data'!BJ52*ManureNEF*NtoN2O*kgtoGg,IF('Net zero activities &amp; levers'!$C$9="On",(('Net zero supporting data'!AH161*'Net zero supporting data'!AH183)+('Net zero supporting data'!AH173*ManureNEF))*NtoN2O*kgtoGg,"ERROR"))</f>
        <v>6.3805935241028192E-2</v>
      </c>
      <c r="AR669" s="94">
        <f>IF('Net zero activities &amp; levers'!$C$9="Off",'Activity data'!BK52*ManureNEF*NtoN2O*kgtoGg,IF('Net zero activities &amp; levers'!$C$9="On",(('Net zero supporting data'!AI161*'Net zero supporting data'!AI183)+('Net zero supporting data'!AI173*ManureNEF))*NtoN2O*kgtoGg,"ERROR"))</f>
        <v>6.4657149157649599E-2</v>
      </c>
      <c r="AS669" s="94">
        <f>IF('Net zero activities &amp; levers'!$C$9="Off",'Activity data'!BL52*ManureNEF*NtoN2O*kgtoGg,IF('Net zero activities &amp; levers'!$C$9="On",(('Net zero supporting data'!AJ161*'Net zero supporting data'!AJ183)+('Net zero supporting data'!AJ173*ManureNEF))*NtoN2O*kgtoGg,"ERROR"))</f>
        <v>6.5582388259027249E-2</v>
      </c>
      <c r="AT669" s="94">
        <f>IF('Net zero activities &amp; levers'!$C$9="Off",'Activity data'!BM52*ManureNEF*NtoN2O*kgtoGg,IF('Net zero activities &amp; levers'!$C$9="On",(('Net zero supporting data'!AK161*'Net zero supporting data'!AK183)+('Net zero supporting data'!AK173*ManureNEF))*NtoN2O*kgtoGg,"ERROR"))</f>
        <v>6.6112507426169712E-2</v>
      </c>
      <c r="AU669" s="94">
        <f>IF('Net zero activities &amp; levers'!$C$9="Off",'Activity data'!BN52*ManureNEF*NtoN2O*kgtoGg,IF('Net zero activities &amp; levers'!$C$9="On",(('Net zero supporting data'!AL161*'Net zero supporting data'!AL183)+('Net zero supporting data'!AL173*ManureNEF))*NtoN2O*kgtoGg,"ERROR"))</f>
        <v>6.6580850147833714E-2</v>
      </c>
      <c r="AV669" s="94">
        <f>IF('Net zero activities &amp; levers'!$C$9="Off",'Activity data'!BO52*ManureNEF*NtoN2O*kgtoGg,IF('Net zero activities &amp; levers'!$C$9="On",(('Net zero supporting data'!AM161*'Net zero supporting data'!AM183)+('Net zero supporting data'!AM173*ManureNEF))*NtoN2O*kgtoGg,"ERROR"))</f>
        <v>6.7056939063882104E-2</v>
      </c>
      <c r="AW669" s="94">
        <f>IF('Net zero activities &amp; levers'!$C$9="Off",'Activity data'!BP52*ManureNEF*NtoN2O*kgtoGg,IF('Net zero activities &amp; levers'!$C$9="On",(('Net zero supporting data'!AN161*'Net zero supporting data'!AN183)+('Net zero supporting data'!AN173*ManureNEF))*NtoN2O*kgtoGg,"ERROR"))</f>
        <v>6.75158108199337E-2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0.39999978998352292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0.39521014945095007</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0.31709459412816648</v>
      </c>
      <c r="T670" s="94">
        <f>IF('Net zero activities &amp; levers'!$C$9="Off",'Activity data'!AM53*ManureNEF*NtoN2O*kgtoGg,IF('Net zero activities &amp; levers'!$C$9="On",(('Net zero supporting data'!K162*'Net zero supporting data'!K183)+('Net zero supporting data'!K174*ManureNEF))*NtoN2O*kgtoGg,"ERROR"))</f>
        <v>0.32329343554510509</v>
      </c>
      <c r="U670" s="94">
        <f>IF('Net zero activities &amp; levers'!$C$9="Off",'Activity data'!AN53*ManureNEF*NtoN2O*kgtoGg,IF('Net zero activities &amp; levers'!$C$9="On",(('Net zero supporting data'!L162*'Net zero supporting data'!L183)+('Net zero supporting data'!L174*ManureNEF))*NtoN2O*kgtoGg,"ERROR"))</f>
        <v>0.32662015212625256</v>
      </c>
      <c r="V670" s="94">
        <f>IF('Net zero activities &amp; levers'!$C$9="Off",'Activity data'!AO53*ManureNEF*NtoN2O*kgtoGg,IF('Net zero activities &amp; levers'!$C$9="On",(('Net zero supporting data'!M162*'Net zero supporting data'!M183)+('Net zero supporting data'!M174*ManureNEF))*NtoN2O*kgtoGg,"ERROR"))</f>
        <v>0.32899134628580157</v>
      </c>
      <c r="W670" s="94">
        <f>IF('Net zero activities &amp; levers'!$C$9="Off",'Activity data'!AP53*ManureNEF*NtoN2O*kgtoGg,IF('Net zero activities &amp; levers'!$C$9="On",(('Net zero supporting data'!N162*'Net zero supporting data'!N183)+('Net zero supporting data'!N174*ManureNEF))*NtoN2O*kgtoGg,"ERROR"))</f>
        <v>0.33194751319186178</v>
      </c>
      <c r="X670" s="94">
        <f>IF('Net zero activities &amp; levers'!$C$9="Off",'Activity data'!AQ53*ManureNEF*NtoN2O*kgtoGg,IF('Net zero activities &amp; levers'!$C$9="On",(('Net zero supporting data'!O162*'Net zero supporting data'!O183)+('Net zero supporting data'!O174*ManureNEF))*NtoN2O*kgtoGg,"ERROR"))</f>
        <v>0.33424144352260182</v>
      </c>
      <c r="Y670" s="94">
        <f>IF('Net zero activities &amp; levers'!$C$9="Off",'Activity data'!AR53*ManureNEF*NtoN2O*kgtoGg,IF('Net zero activities &amp; levers'!$C$9="On",(('Net zero supporting data'!P162*'Net zero supporting data'!P183)+('Net zero supporting data'!P174*ManureNEF))*NtoN2O*kgtoGg,"ERROR"))</f>
        <v>0.33519459543035862</v>
      </c>
      <c r="Z670" s="94">
        <f>IF('Net zero activities &amp; levers'!$C$9="Off",'Activity data'!AS53*ManureNEF*NtoN2O*kgtoGg,IF('Net zero activities &amp; levers'!$C$9="On",(('Net zero supporting data'!Q162*'Net zero supporting data'!Q183)+('Net zero supporting data'!Q174*ManureNEF))*NtoN2O*kgtoGg,"ERROR"))</f>
        <v>0.33600381383609706</v>
      </c>
      <c r="AA670" s="94">
        <f>IF('Net zero activities &amp; levers'!$C$9="Off",'Activity data'!AT53*ManureNEF*NtoN2O*kgtoGg,IF('Net zero activities &amp; levers'!$C$9="On",(('Net zero supporting data'!R162*'Net zero supporting data'!R183)+('Net zero supporting data'!R174*ManureNEF))*NtoN2O*kgtoGg,"ERROR"))</f>
        <v>0.33689768504065609</v>
      </c>
      <c r="AB670" s="94">
        <f>IF('Net zero activities &amp; levers'!$C$9="Off",'Activity data'!AU53*ManureNEF*NtoN2O*kgtoGg,IF('Net zero activities &amp; levers'!$C$9="On",(('Net zero supporting data'!S162*'Net zero supporting data'!S183)+('Net zero supporting data'!S174*ManureNEF))*NtoN2O*kgtoGg,"ERROR"))</f>
        <v>0.34021760504440757</v>
      </c>
      <c r="AC670" s="94">
        <f>IF('Net zero activities &amp; levers'!$C$9="Off",'Activity data'!AV53*ManureNEF*NtoN2O*kgtoGg,IF('Net zero activities &amp; levers'!$C$9="On",(('Net zero supporting data'!T162*'Net zero supporting data'!T183)+('Net zero supporting data'!T174*ManureNEF))*NtoN2O*kgtoGg,"ERROR"))</f>
        <v>0.34222049361841178</v>
      </c>
      <c r="AD670" s="94">
        <f>IF('Net zero activities &amp; levers'!$C$9="Off",'Activity data'!AW53*ManureNEF*NtoN2O*kgtoGg,IF('Net zero activities &amp; levers'!$C$9="On",(('Net zero supporting data'!U162*'Net zero supporting data'!U183)+('Net zero supporting data'!U174*ManureNEF))*NtoN2O*kgtoGg,"ERROR"))</f>
        <v>0.34289884710524765</v>
      </c>
      <c r="AE670" s="94">
        <f>IF('Net zero activities &amp; levers'!$C$9="Off",'Activity data'!AX53*ManureNEF*NtoN2O*kgtoGg,IF('Net zero activities &amp; levers'!$C$9="On",(('Net zero supporting data'!V162*'Net zero supporting data'!V183)+('Net zero supporting data'!V174*ManureNEF))*NtoN2O*kgtoGg,"ERROR"))</f>
        <v>0.34372311738230427</v>
      </c>
      <c r="AF670" s="94">
        <f>IF('Net zero activities &amp; levers'!$C$9="Off",'Activity data'!AY53*ManureNEF*NtoN2O*kgtoGg,IF('Net zero activities &amp; levers'!$C$9="On",(('Net zero supporting data'!W162*'Net zero supporting data'!W183)+('Net zero supporting data'!W174*ManureNEF))*NtoN2O*kgtoGg,"ERROR"))</f>
        <v>0.34609476282323964</v>
      </c>
      <c r="AG670" s="94">
        <f>IF('Net zero activities &amp; levers'!$C$9="Off",'Activity data'!AZ53*ManureNEF*NtoN2O*kgtoGg,IF('Net zero activities &amp; levers'!$C$9="On",(('Net zero supporting data'!X162*'Net zero supporting data'!X183)+('Net zero supporting data'!X174*ManureNEF))*NtoN2O*kgtoGg,"ERROR"))</f>
        <v>0.349019782273292</v>
      </c>
      <c r="AH670" s="94">
        <f>IF('Net zero activities &amp; levers'!$C$9="Off",'Activity data'!BA53*ManureNEF*NtoN2O*kgtoGg,IF('Net zero activities &amp; levers'!$C$9="On",(('Net zero supporting data'!Y162*'Net zero supporting data'!Y183)+('Net zero supporting data'!Y174*ManureNEF))*NtoN2O*kgtoGg,"ERROR"))</f>
        <v>0.34899429452470448</v>
      </c>
      <c r="AI670" s="94">
        <f>IF('Net zero activities &amp; levers'!$C$9="Off",'Activity data'!BB53*ManureNEF*NtoN2O*kgtoGg,IF('Net zero activities &amp; levers'!$C$9="On",(('Net zero supporting data'!Z162*'Net zero supporting data'!Z183)+('Net zero supporting data'!Z174*ManureNEF))*NtoN2O*kgtoGg,"ERROR"))</f>
        <v>0.34871213349306363</v>
      </c>
      <c r="AJ670" s="94">
        <f>IF('Net zero activities &amp; levers'!$C$9="Off",'Activity data'!BC53*ManureNEF*NtoN2O*kgtoGg,IF('Net zero activities &amp; levers'!$C$9="On",(('Net zero supporting data'!AA162*'Net zero supporting data'!AA183)+('Net zero supporting data'!AA174*ManureNEF))*NtoN2O*kgtoGg,"ERROR"))</f>
        <v>0.34906449042030341</v>
      </c>
      <c r="AK670" s="94">
        <f>IF('Net zero activities &amp; levers'!$C$9="Off",'Activity data'!BD53*ManureNEF*NtoN2O*kgtoGg,IF('Net zero activities &amp; levers'!$C$9="On",(('Net zero supporting data'!AB162*'Net zero supporting data'!AB183)+('Net zero supporting data'!AB174*ManureNEF))*NtoN2O*kgtoGg,"ERROR"))</f>
        <v>0.34906147321073921</v>
      </c>
      <c r="AL670" s="94">
        <f>IF('Net zero activities &amp; levers'!$C$9="Off",'Activity data'!BE53*ManureNEF*NtoN2O*kgtoGg,IF('Net zero activities &amp; levers'!$C$9="On",(('Net zero supporting data'!AC162*'Net zero supporting data'!AC183)+('Net zero supporting data'!AC174*ManureNEF))*NtoN2O*kgtoGg,"ERROR"))</f>
        <v>0.34969568198826922</v>
      </c>
      <c r="AM670" s="94">
        <f>IF('Net zero activities &amp; levers'!$C$9="Off",'Activity data'!BF53*ManureNEF*NtoN2O*kgtoGg,IF('Net zero activities &amp; levers'!$C$9="On",(('Net zero supporting data'!AD162*'Net zero supporting data'!AD183)+('Net zero supporting data'!AD174*ManureNEF))*NtoN2O*kgtoGg,"ERROR"))</f>
        <v>0.34972367096328388</v>
      </c>
      <c r="AN670" s="94">
        <f>IF('Net zero activities &amp; levers'!$C$9="Off",'Activity data'!BG53*ManureNEF*NtoN2O*kgtoGg,IF('Net zero activities &amp; levers'!$C$9="On",(('Net zero supporting data'!AE162*'Net zero supporting data'!AE183)+('Net zero supporting data'!AE174*ManureNEF))*NtoN2O*kgtoGg,"ERROR"))</f>
        <v>0.35264712882161486</v>
      </c>
      <c r="AO670" s="94">
        <f>IF('Net zero activities &amp; levers'!$C$9="Off",'Activity data'!BH53*ManureNEF*NtoN2O*kgtoGg,IF('Net zero activities &amp; levers'!$C$9="On",(('Net zero supporting data'!AF162*'Net zero supporting data'!AF183)+('Net zero supporting data'!AF174*ManureNEF))*NtoN2O*kgtoGg,"ERROR"))</f>
        <v>0.35538019339675181</v>
      </c>
      <c r="AP670" s="94">
        <f>IF('Net zero activities &amp; levers'!$C$9="Off",'Activity data'!BI53*ManureNEF*NtoN2O*kgtoGg,IF('Net zero activities &amp; levers'!$C$9="On",(('Net zero supporting data'!AG162*'Net zero supporting data'!AG183)+('Net zero supporting data'!AG174*ManureNEF))*NtoN2O*kgtoGg,"ERROR"))</f>
        <v>0.35808577689628091</v>
      </c>
      <c r="AQ670" s="94">
        <f>IF('Net zero activities &amp; levers'!$C$9="Off",'Activity data'!BJ53*ManureNEF*NtoN2O*kgtoGg,IF('Net zero activities &amp; levers'!$C$9="On",(('Net zero supporting data'!AH162*'Net zero supporting data'!AH183)+('Net zero supporting data'!AH174*ManureNEF))*NtoN2O*kgtoGg,"ERROR"))</f>
        <v>0.360803708852519</v>
      </c>
      <c r="AR670" s="94">
        <f>IF('Net zero activities &amp; levers'!$C$9="Off",'Activity data'!BK53*ManureNEF*NtoN2O*kgtoGg,IF('Net zero activities &amp; levers'!$C$9="On",(('Net zero supporting data'!AI162*'Net zero supporting data'!AI183)+('Net zero supporting data'!AI174*ManureNEF))*NtoN2O*kgtoGg,"ERROR"))</f>
        <v>0.36361682270594786</v>
      </c>
      <c r="AS670" s="94">
        <f>IF('Net zero activities &amp; levers'!$C$9="Off",'Activity data'!BL53*ManureNEF*NtoN2O*kgtoGg,IF('Net zero activities &amp; levers'!$C$9="On",(('Net zero supporting data'!AJ162*'Net zero supporting data'!AJ183)+('Net zero supporting data'!AJ174*ManureNEF))*NtoN2O*kgtoGg,"ERROR"))</f>
        <v>0.3669982656192593</v>
      </c>
      <c r="AT670" s="94">
        <f>IF('Net zero activities &amp; levers'!$C$9="Off",'Activity data'!BM53*ManureNEF*NtoN2O*kgtoGg,IF('Net zero activities &amp; levers'!$C$9="On",(('Net zero supporting data'!AK162*'Net zero supporting data'!AK183)+('Net zero supporting data'!AK174*ManureNEF))*NtoN2O*kgtoGg,"ERROR"))</f>
        <v>0.36535334943592962</v>
      </c>
      <c r="AU670" s="94">
        <f>IF('Net zero activities &amp; levers'!$C$9="Off",'Activity data'!BN53*ManureNEF*NtoN2O*kgtoGg,IF('Net zero activities &amp; levers'!$C$9="On",(('Net zero supporting data'!AL162*'Net zero supporting data'!AL183)+('Net zero supporting data'!AL174*ManureNEF))*NtoN2O*kgtoGg,"ERROR"))</f>
        <v>0.36284329490270817</v>
      </c>
      <c r="AV670" s="94">
        <f>IF('Net zero activities &amp; levers'!$C$9="Off",'Activity data'!BO53*ManureNEF*NtoN2O*kgtoGg,IF('Net zero activities &amp; levers'!$C$9="On",(('Net zero supporting data'!AM162*'Net zero supporting data'!AM183)+('Net zero supporting data'!AM174*ManureNEF))*NtoN2O*kgtoGg,"ERROR"))</f>
        <v>0.36030197040043493</v>
      </c>
      <c r="AW670" s="94">
        <f>IF('Net zero activities &amp; levers'!$C$9="Off",'Activity data'!BP53*ManureNEF*NtoN2O*kgtoGg,IF('Net zero activities &amp; levers'!$C$9="On",(('Net zero supporting data'!AN162*'Net zero supporting data'!AN183)+('Net zero supporting data'!AN174*ManureNEF))*NtoN2O*kgtoGg,"ERROR"))</f>
        <v>0.35744820544326111</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2.6602988559851233</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2.1089170722639059</v>
      </c>
      <c r="T671" s="22">
        <f t="shared" si="145"/>
        <v>2.1501440207345399</v>
      </c>
      <c r="U671" s="22">
        <f t="shared" si="145"/>
        <v>2.1722691831386944</v>
      </c>
      <c r="V671" s="22">
        <f t="shared" si="145"/>
        <v>2.1880394041936264</v>
      </c>
      <c r="W671" s="22">
        <f t="shared" si="145"/>
        <v>2.2077001331120529</v>
      </c>
      <c r="X671" s="22">
        <f t="shared" si="145"/>
        <v>2.2229564917087132</v>
      </c>
      <c r="Y671" s="22">
        <f t="shared" si="145"/>
        <v>2.2292956673615048</v>
      </c>
      <c r="Z671" s="22">
        <f t="shared" si="145"/>
        <v>2.2346775771847991</v>
      </c>
      <c r="AA671" s="22">
        <f t="shared" si="145"/>
        <v>2.2406224916633408</v>
      </c>
      <c r="AB671" s="22">
        <f t="shared" si="145"/>
        <v>2.2627024517260845</v>
      </c>
      <c r="AC671" s="22">
        <f t="shared" si="145"/>
        <v>2.2760231641752293</v>
      </c>
      <c r="AD671" s="22">
        <f t="shared" si="145"/>
        <v>2.2805347240564422</v>
      </c>
      <c r="AE671" s="22">
        <f t="shared" si="145"/>
        <v>2.2860167401224167</v>
      </c>
      <c r="AF671" s="22">
        <f t="shared" si="145"/>
        <v>2.3017899625373146</v>
      </c>
      <c r="AG671" s="22">
        <f t="shared" si="145"/>
        <v>2.3212435374930149</v>
      </c>
      <c r="AH671" s="22">
        <f t="shared" si="145"/>
        <v>2.3210740248329906</v>
      </c>
      <c r="AI671" s="22">
        <f t="shared" si="145"/>
        <v>2.3191974421735124</v>
      </c>
      <c r="AJ671" s="22">
        <f t="shared" si="145"/>
        <v>2.3215408802300002</v>
      </c>
      <c r="AK671" s="22">
        <f t="shared" si="145"/>
        <v>2.3215208135215848</v>
      </c>
      <c r="AL671" s="22">
        <f t="shared" si="145"/>
        <v>2.3257387779494887</v>
      </c>
      <c r="AM671" s="22">
        <f t="shared" si="145"/>
        <v>2.3259249256427523</v>
      </c>
      <c r="AN671" s="22">
        <f t="shared" si="145"/>
        <v>2.3453681148413228</v>
      </c>
      <c r="AO671" s="22">
        <f t="shared" si="145"/>
        <v>2.3635450457913865</v>
      </c>
      <c r="AP671" s="22">
        <f t="shared" si="145"/>
        <v>2.3815392069604866</v>
      </c>
      <c r="AQ671" s="22">
        <f t="shared" si="145"/>
        <v>2.3996154946358459</v>
      </c>
      <c r="AR671" s="22">
        <f t="shared" si="145"/>
        <v>2.4183248133740904</v>
      </c>
      <c r="AS671" s="22">
        <f t="shared" si="145"/>
        <v>2.4408139469664651</v>
      </c>
      <c r="AT671" s="22">
        <f t="shared" si="145"/>
        <v>2.4298740196207946</v>
      </c>
      <c r="AU671" s="22">
        <f t="shared" si="145"/>
        <v>2.4131802728479177</v>
      </c>
      <c r="AV671" s="22">
        <f t="shared" si="145"/>
        <v>2.3962785573086092</v>
      </c>
      <c r="AW671" s="22">
        <f t="shared" si="145"/>
        <v>2.3772988782164455</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0.34358078636628725</v>
      </c>
      <c r="L672" s="94">
        <f>IF('Net zero activities &amp; levers'!$C$9="Off",'Activity data'!AE55*ManureNEF*NtoN2O*kgtoGg,IF('Net zero activities &amp; levers'!$C$9="On",(('Net zero supporting data'!C163*'Net zero supporting data'!C183)+('Net zero supporting data'!C175*ManureNEF))*NtoN2O*kgtoGg,"ERROR"))</f>
        <v>0.35516571939691488</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0.38707850955818845</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0.37659818159279607</v>
      </c>
      <c r="T672" s="94">
        <f>IF('Net zero activities &amp; levers'!$C$9="Off",'Activity data'!AM55*ManureNEF*NtoN2O*kgtoGg,IF('Net zero activities &amp; levers'!$C$9="On",(('Net zero supporting data'!K163*'Net zero supporting data'!K183)+('Net zero supporting data'!K175*ManureNEF))*NtoN2O*kgtoGg,"ERROR"))</f>
        <v>0.39321088771048274</v>
      </c>
      <c r="U672" s="94">
        <f>IF('Net zero activities &amp; levers'!$C$9="Off",'Activity data'!AN55*ManureNEF*NtoN2O*kgtoGg,IF('Net zero activities &amp; levers'!$C$9="On",(('Net zero supporting data'!L163*'Net zero supporting data'!L183)+('Net zero supporting data'!L175*ManureNEF))*NtoN2O*kgtoGg,"ERROR"))</f>
        <v>0.40669662526329453</v>
      </c>
      <c r="V672" s="94">
        <f>IF('Net zero activities &amp; levers'!$C$9="Off",'Activity data'!AO55*ManureNEF*NtoN2O*kgtoGg,IF('Net zero activities &amp; levers'!$C$9="On",(('Net zero supporting data'!M163*'Net zero supporting data'!M183)+('Net zero supporting data'!M175*ManureNEF))*NtoN2O*kgtoGg,"ERROR"))</f>
        <v>0.41925946524212343</v>
      </c>
      <c r="W672" s="94">
        <f>IF('Net zero activities &amp; levers'!$C$9="Off",'Activity data'!AP55*ManureNEF*NtoN2O*kgtoGg,IF('Net zero activities &amp; levers'!$C$9="On",(('Net zero supporting data'!N163*'Net zero supporting data'!N183)+('Net zero supporting data'!N175*ManureNEF))*NtoN2O*kgtoGg,"ERROR"))</f>
        <v>0.43283407028296639</v>
      </c>
      <c r="X672" s="94">
        <f>IF('Net zero activities &amp; levers'!$C$9="Off",'Activity data'!AQ55*ManureNEF*NtoN2O*kgtoGg,IF('Net zero activities &amp; levers'!$C$9="On",(('Net zero supporting data'!O163*'Net zero supporting data'!O183)+('Net zero supporting data'!O175*ManureNEF))*NtoN2O*kgtoGg,"ERROR"))</f>
        <v>0.44581904139111239</v>
      </c>
      <c r="Y672" s="94">
        <f>IF('Net zero activities &amp; levers'!$C$9="Off",'Activity data'!AR55*ManureNEF*NtoN2O*kgtoGg,IF('Net zero activities &amp; levers'!$C$9="On",(('Net zero supporting data'!P163*'Net zero supporting data'!P183)+('Net zero supporting data'!P175*ManureNEF))*NtoN2O*kgtoGg,"ERROR"))</f>
        <v>0.4572389751285254</v>
      </c>
      <c r="Z672" s="94">
        <f>IF('Net zero activities &amp; levers'!$C$9="Off",'Activity data'!AS55*ManureNEF*NtoN2O*kgtoGg,IF('Net zero activities &amp; levers'!$C$9="On",(('Net zero supporting data'!Q163*'Net zero supporting data'!Q183)+('Net zero supporting data'!Q175*ManureNEF))*NtoN2O*kgtoGg,"ERROR"))</f>
        <v>0.46864946604896868</v>
      </c>
      <c r="AA672" s="94">
        <f>IF('Net zero activities &amp; levers'!$C$9="Off",'Activity data'!AT55*ManureNEF*NtoN2O*kgtoGg,IF('Net zero activities &amp; levers'!$C$9="On",(('Net zero supporting data'!R163*'Net zero supporting data'!R183)+('Net zero supporting data'!R175*ManureNEF))*NtoN2O*kgtoGg,"ERROR"))</f>
        <v>0.48037106184702144</v>
      </c>
      <c r="AB672" s="94">
        <f>IF('Net zero activities &amp; levers'!$C$9="Off",'Activity data'!AU55*ManureNEF*NtoN2O*kgtoGg,IF('Net zero activities &amp; levers'!$C$9="On",(('Net zero supporting data'!S163*'Net zero supporting data'!S183)+('Net zero supporting data'!S175*ManureNEF))*NtoN2O*kgtoGg,"ERROR"))</f>
        <v>0.49583196103346944</v>
      </c>
      <c r="AC672" s="94">
        <f>IF('Net zero activities &amp; levers'!$C$9="Off",'Activity data'!AV55*ManureNEF*NtoN2O*kgtoGg,IF('Net zero activities &amp; levers'!$C$9="On",(('Net zero supporting data'!T163*'Net zero supporting data'!T183)+('Net zero supporting data'!T175*ManureNEF))*NtoN2O*kgtoGg,"ERROR"))</f>
        <v>0.50969807630161768</v>
      </c>
      <c r="AD672" s="94">
        <f>IF('Net zero activities &amp; levers'!$C$9="Off",'Activity data'!AW55*ManureNEF*NtoN2O*kgtoGg,IF('Net zero activities &amp; levers'!$C$9="On",(('Net zero supporting data'!U163*'Net zero supporting data'!U183)+('Net zero supporting data'!U175*ManureNEF))*NtoN2O*kgtoGg,"ERROR"))</f>
        <v>0.52764488021470779</v>
      </c>
      <c r="AE672" s="94">
        <f>IF('Net zero activities &amp; levers'!$C$9="Off",'Activity data'!AX55*ManureNEF*NtoN2O*kgtoGg,IF('Net zero activities &amp; levers'!$C$9="On",(('Net zero supporting data'!V163*'Net zero supporting data'!V183)+('Net zero supporting data'!V175*ManureNEF))*NtoN2O*kgtoGg,"ERROR"))</f>
        <v>0.54648707022724974</v>
      </c>
      <c r="AF672" s="94">
        <f>IF('Net zero activities &amp; levers'!$C$9="Off",'Activity data'!AY55*ManureNEF*NtoN2O*kgtoGg,IF('Net zero activities &amp; levers'!$C$9="On",(('Net zero supporting data'!W163*'Net zero supporting data'!W183)+('Net zero supporting data'!W175*ManureNEF))*NtoN2O*kgtoGg,"ERROR"))</f>
        <v>0.56858747598581738</v>
      </c>
      <c r="AG672" s="94">
        <f>IF('Net zero activities &amp; levers'!$C$9="Off",'Activity data'!AZ55*ManureNEF*NtoN2O*kgtoGg,IF('Net zero activities &amp; levers'!$C$9="On",(('Net zero supporting data'!X163*'Net zero supporting data'!X183)+('Net zero supporting data'!X175*ManureNEF))*NtoN2O*kgtoGg,"ERROR"))</f>
        <v>0.59255396962113349</v>
      </c>
      <c r="AH672" s="94">
        <f>IF('Net zero activities &amp; levers'!$C$9="Off",'Activity data'!BA55*ManureNEF*NtoN2O*kgtoGg,IF('Net zero activities &amp; levers'!$C$9="On",(('Net zero supporting data'!Y163*'Net zero supporting data'!Y183)+('Net zero supporting data'!Y175*ManureNEF))*NtoN2O*kgtoGg,"ERROR"))</f>
        <v>0.61238572332256203</v>
      </c>
      <c r="AI672" s="94">
        <f>IF('Net zero activities &amp; levers'!$C$9="Off",'Activity data'!BB55*ManureNEF*NtoN2O*kgtoGg,IF('Net zero activities &amp; levers'!$C$9="On",(('Net zero supporting data'!Z163*'Net zero supporting data'!Z183)+('Net zero supporting data'!Z175*ManureNEF))*NtoN2O*kgtoGg,"ERROR"))</f>
        <v>0.63250600171232407</v>
      </c>
      <c r="AJ672" s="94">
        <f>IF('Net zero activities &amp; levers'!$C$9="Off",'Activity data'!BC55*ManureNEF*NtoN2O*kgtoGg,IF('Net zero activities &amp; levers'!$C$9="On",(('Net zero supporting data'!AA163*'Net zero supporting data'!AA183)+('Net zero supporting data'!AA175*ManureNEF))*NtoN2O*kgtoGg,"ERROR"))</f>
        <v>0.65458326762854946</v>
      </c>
      <c r="AK672" s="94">
        <f>IF('Net zero activities &amp; levers'!$C$9="Off",'Activity data'!BD55*ManureNEF*NtoN2O*kgtoGg,IF('Net zero activities &amp; levers'!$C$9="On",(('Net zero supporting data'!AB163*'Net zero supporting data'!AB183)+('Net zero supporting data'!AB175*ManureNEF))*NtoN2O*kgtoGg,"ERROR"))</f>
        <v>0.67686554813993804</v>
      </c>
      <c r="AL672" s="94">
        <f>IF('Net zero activities &amp; levers'!$C$9="Off",'Activity data'!BE55*ManureNEF*NtoN2O*kgtoGg,IF('Net zero activities &amp; levers'!$C$9="On",(('Net zero supporting data'!AC163*'Net zero supporting data'!AC183)+('Net zero supporting data'!AC175*ManureNEF))*NtoN2O*kgtoGg,"ERROR"))</f>
        <v>0.70132710752479099</v>
      </c>
      <c r="AM672" s="94">
        <f>IF('Net zero activities &amp; levers'!$C$9="Off",'Activity data'!BF55*ManureNEF*NtoN2O*kgtoGg,IF('Net zero activities &amp; levers'!$C$9="On",(('Net zero supporting data'!AD163*'Net zero supporting data'!AD183)+('Net zero supporting data'!AD175*ManureNEF))*NtoN2O*kgtoGg,"ERROR"))</f>
        <v>0.7255761301223228</v>
      </c>
      <c r="AN672" s="94">
        <f>IF('Net zero activities &amp; levers'!$C$9="Off",'Activity data'!BG55*ManureNEF*NtoN2O*kgtoGg,IF('Net zero activities &amp; levers'!$C$9="On",(('Net zero supporting data'!AE163*'Net zero supporting data'!AE183)+('Net zero supporting data'!AE175*ManureNEF))*NtoN2O*kgtoGg,"ERROR"))</f>
        <v>0.75228490125345104</v>
      </c>
      <c r="AO672" s="94">
        <f>IF('Net zero activities &amp; levers'!$C$9="Off",'Activity data'!BH55*ManureNEF*NtoN2O*kgtoGg,IF('Net zero activities &amp; levers'!$C$9="On",(('Net zero supporting data'!AF163*'Net zero supporting data'!AF183)+('Net zero supporting data'!AF175*ManureNEF))*NtoN2O*kgtoGg,"ERROR"))</f>
        <v>0.7795795585815366</v>
      </c>
      <c r="AP672" s="94">
        <f>IF('Net zero activities &amp; levers'!$C$9="Off",'Activity data'!BI55*ManureNEF*NtoN2O*kgtoGg,IF('Net zero activities &amp; levers'!$C$9="On",(('Net zero supporting data'!AG163*'Net zero supporting data'!AG183)+('Net zero supporting data'!AG175*ManureNEF))*NtoN2O*kgtoGg,"ERROR"))</f>
        <v>0.80784138398371086</v>
      </c>
      <c r="AQ672" s="94">
        <f>IF('Net zero activities &amp; levers'!$C$9="Off",'Activity data'!BJ55*ManureNEF*NtoN2O*kgtoGg,IF('Net zero activities &amp; levers'!$C$9="On",(('Net zero supporting data'!AH163*'Net zero supporting data'!AH183)+('Net zero supporting data'!AH175*ManureNEF))*NtoN2O*kgtoGg,"ERROR"))</f>
        <v>0.83720880389512953</v>
      </c>
      <c r="AR672" s="94">
        <f>IF('Net zero activities &amp; levers'!$C$9="Off",'Activity data'!BK55*ManureNEF*NtoN2O*kgtoGg,IF('Net zero activities &amp; levers'!$C$9="On",(('Net zero supporting data'!AI163*'Net zero supporting data'!AI183)+('Net zero supporting data'!AI175*ManureNEF))*NtoN2O*kgtoGg,"ERROR"))</f>
        <v>0.86793643968793199</v>
      </c>
      <c r="AS672" s="94">
        <f>IF('Net zero activities &amp; levers'!$C$9="Off",'Activity data'!BL55*ManureNEF*NtoN2O*kgtoGg,IF('Net zero activities &amp; levers'!$C$9="On",(('Net zero supporting data'!AJ163*'Net zero supporting data'!AJ183)+('Net zero supporting data'!AJ175*ManureNEF))*NtoN2O*kgtoGg,"ERROR"))</f>
        <v>0.90126396548339527</v>
      </c>
      <c r="AT672" s="94">
        <f>IF('Net zero activities &amp; levers'!$C$9="Off",'Activity data'!BM55*ManureNEF*NtoN2O*kgtoGg,IF('Net zero activities &amp; levers'!$C$9="On",(('Net zero supporting data'!AK163*'Net zero supporting data'!AK183)+('Net zero supporting data'!AK175*ManureNEF))*NtoN2O*kgtoGg,"ERROR"))</f>
        <v>0.92323778695651582</v>
      </c>
      <c r="AU672" s="94">
        <f>IF('Net zero activities &amp; levers'!$C$9="Off",'Activity data'!BN55*ManureNEF*NtoN2O*kgtoGg,IF('Net zero activities &amp; levers'!$C$9="On",(('Net zero supporting data'!AL163*'Net zero supporting data'!AL183)+('Net zero supporting data'!AL175*ManureNEF))*NtoN2O*kgtoGg,"ERROR"))</f>
        <v>0.94363961162109378</v>
      </c>
      <c r="AV672" s="94">
        <f>IF('Net zero activities &amp; levers'!$C$9="Off",'Activity data'!BO55*ManureNEF*NtoN2O*kgtoGg,IF('Net zero activities &amp; levers'!$C$9="On",(('Net zero supporting data'!AM163*'Net zero supporting data'!AM183)+('Net zero supporting data'!AM175*ManureNEF))*NtoN2O*kgtoGg,"ERROR"))</f>
        <v>0.96453981005283229</v>
      </c>
      <c r="AW672" s="94">
        <f>IF('Net zero activities &amp; levers'!$C$9="Off",'Activity data'!BP55*ManureNEF*NtoN2O*kgtoGg,IF('Net zero activities &amp; levers'!$C$9="On",(('Net zero supporting data'!AN163*'Net zero supporting data'!AN183)+('Net zero supporting data'!AN175*ManureNEF))*NtoN2O*kgtoGg,"ERROR"))</f>
        <v>0.98518749139131134</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5.8466784388382181E-2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5.9536124869389993E-2</v>
      </c>
      <c r="T673" s="94">
        <f>IF('Net zero activities &amp; levers'!$C$9="Off",'Activity data'!AM56*ManureNEF*NtoN2O*kgtoGg,IF('Net zero activities &amp; levers'!$C$9="On",(('Net zero supporting data'!K164*'Net zero supporting data'!K183)+('Net zero supporting data'!K176*ManureNEF))*NtoN2O*kgtoGg,"ERROR"))</f>
        <v>5.9735159508924454E-2</v>
      </c>
      <c r="U673" s="94">
        <f>IF('Net zero activities &amp; levers'!$C$9="Off",'Activity data'!AN56*ManureNEF*NtoN2O*kgtoGg,IF('Net zero activities &amp; levers'!$C$9="On",(('Net zero supporting data'!L164*'Net zero supporting data'!L183)+('Net zero supporting data'!L176*ManureNEF))*NtoN2O*kgtoGg,"ERROR"))</f>
        <v>5.9911260751716718E-2</v>
      </c>
      <c r="V673" s="94">
        <f>IF('Net zero activities &amp; levers'!$C$9="Off",'Activity data'!AO56*ManureNEF*NtoN2O*kgtoGg,IF('Net zero activities &amp; levers'!$C$9="On",(('Net zero supporting data'!M164*'Net zero supporting data'!M183)+('Net zero supporting data'!M176*ManureNEF))*NtoN2O*kgtoGg,"ERROR"))</f>
        <v>6.0064792145132169E-2</v>
      </c>
      <c r="W673" s="94">
        <f>IF('Net zero activities &amp; levers'!$C$9="Off",'Activity data'!AP56*ManureNEF*NtoN2O*kgtoGg,IF('Net zero activities &amp; levers'!$C$9="On",(('Net zero supporting data'!N164*'Net zero supporting data'!N183)+('Net zero supporting data'!N176*ManureNEF))*NtoN2O*kgtoGg,"ERROR"))</f>
        <v>6.0195961741197811E-2</v>
      </c>
      <c r="X673" s="94">
        <f>IF('Net zero activities &amp; levers'!$C$9="Off",'Activity data'!AQ56*ManureNEF*NtoN2O*kgtoGg,IF('Net zero activities &amp; levers'!$C$9="On",(('Net zero supporting data'!O164*'Net zero supporting data'!O183)+('Net zero supporting data'!O176*ManureNEF))*NtoN2O*kgtoGg,"ERROR"))</f>
        <v>6.0301987284053699E-2</v>
      </c>
      <c r="Y673" s="94">
        <f>IF('Net zero activities &amp; levers'!$C$9="Off",'Activity data'!AR56*ManureNEF*NtoN2O*kgtoGg,IF('Net zero activities &amp; levers'!$C$9="On",(('Net zero supporting data'!P164*'Net zero supporting data'!P183)+('Net zero supporting data'!P176*ManureNEF))*NtoN2O*kgtoGg,"ERROR"))</f>
        <v>6.0404636780314803E-2</v>
      </c>
      <c r="Z673" s="94">
        <f>IF('Net zero activities &amp; levers'!$C$9="Off",'Activity data'!AS56*ManureNEF*NtoN2O*kgtoGg,IF('Net zero activities &amp; levers'!$C$9="On",(('Net zero supporting data'!Q164*'Net zero supporting data'!Q183)+('Net zero supporting data'!Q176*ManureNEF))*NtoN2O*kgtoGg,"ERROR"))</f>
        <v>6.0504501381629855E-2</v>
      </c>
      <c r="AA673" s="94">
        <f>IF('Net zero activities &amp; levers'!$C$9="Off",'Activity data'!AT56*ManureNEF*NtoN2O*kgtoGg,IF('Net zero activities &amp; levers'!$C$9="On",(('Net zero supporting data'!R164*'Net zero supporting data'!R183)+('Net zero supporting data'!R176*ManureNEF))*NtoN2O*kgtoGg,"ERROR"))</f>
        <v>6.0601140224058242E-2</v>
      </c>
      <c r="AB673" s="94">
        <f>IF('Net zero activities &amp; levers'!$C$9="Off",'Activity data'!AU56*ManureNEF*NtoN2O*kgtoGg,IF('Net zero activities &amp; levers'!$C$9="On",(('Net zero supporting data'!S164*'Net zero supporting data'!S183)+('Net zero supporting data'!S176*ManureNEF))*NtoN2O*kgtoGg,"ERROR"))</f>
        <v>6.0696778742641164E-2</v>
      </c>
      <c r="AC673" s="94">
        <f>IF('Net zero activities &amp; levers'!$C$9="Off",'Activity data'!AV56*ManureNEF*NtoN2O*kgtoGg,IF('Net zero activities &amp; levers'!$C$9="On",(('Net zero supporting data'!T164*'Net zero supporting data'!T183)+('Net zero supporting data'!T176*ManureNEF))*NtoN2O*kgtoGg,"ERROR"))</f>
        <v>6.0786268969690582E-2</v>
      </c>
      <c r="AD673" s="94">
        <f>IF('Net zero activities &amp; levers'!$C$9="Off",'Activity data'!AW56*ManureNEF*NtoN2O*kgtoGg,IF('Net zero activities &amp; levers'!$C$9="On",(('Net zero supporting data'!U164*'Net zero supporting data'!U183)+('Net zero supporting data'!U176*ManureNEF))*NtoN2O*kgtoGg,"ERROR"))</f>
        <v>6.0875543501258844E-2</v>
      </c>
      <c r="AE673" s="94">
        <f>IF('Net zero activities &amp; levers'!$C$9="Off",'Activity data'!AX56*ManureNEF*NtoN2O*kgtoGg,IF('Net zero activities &amp; levers'!$C$9="On",(('Net zero supporting data'!V164*'Net zero supporting data'!V183)+('Net zero supporting data'!V176*ManureNEF))*NtoN2O*kgtoGg,"ERROR"))</f>
        <v>6.0962502544019311E-2</v>
      </c>
      <c r="AF673" s="94">
        <f>IF('Net zero activities &amp; levers'!$C$9="Off",'Activity data'!AY56*ManureNEF*NtoN2O*kgtoGg,IF('Net zero activities &amp; levers'!$C$9="On",(('Net zero supporting data'!W164*'Net zero supporting data'!W183)+('Net zero supporting data'!W176*ManureNEF))*NtoN2O*kgtoGg,"ERROR"))</f>
        <v>6.1048589321399588E-2</v>
      </c>
      <c r="AG673" s="94">
        <f>IF('Net zero activities &amp; levers'!$C$9="Off",'Activity data'!AZ56*ManureNEF*NtoN2O*kgtoGg,IF('Net zero activities &amp; levers'!$C$9="On",(('Net zero supporting data'!X164*'Net zero supporting data'!X183)+('Net zero supporting data'!X176*ManureNEF))*NtoN2O*kgtoGg,"ERROR"))</f>
        <v>6.1132180232229487E-2</v>
      </c>
      <c r="AH673" s="94">
        <f>IF('Net zero activities &amp; levers'!$C$9="Off",'Activity data'!BA56*ManureNEF*NtoN2O*kgtoGg,IF('Net zero activities &amp; levers'!$C$9="On",(('Net zero supporting data'!Y164*'Net zero supporting data'!Y183)+('Net zero supporting data'!Y176*ManureNEF))*NtoN2O*kgtoGg,"ERROR"))</f>
        <v>6.1208044769568551E-2</v>
      </c>
      <c r="AI673" s="94">
        <f>IF('Net zero activities &amp; levers'!$C$9="Off",'Activity data'!BB56*ManureNEF*NtoN2O*kgtoGg,IF('Net zero activities &amp; levers'!$C$9="On",(('Net zero supporting data'!Z164*'Net zero supporting data'!Z183)+('Net zero supporting data'!Z176*ManureNEF))*NtoN2O*kgtoGg,"ERROR"))</f>
        <v>6.1280223554167013E-2</v>
      </c>
      <c r="AJ673" s="94">
        <f>IF('Net zero activities &amp; levers'!$C$9="Off",'Activity data'!BC56*ManureNEF*NtoN2O*kgtoGg,IF('Net zero activities &amp; levers'!$C$9="On",(('Net zero supporting data'!AA164*'Net zero supporting data'!AA183)+('Net zero supporting data'!AA176*ManureNEF))*NtoN2O*kgtoGg,"ERROR"))</f>
        <v>6.1349674663975208E-2</v>
      </c>
      <c r="AK673" s="94">
        <f>IF('Net zero activities &amp; levers'!$C$9="Off",'Activity data'!BD56*ManureNEF*NtoN2O*kgtoGg,IF('Net zero activities &amp; levers'!$C$9="On",(('Net zero supporting data'!AB164*'Net zero supporting data'!AB183)+('Net zero supporting data'!AB176*ManureNEF))*NtoN2O*kgtoGg,"ERROR"))</f>
        <v>6.1414673373077315E-2</v>
      </c>
      <c r="AL673" s="94">
        <f>IF('Net zero activities &amp; levers'!$C$9="Off",'Activity data'!BE56*ManureNEF*NtoN2O*kgtoGg,IF('Net zero activities &amp; levers'!$C$9="On",(('Net zero supporting data'!AC164*'Net zero supporting data'!AC183)+('Net zero supporting data'!AC176*ManureNEF))*NtoN2O*kgtoGg,"ERROR"))</f>
        <v>6.1476433009992407E-2</v>
      </c>
      <c r="AM673" s="94">
        <f>IF('Net zero activities &amp; levers'!$C$9="Off",'Activity data'!BF56*ManureNEF*NtoN2O*kgtoGg,IF('Net zero activities &amp; levers'!$C$9="On",(('Net zero supporting data'!AD164*'Net zero supporting data'!AD183)+('Net zero supporting data'!AD176*ManureNEF))*NtoN2O*kgtoGg,"ERROR"))</f>
        <v>6.1532799513045147E-2</v>
      </c>
      <c r="AN673" s="94">
        <f>IF('Net zero activities &amp; levers'!$C$9="Off",'Activity data'!BG56*ManureNEF*NtoN2O*kgtoGg,IF('Net zero activities &amp; levers'!$C$9="On",(('Net zero supporting data'!AE164*'Net zero supporting data'!AE183)+('Net zero supporting data'!AE176*ManureNEF))*NtoN2O*kgtoGg,"ERROR"))</f>
        <v>6.1587110339340626E-2</v>
      </c>
      <c r="AO673" s="94">
        <f>IF('Net zero activities &amp; levers'!$C$9="Off",'Activity data'!BH56*ManureNEF*NtoN2O*kgtoGg,IF('Net zero activities &amp; levers'!$C$9="On",(('Net zero supporting data'!AF164*'Net zero supporting data'!AF183)+('Net zero supporting data'!AF176*ManureNEF))*NtoN2O*kgtoGg,"ERROR"))</f>
        <v>6.1636991968896812E-2</v>
      </c>
      <c r="AP673" s="94">
        <f>IF('Net zero activities &amp; levers'!$C$9="Off",'Activity data'!BI56*ManureNEF*NtoN2O*kgtoGg,IF('Net zero activities &amp; levers'!$C$9="On",(('Net zero supporting data'!AG164*'Net zero supporting data'!AG183)+('Net zero supporting data'!AG176*ManureNEF))*NtoN2O*kgtoGg,"ERROR"))</f>
        <v>6.1682488685774167E-2</v>
      </c>
      <c r="AQ673" s="94">
        <f>IF('Net zero activities &amp; levers'!$C$9="Off",'Activity data'!BJ56*ManureNEF*NtoN2O*kgtoGg,IF('Net zero activities &amp; levers'!$C$9="On",(('Net zero supporting data'!AH164*'Net zero supporting data'!AH183)+('Net zero supporting data'!AH176*ManureNEF))*NtoN2O*kgtoGg,"ERROR"))</f>
        <v>6.1723470342164501E-2</v>
      </c>
      <c r="AR673" s="94">
        <f>IF('Net zero activities &amp; levers'!$C$9="Off",'Activity data'!BK56*ManureNEF*NtoN2O*kgtoGg,IF('Net zero activities &amp; levers'!$C$9="On",(('Net zero supporting data'!AI164*'Net zero supporting data'!AI183)+('Net zero supporting data'!AI176*ManureNEF))*NtoN2O*kgtoGg,"ERROR"))</f>
        <v>6.1759902671414825E-2</v>
      </c>
      <c r="AS673" s="94">
        <f>IF('Net zero activities &amp; levers'!$C$9="Off",'Activity data'!BL56*ManureNEF*NtoN2O*kgtoGg,IF('Net zero activities &amp; levers'!$C$9="On",(('Net zero supporting data'!AJ164*'Net zero supporting data'!AJ183)+('Net zero supporting data'!AJ176*ManureNEF))*NtoN2O*kgtoGg,"ERROR"))</f>
        <v>6.1792514211408002E-2</v>
      </c>
      <c r="AT673" s="94">
        <f>IF('Net zero activities &amp; levers'!$C$9="Off",'Activity data'!BM56*ManureNEF*NtoN2O*kgtoGg,IF('Net zero activities &amp; levers'!$C$9="On",(('Net zero supporting data'!AK164*'Net zero supporting data'!AK183)+('Net zero supporting data'!AK176*ManureNEF))*NtoN2O*kgtoGg,"ERROR"))</f>
        <v>6.1810957148140416E-2</v>
      </c>
      <c r="AU673" s="94">
        <f>IF('Net zero activities &amp; levers'!$C$9="Off",'Activity data'!BN56*ManureNEF*NtoN2O*kgtoGg,IF('Net zero activities &amp; levers'!$C$9="On",(('Net zero supporting data'!AL164*'Net zero supporting data'!AL183)+('Net zero supporting data'!AL176*ManureNEF))*NtoN2O*kgtoGg,"ERROR"))</f>
        <v>6.1822284532220925E-2</v>
      </c>
      <c r="AV673" s="94">
        <f>IF('Net zero activities &amp; levers'!$C$9="Off",'Activity data'!BO56*ManureNEF*NtoN2O*kgtoGg,IF('Net zero activities &amp; levers'!$C$9="On",(('Net zero supporting data'!AM164*'Net zero supporting data'!AM183)+('Net zero supporting data'!AM176*ManureNEF))*NtoN2O*kgtoGg,"ERROR"))</f>
        <v>6.1827841505020763E-2</v>
      </c>
      <c r="AW673" s="94">
        <f>IF('Net zero activities &amp; levers'!$C$9="Off",'Activity data'!BP56*ManureNEF*NtoN2O*kgtoGg,IF('Net zero activities &amp; levers'!$C$9="On",(('Net zero supporting data'!AN164*'Net zero supporting data'!AN183)+('Net zero supporting data'!AN176*ManureNEF))*NtoN2O*kgtoGg,"ERROR"))</f>
        <v>6.1826936471550874E-2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4.749693023694599E-2</v>
      </c>
      <c r="L674" s="22">
        <f t="shared" ref="L674:AW674" si="146">L1473</f>
        <v>4.7522611675988952E-2</v>
      </c>
      <c r="M674" s="22">
        <f t="shared" si="146"/>
        <v>4.7584015033260256E-2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4.8454312828089242E-2</v>
      </c>
      <c r="T674" s="22">
        <f t="shared" si="146"/>
        <v>4.8616299969657245E-2</v>
      </c>
      <c r="U674" s="22">
        <f t="shared" si="146"/>
        <v>4.8759622443640745E-2</v>
      </c>
      <c r="V674" s="22">
        <f t="shared" si="146"/>
        <v>4.8884576128177731E-2</v>
      </c>
      <c r="W674" s="22">
        <f t="shared" si="146"/>
        <v>4.8991330349337434E-2</v>
      </c>
      <c r="X674" s="22">
        <f t="shared" si="146"/>
        <v>4.907762072904516E-2</v>
      </c>
      <c r="Y674" s="22">
        <f t="shared" si="146"/>
        <v>4.9161163465734757E-2</v>
      </c>
      <c r="Z674" s="22">
        <f t="shared" si="146"/>
        <v>4.9242439676492299E-2</v>
      </c>
      <c r="AA674" s="22">
        <f t="shared" si="146"/>
        <v>4.9321090557997313E-2</v>
      </c>
      <c r="AB674" s="22">
        <f t="shared" si="146"/>
        <v>4.9398927311867298E-2</v>
      </c>
      <c r="AC674" s="22">
        <f t="shared" si="146"/>
        <v>4.9471760192173531E-2</v>
      </c>
      <c r="AD674" s="22">
        <f t="shared" si="146"/>
        <v>4.954441752567787E-2</v>
      </c>
      <c r="AE674" s="22">
        <f t="shared" si="146"/>
        <v>4.9615190366039737E-2</v>
      </c>
      <c r="AF674" s="22">
        <f t="shared" si="146"/>
        <v>4.9685253300950222E-2</v>
      </c>
      <c r="AG674" s="22">
        <f t="shared" si="146"/>
        <v>4.9753284939754762E-2</v>
      </c>
      <c r="AH674" s="22">
        <f t="shared" si="146"/>
        <v>4.981502836079281E-2</v>
      </c>
      <c r="AI674" s="22">
        <f t="shared" si="146"/>
        <v>4.987377208010875E-2</v>
      </c>
      <c r="AJ674" s="22">
        <f t="shared" si="146"/>
        <v>4.9930295842921441E-2</v>
      </c>
      <c r="AK674" s="22">
        <f t="shared" si="146"/>
        <v>4.9983195956779448E-2</v>
      </c>
      <c r="AL674" s="22">
        <f t="shared" si="146"/>
        <v>5.0033459906168122E-2</v>
      </c>
      <c r="AM674" s="22">
        <f t="shared" si="146"/>
        <v>5.0079334577687901E-2</v>
      </c>
      <c r="AN674" s="22">
        <f t="shared" si="146"/>
        <v>5.0123536207757821E-2</v>
      </c>
      <c r="AO674" s="22">
        <f t="shared" si="146"/>
        <v>5.0164133073747882E-2</v>
      </c>
      <c r="AP674" s="22">
        <f t="shared" si="146"/>
        <v>5.0201161216863729E-2</v>
      </c>
      <c r="AQ674" s="22">
        <f t="shared" si="146"/>
        <v>5.0234514714480608E-2</v>
      </c>
      <c r="AR674" s="22">
        <f t="shared" si="146"/>
        <v>5.0264165678200926E-2</v>
      </c>
      <c r="AS674" s="22">
        <f t="shared" si="146"/>
        <v>5.0290707038830339E-2</v>
      </c>
      <c r="AT674" s="22">
        <f t="shared" si="146"/>
        <v>5.030571708236041E-2</v>
      </c>
      <c r="AU674" s="22">
        <f t="shared" si="146"/>
        <v>5.0314936033257276E-2</v>
      </c>
      <c r="AV674" s="22">
        <f t="shared" si="146"/>
        <v>5.0319458653750461E-2</v>
      </c>
      <c r="AW674" s="22">
        <f t="shared" si="146"/>
        <v>5.0318722079528255E-2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7.509194674971245E-3</v>
      </c>
      <c r="T675" s="94">
        <f>IF('Net zero activities &amp; levers'!$C$9="Off",'Activity data'!AM58*ManureNEF*NtoN2O*kgtoGg,IF('Net zero activities &amp; levers'!$C$9="On",(('Net zero supporting data'!K165*'Net zero supporting data'!K183)+('Net zero supporting data'!K177*ManureNEF))*NtoN2O*kgtoGg,"ERROR"))</f>
        <v>7.5517267568198645E-3</v>
      </c>
      <c r="U675" s="94">
        <f>IF('Net zero activities &amp; levers'!$C$9="Off",'Activity data'!AN58*ManureNEF*NtoN2O*kgtoGg,IF('Net zero activities &amp; levers'!$C$9="On",(('Net zero supporting data'!L165*'Net zero supporting data'!L183)+('Net zero supporting data'!L177*ManureNEF))*NtoN2O*kgtoGg,"ERROR"))</f>
        <v>7.5891635526393929E-3</v>
      </c>
      <c r="V675" s="94">
        <f>IF('Net zero activities &amp; levers'!$C$9="Off",'Activity data'!AO58*ManureNEF*NtoN2O*kgtoGg,IF('Net zero activities &amp; levers'!$C$9="On",(('Net zero supporting data'!M165*'Net zero supporting data'!M183)+('Net zero supporting data'!M177*ManureNEF))*NtoN2O*kgtoGg,"ERROR"))</f>
        <v>7.6216637684340437E-3</v>
      </c>
      <c r="W675" s="94">
        <f>IF('Net zero activities &amp; levers'!$C$9="Off",'Activity data'!AP58*ManureNEF*NtoN2O*kgtoGg,IF('Net zero activities &amp; levers'!$C$9="On",(('Net zero supporting data'!N165*'Net zero supporting data'!N183)+('Net zero supporting data'!N177*ManureNEF))*NtoN2O*kgtoGg,"ERROR"))</f>
        <v>7.6493474502419131E-3</v>
      </c>
      <c r="X675" s="94">
        <f>IF('Net zero activities &amp; levers'!$C$9="Off",'Activity data'!AQ58*ManureNEF*NtoN2O*kgtoGg,IF('Net zero activities &amp; levers'!$C$9="On",(('Net zero supporting data'!O165*'Net zero supporting data'!O183)+('Net zero supporting data'!O177*ManureNEF))*NtoN2O*kgtoGg,"ERROR"))</f>
        <v>7.6717610187546611E-3</v>
      </c>
      <c r="Y675" s="94">
        <f>IF('Net zero activities &amp; levers'!$C$9="Off",'Activity data'!AR58*ManureNEF*NtoN2O*kgtoGg,IF('Net zero activities &amp; levers'!$C$9="On",(('Net zero supporting data'!P165*'Net zero supporting data'!P183)+('Net zero supporting data'!P177*ManureNEF))*NtoN2O*kgtoGg,"ERROR"))</f>
        <v>7.6930855379270264E-3</v>
      </c>
      <c r="Z675" s="94">
        <f>IF('Net zero activities &amp; levers'!$C$9="Off",'Activity data'!AS58*ManureNEF*NtoN2O*kgtoGg,IF('Net zero activities &amp; levers'!$C$9="On",(('Net zero supporting data'!Q165*'Net zero supporting data'!Q183)+('Net zero supporting data'!Q177*ManureNEF))*NtoN2O*kgtoGg,"ERROR"))</f>
        <v>7.7134694874372101E-3</v>
      </c>
      <c r="AA675" s="94">
        <f>IF('Net zero activities &amp; levers'!$C$9="Off",'Activity data'!AT58*ManureNEF*NtoN2O*kgtoGg,IF('Net zero activities &amp; levers'!$C$9="On",(('Net zero supporting data'!R165*'Net zero supporting data'!R183)+('Net zero supporting data'!R177*ManureNEF))*NtoN2O*kgtoGg,"ERROR"))</f>
        <v>7.7328627116623342E-3</v>
      </c>
      <c r="AB675" s="94">
        <f>IF('Net zero activities &amp; levers'!$C$9="Off",'Activity data'!AU58*ManureNEF*NtoN2O*kgtoGg,IF('Net zero activities &amp; levers'!$C$9="On",(('Net zero supporting data'!S165*'Net zero supporting data'!S183)+('Net zero supporting data'!S177*ManureNEF))*NtoN2O*kgtoGg,"ERROR"))</f>
        <v>7.7517128312830389E-3</v>
      </c>
      <c r="AC675" s="94">
        <f>IF('Net zero activities &amp; levers'!$C$9="Off",'Activity data'!AV58*ManureNEF*NtoN2O*kgtoGg,IF('Net zero activities &amp; levers'!$C$9="On",(('Net zero supporting data'!T165*'Net zero supporting data'!T183)+('Net zero supporting data'!T177*ManureNEF))*NtoN2O*kgtoGg,"ERROR"))</f>
        <v>7.769080877819275E-3</v>
      </c>
      <c r="AD675" s="94">
        <f>IF('Net zero activities &amp; levers'!$C$9="Off",'Activity data'!AW58*ManureNEF*NtoN2O*kgtoGg,IF('Net zero activities &amp; levers'!$C$9="On",(('Net zero supporting data'!U165*'Net zero supporting data'!U183)+('Net zero supporting data'!U177*ManureNEF))*NtoN2O*kgtoGg,"ERROR"))</f>
        <v>7.7861035588109228E-3</v>
      </c>
      <c r="AE675" s="94">
        <f>IF('Net zero activities &amp; levers'!$C$9="Off",'Activity data'!AX58*ManureNEF*NtoN2O*kgtoGg,IF('Net zero activities &amp; levers'!$C$9="On",(('Net zero supporting data'!V165*'Net zero supporting data'!V183)+('Net zero supporting data'!V177*ManureNEF))*NtoN2O*kgtoGg,"ERROR"))</f>
        <v>7.8024087902397567E-3</v>
      </c>
      <c r="AF675" s="94">
        <f>IF('Net zero activities &amp; levers'!$C$9="Off",'Activity data'!AY58*ManureNEF*NtoN2O*kgtoGg,IF('Net zero activities &amp; levers'!$C$9="On",(('Net zero supporting data'!W165*'Net zero supporting data'!W183)+('Net zero supporting data'!W177*ManureNEF))*NtoN2O*kgtoGg,"ERROR"))</f>
        <v>7.8182850859103252E-3</v>
      </c>
      <c r="AG675" s="94">
        <f>IF('Net zero activities &amp; levers'!$C$9="Off",'Activity data'!AZ58*ManureNEF*NtoN2O*kgtoGg,IF('Net zero activities &amp; levers'!$C$9="On",(('Net zero supporting data'!X165*'Net zero supporting data'!X183)+('Net zero supporting data'!X177*ManureNEF))*NtoN2O*kgtoGg,"ERROR"))</f>
        <v>7.8334477209134681E-3</v>
      </c>
      <c r="AH675" s="94">
        <f>IF('Net zero activities &amp; levers'!$C$9="Off",'Activity data'!BA58*ManureNEF*NtoN2O*kgtoGg,IF('Net zero activities &amp; levers'!$C$9="On",(('Net zero supporting data'!Y165*'Net zero supporting data'!Y183)+('Net zero supporting data'!Y177*ManureNEF))*NtoN2O*kgtoGg,"ERROR"))</f>
        <v>7.8469444154776469E-3</v>
      </c>
      <c r="AI675" s="94">
        <f>IF('Net zero activities &amp; levers'!$C$9="Off",'Activity data'!BB58*ManureNEF*NtoN2O*kgtoGg,IF('Net zero activities &amp; levers'!$C$9="On",(('Net zero supporting data'!Z165*'Net zero supporting data'!Z183)+('Net zero supporting data'!Z177*ManureNEF))*NtoN2O*kgtoGg,"ERROR"))</f>
        <v>7.859543958950518E-3</v>
      </c>
      <c r="AJ675" s="94">
        <f>IF('Net zero activities &amp; levers'!$C$9="Off",'Activity data'!BC58*ManureNEF*NtoN2O*kgtoGg,IF('Net zero activities &amp; levers'!$C$9="On",(('Net zero supporting data'!AA165*'Net zero supporting data'!AA183)+('Net zero supporting data'!AA177*ManureNEF))*NtoN2O*kgtoGg,"ERROR"))</f>
        <v>7.87143902757673E-3</v>
      </c>
      <c r="AK675" s="94">
        <f>IF('Net zero activities &amp; levers'!$C$9="Off",'Activity data'!BD58*ManureNEF*NtoN2O*kgtoGg,IF('Net zero activities &amp; levers'!$C$9="On",(('Net zero supporting data'!AB165*'Net zero supporting data'!AB183)+('Net zero supporting data'!AB177*ManureNEF))*NtoN2O*kgtoGg,"ERROR"))</f>
        <v>7.8823254721859994E-3</v>
      </c>
      <c r="AL675" s="94">
        <f>IF('Net zero activities &amp; levers'!$C$9="Off",'Activity data'!BE58*ManureNEF*NtoN2O*kgtoGg,IF('Net zero activities &amp; levers'!$C$9="On",(('Net zero supporting data'!AC165*'Net zero supporting data'!AC183)+('Net zero supporting data'!AC177*ManureNEF))*NtoN2O*kgtoGg,"ERROR"))</f>
        <v>7.8924409929910025E-3</v>
      </c>
      <c r="AM675" s="94">
        <f>IF('Net zero activities &amp; levers'!$C$9="Off",'Activity data'!BF58*ManureNEF*NtoN2O*kgtoGg,IF('Net zero activities &amp; levers'!$C$9="On",(('Net zero supporting data'!AD165*'Net zero supporting data'!AD183)+('Net zero supporting data'!AD177*ManureNEF))*NtoN2O*kgtoGg,"ERROR"))</f>
        <v>7.9014024153127131E-3</v>
      </c>
      <c r="AN675" s="94">
        <f>IF('Net zero activities &amp; levers'!$C$9="Off",'Activity data'!BG58*ManureNEF*NtoN2O*kgtoGg,IF('Net zero activities &amp; levers'!$C$9="On",(('Net zero supporting data'!AE165*'Net zero supporting data'!AE183)+('Net zero supporting data'!AE177*ManureNEF))*NtoN2O*kgtoGg,"ERROR"))</f>
        <v>7.9098352067502008E-3</v>
      </c>
      <c r="AO675" s="94">
        <f>IF('Net zero activities &amp; levers'!$C$9="Off",'Activity data'!BH58*ManureNEF*NtoN2O*kgtoGg,IF('Net zero activities &amp; levers'!$C$9="On",(('Net zero supporting data'!AF165*'Net zero supporting data'!AF183)+('Net zero supporting data'!AF177*ManureNEF))*NtoN2O*kgtoGg,"ERROR"))</f>
        <v>7.9173147435306224E-3</v>
      </c>
      <c r="AP675" s="94">
        <f>IF('Net zero activities &amp; levers'!$C$9="Off",'Activity data'!BI58*ManureNEF*NtoN2O*kgtoGg,IF('Net zero activities &amp; levers'!$C$9="On",(('Net zero supporting data'!AG165*'Net zero supporting data'!AG183)+('Net zero supporting data'!AG177*ManureNEF))*NtoN2O*kgtoGg,"ERROR"))</f>
        <v>7.9238604392133077E-3</v>
      </c>
      <c r="AQ675" s="94">
        <f>IF('Net zero activities &amp; levers'!$C$9="Off",'Activity data'!BJ58*ManureNEF*NtoN2O*kgtoGg,IF('Net zero activities &amp; levers'!$C$9="On",(('Net zero supporting data'!AH165*'Net zero supporting data'!AH183)+('Net zero supporting data'!AH177*ManureNEF))*NtoN2O*kgtoGg,"ERROR"))</f>
        <v>7.9294592123575636E-3</v>
      </c>
      <c r="AR675" s="94">
        <f>IF('Net zero activities &amp; levers'!$C$9="Off",'Activity data'!BK58*ManureNEF*NtoN2O*kgtoGg,IF('Net zero activities &amp; levers'!$C$9="On",(('Net zero supporting data'!AI165*'Net zero supporting data'!AI183)+('Net zero supporting data'!AI177*ManureNEF))*NtoN2O*kgtoGg,"ERROR"))</f>
        <v>7.9341150209356979E-3</v>
      </c>
      <c r="AS675" s="94">
        <f>IF('Net zero activities &amp; levers'!$C$9="Off",'Activity data'!BL58*ManureNEF*NtoN2O*kgtoGg,IF('Net zero activities &amp; levers'!$C$9="On",(('Net zero supporting data'!AJ165*'Net zero supporting data'!AJ183)+('Net zero supporting data'!AJ177*ManureNEF))*NtoN2O*kgtoGg,"ERROR"))</f>
        <v>7.9379699786294167E-3</v>
      </c>
      <c r="AT675" s="94">
        <f>IF('Net zero activities &amp; levers'!$C$9="Off",'Activity data'!BM58*ManureNEF*NtoN2O*kgtoGg,IF('Net zero activities &amp; levers'!$C$9="On",(('Net zero supporting data'!AK165*'Net zero supporting data'!AK183)+('Net zero supporting data'!AK177*ManureNEF))*NtoN2O*kgtoGg,"ERROR"))</f>
        <v>7.9391549164099066E-3</v>
      </c>
      <c r="AU675" s="94">
        <f>IF('Net zero activities &amp; levers'!$C$9="Off",'Activity data'!BN58*ManureNEF*NtoN2O*kgtoGg,IF('Net zero activities &amp; levers'!$C$9="On",(('Net zero supporting data'!AL165*'Net zero supporting data'!AL183)+('Net zero supporting data'!AL177*ManureNEF))*NtoN2O*kgtoGg,"ERROR"))</f>
        <v>7.9389648429189844E-3</v>
      </c>
      <c r="AV675" s="94">
        <f>IF('Net zero activities &amp; levers'!$C$9="Off",'Activity data'!BO58*ManureNEF*NtoN2O*kgtoGg,IF('Net zero activities &amp; levers'!$C$9="On",(('Net zero supporting data'!AM165*'Net zero supporting data'!AM183)+('Net zero supporting data'!AM177*ManureNEF))*NtoN2O*kgtoGg,"ERROR"))</f>
        <v>7.9376535288951285E-3</v>
      </c>
      <c r="AW675" s="94">
        <f>IF('Net zero activities &amp; levers'!$C$9="Off",'Activity data'!BP58*ManureNEF*NtoN2O*kgtoGg,IF('Net zero activities &amp; levers'!$C$9="On",(('Net zero supporting data'!AN165*'Net zero supporting data'!AN183)+('Net zero supporting data'!AN177*ManureNEF))*NtoN2O*kgtoGg,"ERROR"))</f>
        <v>7.9351049503246611E-3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9.060638897030214E-2</v>
      </c>
      <c r="T676" s="22">
        <f t="shared" si="147"/>
        <v>9.1119583596156933E-2</v>
      </c>
      <c r="U676" s="22">
        <f t="shared" si="147"/>
        <v>9.1571298198141041E-2</v>
      </c>
      <c r="V676" s="22">
        <f t="shared" si="147"/>
        <v>9.196344773232798E-2</v>
      </c>
      <c r="W676" s="22">
        <f t="shared" si="147"/>
        <v>9.2297480681343747E-2</v>
      </c>
      <c r="X676" s="22">
        <f t="shared" si="147"/>
        <v>9.2567924130312673E-2</v>
      </c>
      <c r="Y676" s="22">
        <f t="shared" si="147"/>
        <v>9.2825227045254574E-2</v>
      </c>
      <c r="Z676" s="22">
        <f t="shared" si="147"/>
        <v>9.3071180990785748E-2</v>
      </c>
      <c r="AA676" s="22">
        <f t="shared" si="147"/>
        <v>9.3305180786181455E-2</v>
      </c>
      <c r="AB676" s="22">
        <f t="shared" si="147"/>
        <v>9.3532627449161521E-2</v>
      </c>
      <c r="AC676" s="22">
        <f t="shared" si="147"/>
        <v>9.3742191330274088E-2</v>
      </c>
      <c r="AD676" s="22">
        <f t="shared" si="147"/>
        <v>9.3947588010211996E-2</v>
      </c>
      <c r="AE676" s="22">
        <f t="shared" si="147"/>
        <v>9.4144327901110797E-2</v>
      </c>
      <c r="AF676" s="22">
        <f t="shared" si="147"/>
        <v>9.4335892227672996E-2</v>
      </c>
      <c r="AG676" s="22">
        <f t="shared" si="147"/>
        <v>9.4518845482232799E-2</v>
      </c>
      <c r="AH676" s="22">
        <f t="shared" si="147"/>
        <v>9.4681697400504625E-2</v>
      </c>
      <c r="AI676" s="22">
        <f t="shared" si="147"/>
        <v>9.4833724240420761E-2</v>
      </c>
      <c r="AJ676" s="22">
        <f t="shared" si="147"/>
        <v>9.4977250844993574E-2</v>
      </c>
      <c r="AK676" s="22">
        <f t="shared" si="147"/>
        <v>9.510860733226896E-2</v>
      </c>
      <c r="AL676" s="22">
        <f t="shared" si="147"/>
        <v>9.5230661807131634E-2</v>
      </c>
      <c r="AM676" s="22">
        <f t="shared" si="147"/>
        <v>9.5338790861145162E-2</v>
      </c>
      <c r="AN676" s="22">
        <f t="shared" si="147"/>
        <v>9.5440541423510675E-2</v>
      </c>
      <c r="AO676" s="22">
        <f t="shared" si="147"/>
        <v>9.5530789958563761E-2</v>
      </c>
      <c r="AP676" s="22">
        <f t="shared" si="147"/>
        <v>9.5609770711464412E-2</v>
      </c>
      <c r="AQ676" s="22">
        <f t="shared" si="147"/>
        <v>9.5677325840772195E-2</v>
      </c>
      <c r="AR676" s="22">
        <f t="shared" si="147"/>
        <v>9.5733503103616058E-2</v>
      </c>
      <c r="AS676" s="22">
        <f t="shared" si="147"/>
        <v>9.5780017252120611E-2</v>
      </c>
      <c r="AT676" s="22">
        <f t="shared" si="147"/>
        <v>9.5794314781761522E-2</v>
      </c>
      <c r="AU676" s="22">
        <f t="shared" si="147"/>
        <v>9.5792021343730271E-2</v>
      </c>
      <c r="AV676" s="22">
        <f t="shared" si="147"/>
        <v>9.5776198950830574E-2</v>
      </c>
      <c r="AW676" s="22">
        <f t="shared" si="147"/>
        <v>9.5745447650421922E-2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0.12462873299340149</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v>
      </c>
      <c r="N679" s="94">
        <f>IF('Net zero activities &amp; levers'!$C$9="Off",'Activity data'!AG62*ManureNEF*NtoN2O*kgtoGg,IF('Net zero activities &amp; levers'!$C$9="On",(('Net zero supporting data'!E166*'Net zero supporting data'!E183)+('Net zero supporting data'!E178*ManureNEF))*NtoN2O*kgtoGg,"ERROR"))</f>
        <v>0.12286841678965583</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0.11491827863139022</v>
      </c>
      <c r="S679" s="94">
        <f>IF('Net zero activities &amp; levers'!$C$9="Off",'Activity data'!AL62*ManureNEF*NtoN2O*kgtoGg,IF('Net zero activities &amp; levers'!$C$9="On",(('Net zero supporting data'!J166*'Net zero supporting data'!J183)+('Net zero supporting data'!J178*ManureNEF))*NtoN2O*kgtoGg,"ERROR"))</f>
        <v>0.10241107337270443</v>
      </c>
      <c r="T679" s="94">
        <f>IF('Net zero activities &amp; levers'!$C$9="Off",'Activity data'!AM62*ManureNEF*NtoN2O*kgtoGg,IF('Net zero activities &amp; levers'!$C$9="On",(('Net zero supporting data'!K166*'Net zero supporting data'!K183)+('Net zero supporting data'!K178*ManureNEF))*NtoN2O*kgtoGg,"ERROR"))</f>
        <v>0.1039902658938846</v>
      </c>
      <c r="U679" s="94">
        <f>IF('Net zero activities &amp; levers'!$C$9="Off",'Activity data'!AN62*ManureNEF*NtoN2O*kgtoGg,IF('Net zero activities &amp; levers'!$C$9="On",(('Net zero supporting data'!L166*'Net zero supporting data'!L183)+('Net zero supporting data'!L178*ManureNEF))*NtoN2O*kgtoGg,"ERROR"))</f>
        <v>0.10465530322970396</v>
      </c>
      <c r="V679" s="94">
        <f>IF('Net zero activities &amp; levers'!$C$9="Off",'Activity data'!AO62*ManureNEF*NtoN2O*kgtoGg,IF('Net zero activities &amp; levers'!$C$9="On",(('Net zero supporting data'!M166*'Net zero supporting data'!M183)+('Net zero supporting data'!M178*ManureNEF))*NtoN2O*kgtoGg,"ERROR"))</f>
        <v>0.10504118631548742</v>
      </c>
      <c r="W679" s="94">
        <f>IF('Net zero activities &amp; levers'!$C$9="Off",'Activity data'!AP62*ManureNEF*NtoN2O*kgtoGg,IF('Net zero activities &amp; levers'!$C$9="On",(('Net zero supporting data'!N166*'Net zero supporting data'!N183)+('Net zero supporting data'!N178*ManureNEF))*NtoN2O*kgtoGg,"ERROR"))</f>
        <v>0.10565464454414376</v>
      </c>
      <c r="X679" s="94">
        <f>IF('Net zero activities &amp; levers'!$C$9="Off",'Activity data'!AQ62*ManureNEF*NtoN2O*kgtoGg,IF('Net zero activities &amp; levers'!$C$9="On",(('Net zero supporting data'!O166*'Net zero supporting data'!O183)+('Net zero supporting data'!O178*ManureNEF))*NtoN2O*kgtoGg,"ERROR"))</f>
        <v>0.10608385276031006</v>
      </c>
      <c r="Y679" s="94">
        <f>IF('Net zero activities &amp; levers'!$C$9="Off",'Activity data'!AR62*ManureNEF*NtoN2O*kgtoGg,IF('Net zero activities &amp; levers'!$C$9="On",(('Net zero supporting data'!P166*'Net zero supporting data'!P183)+('Net zero supporting data'!P178*ManureNEF))*NtoN2O*kgtoGg,"ERROR"))</f>
        <v>0.10609299974727497</v>
      </c>
      <c r="Z679" s="94">
        <f>IF('Net zero activities &amp; levers'!$C$9="Off",'Activity data'!AS62*ManureNEF*NtoN2O*kgtoGg,IF('Net zero activities &amp; levers'!$C$9="On",(('Net zero supporting data'!Q166*'Net zero supporting data'!Q183)+('Net zero supporting data'!Q178*ManureNEF))*NtoN2O*kgtoGg,"ERROR"))</f>
        <v>0.10607492276075159</v>
      </c>
      <c r="AA679" s="94">
        <f>IF('Net zero activities &amp; levers'!$C$9="Off",'Activity data'!AT62*ManureNEF*NtoN2O*kgtoGg,IF('Net zero activities &amp; levers'!$C$9="On",(('Net zero supporting data'!R166*'Net zero supporting data'!R183)+('Net zero supporting data'!R178*ManureNEF))*NtoN2O*kgtoGg,"ERROR"))</f>
        <v>0.10610366961148741</v>
      </c>
      <c r="AB679" s="94">
        <f>IF('Net zero activities &amp; levers'!$C$9="Off",'Activity data'!AU62*ManureNEF*NtoN2O*kgtoGg,IF('Net zero activities &amp; levers'!$C$9="On",(('Net zero supporting data'!S166*'Net zero supporting data'!S183)+('Net zero supporting data'!S178*ManureNEF))*NtoN2O*kgtoGg,"ERROR"))</f>
        <v>0.10694309249920228</v>
      </c>
      <c r="AC679" s="94">
        <f>IF('Net zero activities &amp; levers'!$C$9="Off",'Activity data'!AV62*ManureNEF*NtoN2O*kgtoGg,IF('Net zero activities &amp; levers'!$C$9="On",(('Net zero supporting data'!T166*'Net zero supporting data'!T183)+('Net zero supporting data'!T178*ManureNEF))*NtoN2O*kgtoGg,"ERROR"))</f>
        <v>0.10736849191302431</v>
      </c>
      <c r="AD679" s="94">
        <f>IF('Net zero activities &amp; levers'!$C$9="Off",'Activity data'!AW62*ManureNEF*NtoN2O*kgtoGg,IF('Net zero activities &amp; levers'!$C$9="On",(('Net zero supporting data'!U166*'Net zero supporting data'!U183)+('Net zero supporting data'!U178*ManureNEF))*NtoN2O*kgtoGg,"ERROR"))</f>
        <v>0.10832386845487534</v>
      </c>
      <c r="AE679" s="94">
        <f>IF('Net zero activities &amp; levers'!$C$9="Off",'Activity data'!AX62*ManureNEF*NtoN2O*kgtoGg,IF('Net zero activities &amp; levers'!$C$9="On",(('Net zero supporting data'!V166*'Net zero supporting data'!V183)+('Net zero supporting data'!V178*ManureNEF))*NtoN2O*kgtoGg,"ERROR"))</f>
        <v>0.10937698801354283</v>
      </c>
      <c r="AF679" s="94">
        <f>IF('Net zero activities &amp; levers'!$C$9="Off",'Activity data'!AY62*ManureNEF*NtoN2O*kgtoGg,IF('Net zero activities &amp; levers'!$C$9="On",(('Net zero supporting data'!W166*'Net zero supporting data'!W183)+('Net zero supporting data'!W178*ManureNEF))*NtoN2O*kgtoGg,"ERROR"))</f>
        <v>0.1109982476245015</v>
      </c>
      <c r="AG679" s="94">
        <f>IF('Net zero activities &amp; levers'!$C$9="Off",'Activity data'!AZ62*ManureNEF*NtoN2O*kgtoGg,IF('Net zero activities &amp; levers'!$C$9="On",(('Net zero supporting data'!X166*'Net zero supporting data'!X183)+('Net zero supporting data'!X178*ManureNEF))*NtoN2O*kgtoGg,"ERROR"))</f>
        <v>0.11286746500960913</v>
      </c>
      <c r="AH679" s="94">
        <f>IF('Net zero activities &amp; levers'!$C$9="Off",'Activity data'!BA62*ManureNEF*NtoN2O*kgtoGg,IF('Net zero activities &amp; levers'!$C$9="On",(('Net zero supporting data'!Y166*'Net zero supporting data'!Y183)+('Net zero supporting data'!Y178*ManureNEF))*NtoN2O*kgtoGg,"ERROR"))</f>
        <v>0.11380229602806452</v>
      </c>
      <c r="AI679" s="94">
        <f>IF('Net zero activities &amp; levers'!$C$9="Off",'Activity data'!BB62*ManureNEF*NtoN2O*kgtoGg,IF('Net zero activities &amp; levers'!$C$9="On",(('Net zero supporting data'!Z166*'Net zero supporting data'!Z183)+('Net zero supporting data'!Z178*ManureNEF))*NtoN2O*kgtoGg,"ERROR"))</f>
        <v>0.11470110587008892</v>
      </c>
      <c r="AJ679" s="94">
        <f>IF('Net zero activities &amp; levers'!$C$9="Off",'Activity data'!BC62*ManureNEF*NtoN2O*kgtoGg,IF('Net zero activities &amp; levers'!$C$9="On",(('Net zero supporting data'!AA166*'Net zero supporting data'!AA183)+('Net zero supporting data'!AA178*ManureNEF))*NtoN2O*kgtoGg,"ERROR"))</f>
        <v>0.11587135312291678</v>
      </c>
      <c r="AK679" s="94">
        <f>IF('Net zero activities &amp; levers'!$C$9="Off",'Activity data'!BD62*ManureNEF*NtoN2O*kgtoGg,IF('Net zero activities &amp; levers'!$C$9="On",(('Net zero supporting data'!AB166*'Net zero supporting data'!AB183)+('Net zero supporting data'!AB178*ManureNEF))*NtoN2O*kgtoGg,"ERROR"))</f>
        <v>0.11697585510584543</v>
      </c>
      <c r="AL679" s="94">
        <f>IF('Net zero activities &amp; levers'!$C$9="Off",'Activity data'!BE62*ManureNEF*NtoN2O*kgtoGg,IF('Net zero activities &amp; levers'!$C$9="On",(('Net zero supporting data'!AC166*'Net zero supporting data'!AC183)+('Net zero supporting data'!AC178*ManureNEF))*NtoN2O*kgtoGg,"ERROR"))</f>
        <v>0.11836312453252384</v>
      </c>
      <c r="AM679" s="94">
        <f>IF('Net zero activities &amp; levers'!$C$9="Off",'Activity data'!BF62*ManureNEF*NtoN2O*kgtoGg,IF('Net zero activities &amp; levers'!$C$9="On",(('Net zero supporting data'!AD166*'Net zero supporting data'!AD183)+('Net zero supporting data'!AD178*ManureNEF))*NtoN2O*kgtoGg,"ERROR"))</f>
        <v>0.11959994895711948</v>
      </c>
      <c r="AN679" s="94">
        <f>IF('Net zero activities &amp; levers'!$C$9="Off",'Activity data'!BG62*ManureNEF*NtoN2O*kgtoGg,IF('Net zero activities &amp; levers'!$C$9="On",(('Net zero supporting data'!AE166*'Net zero supporting data'!AE183)+('Net zero supporting data'!AE178*ManureNEF))*NtoN2O*kgtoGg,"ERROR"))</f>
        <v>0.12129784433672545</v>
      </c>
      <c r="AO679" s="94">
        <f>IF('Net zero activities &amp; levers'!$C$9="Off",'Activity data'!BH62*ManureNEF*NtoN2O*kgtoGg,IF('Net zero activities &amp; levers'!$C$9="On",(('Net zero supporting data'!AF166*'Net zero supporting data'!AF183)+('Net zero supporting data'!AF178*ManureNEF))*NtoN2O*kgtoGg,"ERROR"))</f>
        <v>0.12297136451614819</v>
      </c>
      <c r="AP679" s="94">
        <f>IF('Net zero activities &amp; levers'!$C$9="Off",'Activity data'!BI62*ManureNEF*NtoN2O*kgtoGg,IF('Net zero activities &amp; levers'!$C$9="On",(('Net zero supporting data'!AG166*'Net zero supporting data'!AG183)+('Net zero supporting data'!AG178*ManureNEF))*NtoN2O*kgtoGg,"ERROR"))</f>
        <v>0.12467972967279431</v>
      </c>
      <c r="AQ679" s="94">
        <f>IF('Net zero activities &amp; levers'!$C$9="Off",'Activity data'!BJ62*ManureNEF*NtoN2O*kgtoGg,IF('Net zero activities &amp; levers'!$C$9="On",(('Net zero supporting data'!AH166*'Net zero supporting data'!AH183)+('Net zero supporting data'!AH178*ManureNEF))*NtoN2O*kgtoGg,"ERROR"))</f>
        <v>0.12643877598777373</v>
      </c>
      <c r="AR679" s="94">
        <f>IF('Net zero activities &amp; levers'!$C$9="Off",'Activity data'!BK62*ManureNEF*NtoN2O*kgtoGg,IF('Net zero activities &amp; levers'!$C$9="On",(('Net zero supporting data'!AI166*'Net zero supporting data'!AI183)+('Net zero supporting data'!AI178*ManureNEF))*NtoN2O*kgtoGg,"ERROR"))</f>
        <v>0.12828056046214903</v>
      </c>
      <c r="AS679" s="94">
        <f>IF('Net zero activities &amp; levers'!$C$9="Off",'Activity data'!BL62*ManureNEF*NtoN2O*kgtoGg,IF('Net zero activities &amp; levers'!$C$9="On",(('Net zero supporting data'!AJ166*'Net zero supporting data'!AJ183)+('Net zero supporting data'!AJ178*ManureNEF))*NtoN2O*kgtoGg,"ERROR"))</f>
        <v>0.1303819536682575</v>
      </c>
      <c r="AT679" s="94">
        <f>IF('Net zero activities &amp; levers'!$C$9="Off",'Activity data'!BM62*ManureNEF*NtoN2O*kgtoGg,IF('Net zero activities &amp; levers'!$C$9="On",(('Net zero supporting data'!AK166*'Net zero supporting data'!AK183)+('Net zero supporting data'!AK178*ManureNEF))*NtoN2O*kgtoGg,"ERROR"))</f>
        <v>0.13067253050638888</v>
      </c>
      <c r="AU679" s="94">
        <f>IF('Net zero activities &amp; levers'!$C$9="Off",'Activity data'!BN62*ManureNEF*NtoN2O*kgtoGg,IF('Net zero activities &amp; levers'!$C$9="On",(('Net zero supporting data'!AL166*'Net zero supporting data'!AL183)+('Net zero supporting data'!AL178*ManureNEF))*NtoN2O*kgtoGg,"ERROR"))</f>
        <v>0.13067134948773798</v>
      </c>
      <c r="AV679" s="94">
        <f>IF('Net zero activities &amp; levers'!$C$9="Off",'Activity data'!BO62*ManureNEF*NtoN2O*kgtoGg,IF('Net zero activities &amp; levers'!$C$9="On",(('Net zero supporting data'!AM166*'Net zero supporting data'!AM183)+('Net zero supporting data'!AM178*ManureNEF))*NtoN2O*kgtoGg,"ERROR"))</f>
        <v>0.13068627253776977</v>
      </c>
      <c r="AW679" s="94">
        <f>IF('Net zero activities &amp; levers'!$C$9="Off",'Activity data'!BP62*ManureNEF*NtoN2O*kgtoGg,IF('Net zero activities &amp; levers'!$C$9="On",(('Net zero supporting data'!AN166*'Net zero supporting data'!AN183)+('Net zero supporting data'!AN178*ManureNEF))*NtoN2O*kgtoGg,"ERROR"))</f>
        <v>0.13061117878834089</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3.1618785484610057E-2</v>
      </c>
      <c r="L680" s="22">
        <f t="shared" ref="L680:AW680" si="150">L1479</f>
        <v>3.1446916354757486E-2</v>
      </c>
      <c r="M680" s="22">
        <f t="shared" si="150"/>
        <v>3.1461022839745605E-2</v>
      </c>
      <c r="N680" s="22">
        <f t="shared" si="150"/>
        <v>3.1172186541537569E-2</v>
      </c>
      <c r="O680" s="22">
        <f t="shared" si="150"/>
        <v>3.0700450247237825E-2</v>
      </c>
      <c r="P680" s="22">
        <f t="shared" si="150"/>
        <v>3.0053355161673623E-2</v>
      </c>
      <c r="Q680" s="22">
        <f t="shared" si="150"/>
        <v>2.9583492368545915E-2</v>
      </c>
      <c r="R680" s="22">
        <f t="shared" si="150"/>
        <v>2.9155206131309681E-2</v>
      </c>
      <c r="S680" s="22">
        <f t="shared" si="150"/>
        <v>2.598208039547064E-2</v>
      </c>
      <c r="T680" s="22">
        <f t="shared" si="150"/>
        <v>2.6382727568612818E-2</v>
      </c>
      <c r="U680" s="22">
        <f t="shared" si="150"/>
        <v>2.6551450080311959E-2</v>
      </c>
      <c r="V680" s="22">
        <f t="shared" si="150"/>
        <v>2.6649350092760718E-2</v>
      </c>
      <c r="W680" s="22">
        <f t="shared" si="150"/>
        <v>2.6804986788005629E-2</v>
      </c>
      <c r="X680" s="22">
        <f t="shared" si="150"/>
        <v>2.6913878551479732E-2</v>
      </c>
      <c r="Y680" s="22">
        <f t="shared" si="150"/>
        <v>2.6916199177002661E-2</v>
      </c>
      <c r="Z680" s="22">
        <f t="shared" si="150"/>
        <v>2.6911612976490439E-2</v>
      </c>
      <c r="AA680" s="22">
        <f t="shared" si="150"/>
        <v>2.6918906162298736E-2</v>
      </c>
      <c r="AB680" s="22">
        <f t="shared" si="150"/>
        <v>2.7131870954446104E-2</v>
      </c>
      <c r="AC680" s="22">
        <f t="shared" si="150"/>
        <v>2.7239796410220653E-2</v>
      </c>
      <c r="AD680" s="22">
        <f t="shared" si="150"/>
        <v>2.7482179087218707E-2</v>
      </c>
      <c r="AE680" s="22">
        <f t="shared" si="150"/>
        <v>2.7749359540837834E-2</v>
      </c>
      <c r="AF680" s="22">
        <f t="shared" si="150"/>
        <v>2.81606792952999E-2</v>
      </c>
      <c r="AG680" s="22">
        <f t="shared" si="150"/>
        <v>2.8634906883948749E-2</v>
      </c>
      <c r="AH680" s="22">
        <f t="shared" si="150"/>
        <v>2.8872077083203409E-2</v>
      </c>
      <c r="AI680" s="22">
        <f t="shared" si="150"/>
        <v>2.9100108572442177E-2</v>
      </c>
      <c r="AJ680" s="22">
        <f t="shared" si="150"/>
        <v>2.9397004769349495E-2</v>
      </c>
      <c r="AK680" s="22">
        <f t="shared" si="150"/>
        <v>2.9677221140219565E-2</v>
      </c>
      <c r="AL680" s="22">
        <f t="shared" si="150"/>
        <v>3.002917669138308E-2</v>
      </c>
      <c r="AM680" s="22">
        <f t="shared" si="150"/>
        <v>3.0342963771008508E-2</v>
      </c>
      <c r="AN680" s="22">
        <f t="shared" si="150"/>
        <v>3.0773726312628129E-2</v>
      </c>
      <c r="AO680" s="22">
        <f t="shared" si="150"/>
        <v>3.1198304772878833E-2</v>
      </c>
      <c r="AP680" s="22">
        <f t="shared" si="150"/>
        <v>3.163172353691486E-2</v>
      </c>
      <c r="AQ680" s="22">
        <f t="shared" si="150"/>
        <v>3.2078000304357986E-2</v>
      </c>
      <c r="AR680" s="22">
        <f t="shared" si="150"/>
        <v>3.2545268058795013E-2</v>
      </c>
      <c r="AS680" s="22">
        <f t="shared" si="150"/>
        <v>3.3078399539849854E-2</v>
      </c>
      <c r="AT680" s="22">
        <f t="shared" si="150"/>
        <v>3.3152119993319906E-2</v>
      </c>
      <c r="AU680" s="22">
        <f t="shared" si="150"/>
        <v>3.3151820364378179E-2</v>
      </c>
      <c r="AV680" s="22">
        <f t="shared" si="150"/>
        <v>3.3155606399158426E-2</v>
      </c>
      <c r="AW680" s="22">
        <f t="shared" si="150"/>
        <v>3.3136554828165139E-2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0.15700744358616761</v>
      </c>
      <c r="L681" s="94">
        <f>IF('Net zero activities &amp; levers'!$C$9="Off",'Activity data'!AE64*ManureNEF*NtoN2O*kgtoGg,IF('Net zero activities &amp; levers'!$C$9="On",(('Net zero supporting data'!C167*'Net zero supporting data'!C183)+('Net zero supporting data'!C179*ManureNEF))*NtoN2O*kgtoGg,"ERROR"))</f>
        <v>0.16019971617730655</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0.17531753251219057</v>
      </c>
      <c r="S681" s="94">
        <f>IF('Net zero activities &amp; levers'!$C$9="Off",'Activity data'!AL64*ManureNEF*NtoN2O*kgtoGg,IF('Net zero activities &amp; levers'!$C$9="On",(('Net zero supporting data'!J167*'Net zero supporting data'!J183)+('Net zero supporting data'!J179*ManureNEF))*NtoN2O*kgtoGg,"ERROR"))</f>
        <v>0.16832151491205546</v>
      </c>
      <c r="T681" s="94">
        <f>IF('Net zero activities &amp; levers'!$C$9="Off",'Activity data'!AM64*ManureNEF*NtoN2O*kgtoGg,IF('Net zero activities &amp; levers'!$C$9="On",(('Net zero supporting data'!K167*'Net zero supporting data'!K183)+('Net zero supporting data'!K179*ManureNEF))*NtoN2O*kgtoGg,"ERROR"))</f>
        <v>0.17301728239335959</v>
      </c>
      <c r="U681" s="94">
        <f>IF('Net zero activities &amp; levers'!$C$9="Off",'Activity data'!AN64*ManureNEF*NtoN2O*kgtoGg,IF('Net zero activities &amp; levers'!$C$9="On",(('Net zero supporting data'!L167*'Net zero supporting data'!L183)+('Net zero supporting data'!L179*ManureNEF))*NtoN2O*kgtoGg,"ERROR"))</f>
        <v>0.17690086389767534</v>
      </c>
      <c r="V681" s="94">
        <f>IF('Net zero activities &amp; levers'!$C$9="Off",'Activity data'!AO64*ManureNEF*NtoN2O*kgtoGg,IF('Net zero activities &amp; levers'!$C$9="On",(('Net zero supporting data'!M167*'Net zero supporting data'!M183)+('Net zero supporting data'!M179*ManureNEF))*NtoN2O*kgtoGg,"ERROR"))</f>
        <v>0.18049720797862662</v>
      </c>
      <c r="W681" s="94">
        <f>IF('Net zero activities &amp; levers'!$C$9="Off",'Activity data'!AP64*ManureNEF*NtoN2O*kgtoGg,IF('Net zero activities &amp; levers'!$C$9="On",(('Net zero supporting data'!N167*'Net zero supporting data'!N183)+('Net zero supporting data'!N179*ManureNEF))*NtoN2O*kgtoGg,"ERROR"))</f>
        <v>0.18426223643867892</v>
      </c>
      <c r="X681" s="94">
        <f>IF('Net zero activities &amp; levers'!$C$9="Off",'Activity data'!AQ64*ManureNEF*NtoN2O*kgtoGg,IF('Net zero activities &amp; levers'!$C$9="On",(('Net zero supporting data'!O167*'Net zero supporting data'!O183)+('Net zero supporting data'!O179*ManureNEF))*NtoN2O*kgtoGg,"ERROR"))</f>
        <v>0.18781515590147413</v>
      </c>
      <c r="Y681" s="94">
        <f>IF('Net zero activities &amp; levers'!$C$9="Off",'Activity data'!AR64*ManureNEF*NtoN2O*kgtoGg,IF('Net zero activities &amp; levers'!$C$9="On",(('Net zero supporting data'!P167*'Net zero supporting data'!P183)+('Net zero supporting data'!P179*ManureNEF))*NtoN2O*kgtoGg,"ERROR"))</f>
        <v>0.19096980456473459</v>
      </c>
      <c r="Z681" s="94">
        <f>IF('Net zero activities &amp; levers'!$C$9="Off",'Activity data'!AS64*ManureNEF*NtoN2O*kgtoGg,IF('Net zero activities &amp; levers'!$C$9="On",(('Net zero supporting data'!Q167*'Net zero supporting data'!Q183)+('Net zero supporting data'!Q179*ManureNEF))*NtoN2O*kgtoGg,"ERROR"))</f>
        <v>0.19409261595467259</v>
      </c>
      <c r="AA681" s="94">
        <f>IF('Net zero activities &amp; levers'!$C$9="Off",'Activity data'!AT64*ManureNEF*NtoN2O*kgtoGg,IF('Net zero activities &amp; levers'!$C$9="On",(('Net zero supporting data'!R167*'Net zero supporting data'!R183)+('Net zero supporting data'!R179*ManureNEF))*NtoN2O*kgtoGg,"ERROR"))</f>
        <v>0.19725787586023993</v>
      </c>
      <c r="AB681" s="94">
        <f>IF('Net zero activities &amp; levers'!$C$9="Off",'Activity data'!AU64*ManureNEF*NtoN2O*kgtoGg,IF('Net zero activities &amp; levers'!$C$9="On",(('Net zero supporting data'!S167*'Net zero supporting data'!S183)+('Net zero supporting data'!S179*ManureNEF))*NtoN2O*kgtoGg,"ERROR"))</f>
        <v>0.20126264034939995</v>
      </c>
      <c r="AC681" s="94">
        <f>IF('Net zero activities &amp; levers'!$C$9="Off",'Activity data'!AV64*ManureNEF*NtoN2O*kgtoGg,IF('Net zero activities &amp; levers'!$C$9="On",(('Net zero supporting data'!T167*'Net zero supporting data'!T183)+('Net zero supporting data'!T179*ManureNEF))*NtoN2O*kgtoGg,"ERROR"))</f>
        <v>0.20486087759286586</v>
      </c>
      <c r="AD681" s="94">
        <f>IF('Net zero activities &amp; levers'!$C$9="Off",'Activity data'!AW64*ManureNEF*NtoN2O*kgtoGg,IF('Net zero activities &amp; levers'!$C$9="On",(('Net zero supporting data'!U167*'Net zero supporting data'!U183)+('Net zero supporting data'!U179*ManureNEF))*NtoN2O*kgtoGg,"ERROR"))</f>
        <v>0.2090550281085273</v>
      </c>
      <c r="AE681" s="94">
        <f>IF('Net zero activities &amp; levers'!$C$9="Off",'Activity data'!AX64*ManureNEF*NtoN2O*kgtoGg,IF('Net zero activities &amp; levers'!$C$9="On",(('Net zero supporting data'!V167*'Net zero supporting data'!V183)+('Net zero supporting data'!V179*ManureNEF))*NtoN2O*kgtoGg,"ERROR"))</f>
        <v>0.21340376378469114</v>
      </c>
      <c r="AF681" s="94">
        <f>IF('Net zero activities &amp; levers'!$C$9="Off",'Activity data'!AY64*ManureNEF*NtoN2O*kgtoGg,IF('Net zero activities &amp; levers'!$C$9="On",(('Net zero supporting data'!W167*'Net zero supporting data'!W183)+('Net zero supporting data'!W179*ManureNEF))*NtoN2O*kgtoGg,"ERROR"))</f>
        <v>0.21844419621075054</v>
      </c>
      <c r="AG681" s="94">
        <f>IF('Net zero activities &amp; levers'!$C$9="Off",'Activity data'!AZ64*ManureNEF*NtoN2O*kgtoGg,IF('Net zero activities &amp; levers'!$C$9="On",(('Net zero supporting data'!X167*'Net zero supporting data'!X183)+('Net zero supporting data'!X179*ManureNEF))*NtoN2O*kgtoGg,"ERROR"))</f>
        <v>0.22384834034109063</v>
      </c>
      <c r="AH681" s="94">
        <f>IF('Net zero activities &amp; levers'!$C$9="Off",'Activity data'!BA64*ManureNEF*NtoN2O*kgtoGg,IF('Net zero activities &amp; levers'!$C$9="On",(('Net zero supporting data'!Y167*'Net zero supporting data'!Y183)+('Net zero supporting data'!Y179*ManureNEF))*NtoN2O*kgtoGg,"ERROR"))</f>
        <v>0.22825202767927152</v>
      </c>
      <c r="AI681" s="94">
        <f>IF('Net zero activities &amp; levers'!$C$9="Off",'Activity data'!BB64*ManureNEF*NtoN2O*kgtoGg,IF('Net zero activities &amp; levers'!$C$9="On",(('Net zero supporting data'!Z167*'Net zero supporting data'!Z183)+('Net zero supporting data'!Z179*ManureNEF))*NtoN2O*kgtoGg,"ERROR"))</f>
        <v>0.23266724698610969</v>
      </c>
      <c r="AJ681" s="94">
        <f>IF('Net zero activities &amp; levers'!$C$9="Off",'Activity data'!BC64*ManureNEF*NtoN2O*kgtoGg,IF('Net zero activities &amp; levers'!$C$9="On",(('Net zero supporting data'!AA167*'Net zero supporting data'!AA183)+('Net zero supporting data'!AA179*ManureNEF))*NtoN2O*kgtoGg,"ERROR"))</f>
        <v>0.23746693162448154</v>
      </c>
      <c r="AK681" s="94">
        <f>IF('Net zero activities &amp; levers'!$C$9="Off",'Activity data'!BD64*ManureNEF*NtoN2O*kgtoGg,IF('Net zero activities &amp; levers'!$C$9="On",(('Net zero supporting data'!AB167*'Net zero supporting data'!AB183)+('Net zero supporting data'!AB179*ManureNEF))*NtoN2O*kgtoGg,"ERROR"))</f>
        <v>0.24225419616284785</v>
      </c>
      <c r="AL681" s="94">
        <f>IF('Net zero activities &amp; levers'!$C$9="Off",'Activity data'!BE64*ManureNEF*NtoN2O*kgtoGg,IF('Net zero activities &amp; levers'!$C$9="On",(('Net zero supporting data'!AC167*'Net zero supporting data'!AC183)+('Net zero supporting data'!AC179*ManureNEF))*NtoN2O*kgtoGg,"ERROR"))</f>
        <v>0.24746641053623727</v>
      </c>
      <c r="AM681" s="94">
        <f>IF('Net zero activities &amp; levers'!$C$9="Off",'Activity data'!BF64*ManureNEF*NtoN2O*kgtoGg,IF('Net zero activities &amp; levers'!$C$9="On",(('Net zero supporting data'!AD167*'Net zero supporting data'!AD183)+('Net zero supporting data'!AD179*ManureNEF))*NtoN2O*kgtoGg,"ERROR"))</f>
        <v>0.25256886141738411</v>
      </c>
      <c r="AN681" s="94">
        <f>IF('Net zero activities &amp; levers'!$C$9="Off",'Activity data'!BG64*ManureNEF*NtoN2O*kgtoGg,IF('Net zero activities &amp; levers'!$C$9="On",(('Net zero supporting data'!AE167*'Net zero supporting data'!AE183)+('Net zero supporting data'!AE179*ManureNEF))*NtoN2O*kgtoGg,"ERROR"))</f>
        <v>0.25835666832743759</v>
      </c>
      <c r="AO681" s="94">
        <f>IF('Net zero activities &amp; levers'!$C$9="Off",'Activity data'!BH64*ManureNEF*NtoN2O*kgtoGg,IF('Net zero activities &amp; levers'!$C$9="On",(('Net zero supporting data'!AF167*'Net zero supporting data'!AF183)+('Net zero supporting data'!AF179*ManureNEF))*NtoN2O*kgtoGg,"ERROR"))</f>
        <v>0.26421835853489983</v>
      </c>
      <c r="AP681" s="94">
        <f>IF('Net zero activities &amp; levers'!$C$9="Off",'Activity data'!BI64*ManureNEF*NtoN2O*kgtoGg,IF('Net zero activities &amp; levers'!$C$9="On",(('Net zero supporting data'!AG167*'Net zero supporting data'!AG183)+('Net zero supporting data'!AG179*ManureNEF))*NtoN2O*kgtoGg,"ERROR"))</f>
        <v>0.27023582513005778</v>
      </c>
      <c r="AQ681" s="94">
        <f>IF('Net zero activities &amp; levers'!$C$9="Off",'Activity data'!BJ64*ManureNEF*NtoN2O*kgtoGg,IF('Net zero activities &amp; levers'!$C$9="On",(('Net zero supporting data'!AH167*'Net zero supporting data'!AH183)+('Net zero supporting data'!AH179*ManureNEF))*NtoN2O*kgtoGg,"ERROR"))</f>
        <v>0.27643696271889812</v>
      </c>
      <c r="AR681" s="94">
        <f>IF('Net zero activities &amp; levers'!$C$9="Off",'Activity data'!BK64*ManureNEF*NtoN2O*kgtoGg,IF('Net zero activities &amp; levers'!$C$9="On",(('Net zero supporting data'!AI167*'Net zero supporting data'!AI183)+('Net zero supporting data'!AI179*ManureNEF))*NtoN2O*kgtoGg,"ERROR"))</f>
        <v>0.2828744290233548</v>
      </c>
      <c r="AS681" s="94">
        <f>IF('Net zero activities &amp; levers'!$C$9="Off",'Activity data'!BL64*ManureNEF*NtoN2O*kgtoGg,IF('Net zero activities &amp; levers'!$C$9="On",(('Net zero supporting data'!AJ167*'Net zero supporting data'!AJ183)+('Net zero supporting data'!AJ179*ManureNEF))*NtoN2O*kgtoGg,"ERROR"))</f>
        <v>0.28981277253483256</v>
      </c>
      <c r="AT681" s="94">
        <f>IF('Net zero activities &amp; levers'!$C$9="Off",'Activity data'!BM64*ManureNEF*NtoN2O*kgtoGg,IF('Net zero activities &amp; levers'!$C$9="On",(('Net zero supporting data'!AK167*'Net zero supporting data'!AK183)+('Net zero supporting data'!AK179*ManureNEF))*NtoN2O*kgtoGg,"ERROR"))</f>
        <v>0.2942456833775543</v>
      </c>
      <c r="AU681" s="94">
        <f>IF('Net zero activities &amp; levers'!$C$9="Off",'Activity data'!BN64*ManureNEF*NtoN2O*kgtoGg,IF('Net zero activities &amp; levers'!$C$9="On",(('Net zero supporting data'!AL167*'Net zero supporting data'!AL183)+('Net zero supporting data'!AL179*ManureNEF))*NtoN2O*kgtoGg,"ERROR"))</f>
        <v>0.29829566345273956</v>
      </c>
      <c r="AV681" s="94">
        <f>IF('Net zero activities &amp; levers'!$C$9="Off",'Activity data'!BO64*ManureNEF*NtoN2O*kgtoGg,IF('Net zero activities &amp; levers'!$C$9="On",(('Net zero supporting data'!AM167*'Net zero supporting data'!AM183)+('Net zero supporting data'!AM179*ManureNEF))*NtoN2O*kgtoGg,"ERROR"))</f>
        <v>0.30240838716397028</v>
      </c>
      <c r="AW681" s="94">
        <f>IF('Net zero activities &amp; levers'!$C$9="Off",'Activity data'!BP64*ManureNEF*NtoN2O*kgtoGg,IF('Net zero activities &amp; levers'!$C$9="On",(('Net zero supporting data'!AN167*'Net zero supporting data'!AN183)+('Net zero supporting data'!AN179*ManureNEF))*NtoN2O*kgtoGg,"ERROR"))</f>
        <v>0.30642302584146203</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0.78620275218738989</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0.81318534024672107</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0.79997057217510759</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0.68114111266584831</v>
      </c>
      <c r="T682" s="94">
        <f>IF('Net zero activities &amp; levers'!$C$9="Off",'Activity data'!AM65*ManureNEF*NtoN2O*kgtoGg,IF('Net zero activities &amp; levers'!$C$9="On",(('Net zero supporting data'!K168*'Net zero supporting data'!K183)+('Net zero supporting data'!K180*ManureNEF))*NtoN2O*kgtoGg,"ERROR"))</f>
        <v>0.7098503108510138</v>
      </c>
      <c r="U682" s="94">
        <f>IF('Net zero activities &amp; levers'!$C$9="Off",'Activity data'!AN65*ManureNEF*NtoN2O*kgtoGg,IF('Net zero activities &amp; levers'!$C$9="On",(('Net zero supporting data'!L168*'Net zero supporting data'!L183)+('Net zero supporting data'!L180*ManureNEF))*NtoN2O*kgtoGg,"ERROR"))</f>
        <v>0.72964199579391098</v>
      </c>
      <c r="V682" s="94">
        <f>IF('Net zero activities &amp; levers'!$C$9="Off",'Activity data'!AO65*ManureNEF*NtoN2O*kgtoGg,IF('Net zero activities &amp; levers'!$C$9="On",(('Net zero supporting data'!M168*'Net zero supporting data'!M183)+('Net zero supporting data'!M180*ManureNEF))*NtoN2O*kgtoGg,"ERROR"))</f>
        <v>0.74695922372764922</v>
      </c>
      <c r="W682" s="94">
        <f>IF('Net zero activities &amp; levers'!$C$9="Off",'Activity data'!AP65*ManureNEF*NtoN2O*kgtoGg,IF('Net zero activities &amp; levers'!$C$9="On",(('Net zero supporting data'!N168*'Net zero supporting data'!N183)+('Net zero supporting data'!N180*ManureNEF))*NtoN2O*kgtoGg,"ERROR"))</f>
        <v>0.76720744236951866</v>
      </c>
      <c r="X682" s="94">
        <f>IF('Net zero activities &amp; levers'!$C$9="Off",'Activity data'!AQ65*ManureNEF*NtoN2O*kgtoGg,IF('Net zero activities &amp; levers'!$C$9="On",(('Net zero supporting data'!O168*'Net zero supporting data'!O183)+('Net zero supporting data'!O180*ManureNEF))*NtoN2O*kgtoGg,"ERROR"))</f>
        <v>0.78597639366135985</v>
      </c>
      <c r="Y682" s="94">
        <f>IF('Net zero activities &amp; levers'!$C$9="Off",'Activity data'!AR65*ManureNEF*NtoN2O*kgtoGg,IF('Net zero activities &amp; levers'!$C$9="On",(('Net zero supporting data'!P168*'Net zero supporting data'!P183)+('Net zero supporting data'!P180*ManureNEF))*NtoN2O*kgtoGg,"ERROR"))</f>
        <v>0.80034086292519746</v>
      </c>
      <c r="Z682" s="94">
        <f>IF('Net zero activities &amp; levers'!$C$9="Off",'Activity data'!AS65*ManureNEF*NtoN2O*kgtoGg,IF('Net zero activities &amp; levers'!$C$9="On",(('Net zero supporting data'!Q168*'Net zero supporting data'!Q183)+('Net zero supporting data'!Q180*ManureNEF))*NtoN2O*kgtoGg,"ERROR"))</f>
        <v>0.81456964524590714</v>
      </c>
      <c r="AA682" s="94">
        <f>IF('Net zero activities &amp; levers'!$C$9="Off",'Activity data'!AT65*ManureNEF*NtoN2O*kgtoGg,IF('Net zero activities &amp; levers'!$C$9="On",(('Net zero supporting data'!R168*'Net zero supporting data'!R183)+('Net zero supporting data'!R180*ManureNEF))*NtoN2O*kgtoGg,"ERROR"))</f>
        <v>0.82951283644077334</v>
      </c>
      <c r="AB682" s="94">
        <f>IF('Net zero activities &amp; levers'!$C$9="Off",'Activity data'!AU65*ManureNEF*NtoN2O*kgtoGg,IF('Net zero activities &amp; levers'!$C$9="On",(('Net zero supporting data'!S168*'Net zero supporting data'!S183)+('Net zero supporting data'!S180*ManureNEF))*NtoN2O*kgtoGg,"ERROR"))</f>
        <v>0.85405114493404299</v>
      </c>
      <c r="AC682" s="94">
        <f>IF('Net zero activities &amp; levers'!$C$9="Off",'Activity data'!AV65*ManureNEF*NtoN2O*kgtoGg,IF('Net zero activities &amp; levers'!$C$9="On",(('Net zero supporting data'!T168*'Net zero supporting data'!T183)+('Net zero supporting data'!T180*ManureNEF))*NtoN2O*kgtoGg,"ERROR"))</f>
        <v>0.87419658950492518</v>
      </c>
      <c r="AD682" s="94">
        <f>IF('Net zero activities &amp; levers'!$C$9="Off",'Activity data'!AW65*ManureNEF*NtoN2O*kgtoGg,IF('Net zero activities &amp; levers'!$C$9="On",(('Net zero supporting data'!U168*'Net zero supporting data'!U183)+('Net zero supporting data'!U180*ManureNEF))*NtoN2O*kgtoGg,"ERROR"))</f>
        <v>0.90096493212247919</v>
      </c>
      <c r="AE682" s="94">
        <f>IF('Net zero activities &amp; levers'!$C$9="Off",'Activity data'!AX65*ManureNEF*NtoN2O*kgtoGg,IF('Net zero activities &amp; levers'!$C$9="On",(('Net zero supporting data'!V168*'Net zero supporting data'!V183)+('Net zero supporting data'!V180*ManureNEF))*NtoN2O*kgtoGg,"ERROR"))</f>
        <v>0.92941269242085311</v>
      </c>
      <c r="AF682" s="94">
        <f>IF('Net zero activities &amp; levers'!$C$9="Off",'Activity data'!AY65*ManureNEF*NtoN2O*kgtoGg,IF('Net zero activities &amp; levers'!$C$9="On",(('Net zero supporting data'!W168*'Net zero supporting data'!W183)+('Net zero supporting data'!W180*ManureNEF))*NtoN2O*kgtoGg,"ERROR"))</f>
        <v>0.9653339517677979</v>
      </c>
      <c r="AG682" s="94">
        <f>IF('Net zero activities &amp; levers'!$C$9="Off",'Activity data'!AZ65*ManureNEF*NtoN2O*kgtoGg,IF('Net zero activities &amp; levers'!$C$9="On",(('Net zero supporting data'!X168*'Net zero supporting data'!X183)+('Net zero supporting data'!X180*ManureNEF))*NtoN2O*kgtoGg,"ERROR"))</f>
        <v>1.0050606970066505</v>
      </c>
      <c r="AH682" s="94">
        <f>IF('Net zero activities &amp; levers'!$C$9="Off",'Activity data'!BA65*ManureNEF*NtoN2O*kgtoGg,IF('Net zero activities &amp; levers'!$C$9="On",(('Net zero supporting data'!Y168*'Net zero supporting data'!Y183)+('Net zero supporting data'!Y180*ManureNEF))*NtoN2O*kgtoGg,"ERROR"))</f>
        <v>1.033956248500834</v>
      </c>
      <c r="AI682" s="94">
        <f>IF('Net zero activities &amp; levers'!$C$9="Off",'Activity data'!BB65*ManureNEF*NtoN2O*kgtoGg,IF('Net zero activities &amp; levers'!$C$9="On",(('Net zero supporting data'!Z168*'Net zero supporting data'!Z183)+('Net zero supporting data'!Z180*ManureNEF))*NtoN2O*kgtoGg,"ERROR"))</f>
        <v>1.0629595026443379</v>
      </c>
      <c r="AJ682" s="94">
        <f>IF('Net zero activities &amp; levers'!$C$9="Off",'Activity data'!BC65*ManureNEF*NtoN2O*kgtoGg,IF('Net zero activities &amp; levers'!$C$9="On",(('Net zero supporting data'!AA168*'Net zero supporting data'!AA183)+('Net zero supporting data'!AA180*ManureNEF))*NtoN2O*kgtoGg,"ERROR"))</f>
        <v>1.0960118884201371</v>
      </c>
      <c r="AK682" s="94">
        <f>IF('Net zero activities &amp; levers'!$C$9="Off",'Activity data'!BD65*ManureNEF*NtoN2O*kgtoGg,IF('Net zero activities &amp; levers'!$C$9="On",(('Net zero supporting data'!AB168*'Net zero supporting data'!AB183)+('Net zero supporting data'!AB180*ManureNEF))*NtoN2O*kgtoGg,"ERROR"))</f>
        <v>1.1288881091952199</v>
      </c>
      <c r="AL682" s="94">
        <f>IF('Net zero activities &amp; levers'!$C$9="Off",'Activity data'!BE65*ManureNEF*NtoN2O*kgtoGg,IF('Net zero activities &amp; levers'!$C$9="On",(('Net zero supporting data'!AC168*'Net zero supporting data'!AC183)+('Net zero supporting data'!AC180*ManureNEF))*NtoN2O*kgtoGg,"ERROR"))</f>
        <v>1.1661571716195076</v>
      </c>
      <c r="AM682" s="94">
        <f>IF('Net zero activities &amp; levers'!$C$9="Off",'Activity data'!BF65*ManureNEF*NtoN2O*kgtoGg,IF('Net zero activities &amp; levers'!$C$9="On",(('Net zero supporting data'!AD168*'Net zero supporting data'!AD183)+('Net zero supporting data'!AD180*ManureNEF))*NtoN2O*kgtoGg,"ERROR"))</f>
        <v>1.2022145869002225</v>
      </c>
      <c r="AN682" s="94">
        <f>IF('Net zero activities &amp; levers'!$C$9="Off",'Activity data'!BG65*ManureNEF*NtoN2O*kgtoGg,IF('Net zero activities &amp; levers'!$C$9="On",(('Net zero supporting data'!AE168*'Net zero supporting data'!AE183)+('Net zero supporting data'!AE180*ManureNEF))*NtoN2O*kgtoGg,"ERROR"))</f>
        <v>1.2452429731867003</v>
      </c>
      <c r="AO682" s="94">
        <f>IF('Net zero activities &amp; levers'!$C$9="Off",'Activity data'!BH65*ManureNEF*NtoN2O*kgtoGg,IF('Net zero activities &amp; levers'!$C$9="On",(('Net zero supporting data'!AF168*'Net zero supporting data'!AF183)+('Net zero supporting data'!AF180*ManureNEF))*NtoN2O*kgtoGg,"ERROR"))</f>
        <v>1.2888746333785015</v>
      </c>
      <c r="AP682" s="94">
        <f>IF('Net zero activities &amp; levers'!$C$9="Off",'Activity data'!BI65*ManureNEF*NtoN2O*kgtoGg,IF('Net zero activities &amp; levers'!$C$9="On",(('Net zero supporting data'!AG168*'Net zero supporting data'!AG183)+('Net zero supporting data'!AG180*ManureNEF))*NtoN2O*kgtoGg,"ERROR"))</f>
        <v>1.333942467424325</v>
      </c>
      <c r="AQ682" s="94">
        <f>IF('Net zero activities &amp; levers'!$C$9="Off",'Activity data'!BJ65*ManureNEF*NtoN2O*kgtoGg,IF('Net zero activities &amp; levers'!$C$9="On",(('Net zero supporting data'!AH168*'Net zero supporting data'!AH183)+('Net zero supporting data'!AH180*ManureNEF))*NtoN2O*kgtoGg,"ERROR"))</f>
        <v>1.3807142430078103</v>
      </c>
      <c r="AR682" s="94">
        <f>IF('Net zero activities &amp; levers'!$C$9="Off",'Activity data'!BK65*ManureNEF*NtoN2O*kgtoGg,IF('Net zero activities &amp; levers'!$C$9="On",(('Net zero supporting data'!AI168*'Net zero supporting data'!AI183)+('Net zero supporting data'!AI180*ManureNEF))*NtoN2O*kgtoGg,"ERROR"))</f>
        <v>1.4297008128896787</v>
      </c>
      <c r="AS682" s="94">
        <f>IF('Net zero activities &amp; levers'!$C$9="Off",'Activity data'!BL65*ManureNEF*NtoN2O*kgtoGg,IF('Net zero activities &amp; levers'!$C$9="On",(('Net zero supporting data'!AJ168*'Net zero supporting data'!AJ183)+('Net zero supporting data'!AJ180*ManureNEF))*NtoN2O*kgtoGg,"ERROR"))</f>
        <v>1.4835193510278961</v>
      </c>
      <c r="AT682" s="94">
        <f>IF('Net zero activities &amp; levers'!$C$9="Off",'Activity data'!BM65*ManureNEF*NtoN2O*kgtoGg,IF('Net zero activities &amp; levers'!$C$9="On",(('Net zero supporting data'!AK168*'Net zero supporting data'!AK183)+('Net zero supporting data'!AK180*ManureNEF))*NtoN2O*kgtoGg,"ERROR"))</f>
        <v>1.5122045911231841</v>
      </c>
      <c r="AU682" s="94">
        <f>IF('Net zero activities &amp; levers'!$C$9="Off",'Activity data'!BN65*ManureNEF*NtoN2O*kgtoGg,IF('Net zero activities &amp; levers'!$C$9="On",(('Net zero supporting data'!AL168*'Net zero supporting data'!AL183)+('Net zero supporting data'!AL180*ManureNEF))*NtoN2O*kgtoGg,"ERROR"))</f>
        <v>1.5371650381071744</v>
      </c>
      <c r="AV682" s="94">
        <f>IF('Net zero activities &amp; levers'!$C$9="Off",'Activity data'!BO65*ManureNEF*NtoN2O*kgtoGg,IF('Net zero activities &amp; levers'!$C$9="On",(('Net zero supporting data'!AM168*'Net zero supporting data'!AM183)+('Net zero supporting data'!AM180*ManureNEF))*NtoN2O*kgtoGg,"ERROR"))</f>
        <v>1.5628507639884446</v>
      </c>
      <c r="AW682" s="94">
        <f>IF('Net zero activities &amp; levers'!$C$9="Off",'Activity data'!BP65*ManureNEF*NtoN2O*kgtoGg,IF('Net zero activities &amp; levers'!$C$9="On",(('Net zero supporting data'!AN168*'Net zero supporting data'!AN183)+('Net zero supporting data'!AN180*ManureNEF))*NtoN2O*kgtoGg,"ERROR"))</f>
        <v>1.5876815986948853</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1.0921513426512337</v>
      </c>
      <c r="N684" s="22">
        <f t="shared" si="152"/>
        <v>1.0976439186771809</v>
      </c>
      <c r="O684" s="22">
        <f t="shared" si="152"/>
        <v>1.1012937605673538</v>
      </c>
      <c r="P684" s="22">
        <f t="shared" si="152"/>
        <v>1.1030649457277464</v>
      </c>
      <c r="Q684" s="22">
        <f t="shared" si="152"/>
        <v>1.1069781529146336</v>
      </c>
      <c r="R684" s="22">
        <f t="shared" si="152"/>
        <v>1.1114672588381174</v>
      </c>
      <c r="S684" s="22">
        <f t="shared" si="152"/>
        <v>1.081103816425216</v>
      </c>
      <c r="T684" s="22">
        <f t="shared" si="152"/>
        <v>1.0948990890770531</v>
      </c>
      <c r="U684" s="22">
        <f t="shared" si="152"/>
        <v>1.1055630758018808</v>
      </c>
      <c r="V684" s="22">
        <f t="shared" si="152"/>
        <v>1.1150827155234406</v>
      </c>
      <c r="W684" s="22">
        <f t="shared" si="152"/>
        <v>1.1251459976605596</v>
      </c>
      <c r="X684" s="22">
        <f t="shared" si="152"/>
        <v>1.1343340040072216</v>
      </c>
      <c r="Y684" s="22">
        <f t="shared" si="152"/>
        <v>1.1420795269694071</v>
      </c>
      <c r="Z684" s="22">
        <f t="shared" si="152"/>
        <v>1.1497286868510252</v>
      </c>
      <c r="AA684" s="22">
        <f t="shared" si="151"/>
        <v>1.1575446365589015</v>
      </c>
      <c r="AB684" s="22">
        <f t="shared" si="151"/>
        <v>1.1683892307482282</v>
      </c>
      <c r="AC684" s="22">
        <f t="shared" si="151"/>
        <v>1.177748313260375</v>
      </c>
      <c r="AD684" s="22">
        <f t="shared" si="151"/>
        <v>1.1892286768767839</v>
      </c>
      <c r="AE684" s="22">
        <f t="shared" si="151"/>
        <v>1.2012301786356998</v>
      </c>
      <c r="AF684" s="22">
        <f t="shared" si="151"/>
        <v>1.2156440621023219</v>
      </c>
      <c r="AG684" s="22">
        <f t="shared" si="151"/>
        <v>1.2312815712852161</v>
      </c>
      <c r="AH684" s="22">
        <f t="shared" si="151"/>
        <v>1.2433357533672107</v>
      </c>
      <c r="AI684" s="22">
        <f t="shared" si="151"/>
        <v>1.2553898947265021</v>
      </c>
      <c r="AJ684" s="22">
        <f t="shared" si="151"/>
        <v>1.268741000218647</v>
      </c>
      <c r="AK684" s="22">
        <f t="shared" si="151"/>
        <v>1.2819945412012994</v>
      </c>
      <c r="AL684" s="22">
        <f t="shared" si="151"/>
        <v>1.2966624556264037</v>
      </c>
      <c r="AM684" s="22">
        <f t="shared" si="151"/>
        <v>1.3108849260107014</v>
      </c>
      <c r="AN684" s="22">
        <f t="shared" si="151"/>
        <v>1.3273999798500411</v>
      </c>
      <c r="AO684" s="22">
        <f t="shared" si="151"/>
        <v>1.3440898135356563</v>
      </c>
      <c r="AP684" s="22">
        <f t="shared" si="151"/>
        <v>1.3612310825575897</v>
      </c>
      <c r="AQ684" s="22">
        <f t="shared" si="151"/>
        <v>1.3789133052065494</v>
      </c>
      <c r="AR684" s="22">
        <f t="shared" si="151"/>
        <v>1.3973089323652517</v>
      </c>
      <c r="AS684" s="22">
        <f t="shared" si="151"/>
        <v>1.4173043215491503</v>
      </c>
      <c r="AT684" s="22">
        <f t="shared" si="151"/>
        <v>1.4287607537784786</v>
      </c>
      <c r="AU684" s="22">
        <f t="shared" si="151"/>
        <v>1.4388821321088736</v>
      </c>
      <c r="AV684" s="22">
        <f t="shared" si="151"/>
        <v>1.4491709138392974</v>
      </c>
      <c r="AW684" s="22">
        <f t="shared" si="151"/>
        <v>1.4590876146511078</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0.74376253694082295</v>
      </c>
      <c r="N685" s="22">
        <f t="shared" si="151"/>
        <v>0.74750301879518044</v>
      </c>
      <c r="O685" s="22">
        <f t="shared" si="151"/>
        <v>0.74998858609492636</v>
      </c>
      <c r="P685" s="22">
        <f t="shared" si="151"/>
        <v>0.75119477530775824</v>
      </c>
      <c r="Q685" s="22">
        <f t="shared" si="151"/>
        <v>0.7538596961765357</v>
      </c>
      <c r="R685" s="22">
        <f t="shared" si="151"/>
        <v>0.75691680802528449</v>
      </c>
      <c r="S685" s="22">
        <f t="shared" si="151"/>
        <v>0.73623909599276127</v>
      </c>
      <c r="T685" s="22">
        <f t="shared" si="151"/>
        <v>0.74563377105712825</v>
      </c>
      <c r="U685" s="22">
        <f t="shared" si="151"/>
        <v>0.75289601898066894</v>
      </c>
      <c r="V685" s="22">
        <f t="shared" si="151"/>
        <v>0.7593789587652614</v>
      </c>
      <c r="W685" s="22">
        <f t="shared" si="151"/>
        <v>0.76623212275449915</v>
      </c>
      <c r="X685" s="22">
        <f t="shared" si="151"/>
        <v>0.77248921794172176</v>
      </c>
      <c r="Y685" s="22">
        <f t="shared" si="151"/>
        <v>0.77776397207451797</v>
      </c>
      <c r="Z685" s="22">
        <f t="shared" si="151"/>
        <v>0.78297310229012307</v>
      </c>
      <c r="AA685" s="22">
        <f t="shared" si="151"/>
        <v>0.78829581751860067</v>
      </c>
      <c r="AB685" s="22">
        <f t="shared" si="151"/>
        <v>0.79568106036119735</v>
      </c>
      <c r="AC685" s="22">
        <f t="shared" si="151"/>
        <v>0.80205465958763289</v>
      </c>
      <c r="AD685" s="22">
        <f t="shared" si="151"/>
        <v>0.80987286576006323</v>
      </c>
      <c r="AE685" s="22">
        <f t="shared" si="151"/>
        <v>0.81804597057321304</v>
      </c>
      <c r="AF685" s="22">
        <f t="shared" si="151"/>
        <v>0.82786192383503843</v>
      </c>
      <c r="AG685" s="22">
        <f t="shared" si="151"/>
        <v>0.83851117458179947</v>
      </c>
      <c r="AH685" s="22">
        <f t="shared" si="151"/>
        <v>0.84672015505540921</v>
      </c>
      <c r="AI685" s="22">
        <f t="shared" si="151"/>
        <v>0.85492910779657982</v>
      </c>
      <c r="AJ685" s="22">
        <f t="shared" si="151"/>
        <v>0.86402130198616611</v>
      </c>
      <c r="AK685" s="22">
        <f t="shared" si="151"/>
        <v>0.87304705407724315</v>
      </c>
      <c r="AL685" s="22">
        <f t="shared" si="151"/>
        <v>0.88303600415989647</v>
      </c>
      <c r="AM685" s="22">
        <f t="shared" si="151"/>
        <v>0.8927216038029937</v>
      </c>
      <c r="AN685" s="22">
        <f t="shared" si="151"/>
        <v>0.90396846846503176</v>
      </c>
      <c r="AO685" s="22">
        <f t="shared" si="151"/>
        <v>0.9153343593982427</v>
      </c>
      <c r="AP685" s="22">
        <f t="shared" si="151"/>
        <v>0.92700768088424634</v>
      </c>
      <c r="AQ685" s="22">
        <f t="shared" si="151"/>
        <v>0.93904939549150701</v>
      </c>
      <c r="AR685" s="22">
        <f t="shared" si="151"/>
        <v>0.95157694345107857</v>
      </c>
      <c r="AS685" s="22">
        <f t="shared" si="151"/>
        <v>0.96519394029552108</v>
      </c>
      <c r="AT685" s="22">
        <f t="shared" si="151"/>
        <v>0.97299584902960823</v>
      </c>
      <c r="AU685" s="22">
        <f t="shared" si="151"/>
        <v>0.97988857692396614</v>
      </c>
      <c r="AV685" s="22">
        <f t="shared" si="151"/>
        <v>0.98689530767913225</v>
      </c>
      <c r="AW685" s="22">
        <f t="shared" si="151"/>
        <v>0.99364864878291259</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15.353527292296837</v>
      </c>
      <c r="L686" s="22">
        <f t="shared" si="151"/>
        <v>15.220371053361486</v>
      </c>
      <c r="M686" s="22">
        <f t="shared" si="151"/>
        <v>15.169682504177882</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12.171307653404368</v>
      </c>
      <c r="T686" s="22">
        <f t="shared" si="151"/>
        <v>12.409242980519185</v>
      </c>
      <c r="U686" s="22">
        <f t="shared" si="151"/>
        <v>12.536935132118783</v>
      </c>
      <c r="V686" s="22">
        <f t="shared" si="151"/>
        <v>12.627950665515616</v>
      </c>
      <c r="W686" s="22">
        <f t="shared" si="151"/>
        <v>12.741419698273484</v>
      </c>
      <c r="X686" s="22">
        <f t="shared" si="151"/>
        <v>12.829469549352394</v>
      </c>
      <c r="Y686" s="22">
        <f t="shared" si="151"/>
        <v>12.866055178134978</v>
      </c>
      <c r="Z686" s="22">
        <f t="shared" si="151"/>
        <v>12.897116086638068</v>
      </c>
      <c r="AA686" s="22">
        <f t="shared" si="151"/>
        <v>12.931426294489832</v>
      </c>
      <c r="AB686" s="22">
        <f t="shared" si="151"/>
        <v>13.058857567361098</v>
      </c>
      <c r="AC686" s="22">
        <f t="shared" si="151"/>
        <v>13.135736118686509</v>
      </c>
      <c r="AD686" s="22">
        <f t="shared" si="151"/>
        <v>13.161773929292332</v>
      </c>
      <c r="AE686" s="22">
        <f t="shared" si="151"/>
        <v>13.193412586391476</v>
      </c>
      <c r="AF686" s="22">
        <f t="shared" si="151"/>
        <v>13.284445441700106</v>
      </c>
      <c r="AG686" s="22">
        <f t="shared" si="151"/>
        <v>13.396718915540504</v>
      </c>
      <c r="AH686" s="22">
        <f t="shared" si="151"/>
        <v>13.395740597917952</v>
      </c>
      <c r="AI686" s="22">
        <f t="shared" si="151"/>
        <v>13.384910174481227</v>
      </c>
      <c r="AJ686" s="22">
        <f t="shared" si="151"/>
        <v>13.398434985829827</v>
      </c>
      <c r="AK686" s="22">
        <f t="shared" si="151"/>
        <v>13.398319173745541</v>
      </c>
      <c r="AL686" s="22">
        <f t="shared" si="151"/>
        <v>13.42266254096387</v>
      </c>
      <c r="AM686" s="22">
        <f t="shared" si="151"/>
        <v>13.423736865257361</v>
      </c>
      <c r="AN686" s="22">
        <f t="shared" si="151"/>
        <v>13.535950399213498</v>
      </c>
      <c r="AO686" s="22">
        <f t="shared" si="151"/>
        <v>13.64085590815815</v>
      </c>
      <c r="AP686" s="22">
        <f t="shared" si="151"/>
        <v>13.744706587938053</v>
      </c>
      <c r="AQ686" s="22">
        <f t="shared" si="151"/>
        <v>13.849031248884563</v>
      </c>
      <c r="AR686" s="22">
        <f t="shared" si="151"/>
        <v>13.957009356389916</v>
      </c>
      <c r="AS686" s="22">
        <f t="shared" si="151"/>
        <v>14.086802114678639</v>
      </c>
      <c r="AT686" s="22">
        <f t="shared" si="151"/>
        <v>14.023663917742747</v>
      </c>
      <c r="AU686" s="22">
        <f t="shared" si="151"/>
        <v>13.927318390204961</v>
      </c>
      <c r="AV686" s="22">
        <f t="shared" si="151"/>
        <v>13.829772601228814</v>
      </c>
      <c r="AW686" s="22">
        <f t="shared" si="151"/>
        <v>13.72023414832719</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9.6543103644621411</v>
      </c>
      <c r="L687" s="22">
        <f t="shared" si="151"/>
        <v>9.570581613851763</v>
      </c>
      <c r="M687" s="22">
        <f t="shared" si="151"/>
        <v>9.5387086131772989</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7.65332808482869</v>
      </c>
      <c r="T687" s="22">
        <f t="shared" si="151"/>
        <v>7.8029420107301855</v>
      </c>
      <c r="U687" s="22">
        <f t="shared" si="151"/>
        <v>7.8832349388097791</v>
      </c>
      <c r="V687" s="22">
        <f t="shared" si="151"/>
        <v>7.9404655797349353</v>
      </c>
      <c r="W687" s="22">
        <f t="shared" si="151"/>
        <v>8.0118149991969663</v>
      </c>
      <c r="X687" s="22">
        <f t="shared" si="151"/>
        <v>8.0671808166848447</v>
      </c>
      <c r="Y687" s="22">
        <f t="shared" si="151"/>
        <v>8.0901858896183612</v>
      </c>
      <c r="Z687" s="22">
        <f t="shared" si="151"/>
        <v>8.1097170139770931</v>
      </c>
      <c r="AA687" s="22">
        <f t="shared" si="151"/>
        <v>8.1312913003911547</v>
      </c>
      <c r="AB687" s="22">
        <f t="shared" si="151"/>
        <v>8.2114201877156283</v>
      </c>
      <c r="AC687" s="22">
        <f t="shared" si="151"/>
        <v>8.2597614828939765</v>
      </c>
      <c r="AD687" s="22">
        <f t="shared" si="151"/>
        <v>8.276134079237087</v>
      </c>
      <c r="AE687" s="22">
        <f t="shared" si="151"/>
        <v>8.2960284923797367</v>
      </c>
      <c r="AF687" s="22">
        <f t="shared" si="151"/>
        <v>8.3532700253370304</v>
      </c>
      <c r="AG687" s="22">
        <f t="shared" si="151"/>
        <v>8.4238676763859406</v>
      </c>
      <c r="AH687" s="22">
        <f t="shared" si="151"/>
        <v>8.4232525094745618</v>
      </c>
      <c r="AI687" s="22">
        <f t="shared" si="151"/>
        <v>8.4164423304683922</v>
      </c>
      <c r="AJ687" s="22">
        <f t="shared" si="151"/>
        <v>8.4249467427701621</v>
      </c>
      <c r="AK687" s="22">
        <f t="shared" si="151"/>
        <v>8.4248739200380083</v>
      </c>
      <c r="AL687" s="22">
        <f t="shared" si="151"/>
        <v>8.4401810490102402</v>
      </c>
      <c r="AM687" s="22">
        <f t="shared" si="151"/>
        <v>8.4408565849938597</v>
      </c>
      <c r="AN687" s="22">
        <f t="shared" si="151"/>
        <v>8.5114165457951234</v>
      </c>
      <c r="AO687" s="22">
        <f t="shared" si="151"/>
        <v>8.5773812145655146</v>
      </c>
      <c r="AP687" s="22">
        <f t="shared" si="151"/>
        <v>8.6426826059049908</v>
      </c>
      <c r="AQ687" s="22">
        <f t="shared" si="151"/>
        <v>8.7082820369849241</v>
      </c>
      <c r="AR687" s="22">
        <f t="shared" si="151"/>
        <v>8.776178758212426</v>
      </c>
      <c r="AS687" s="22">
        <f t="shared" si="151"/>
        <v>8.8577925494750751</v>
      </c>
      <c r="AT687" s="22">
        <f t="shared" si="151"/>
        <v>8.818091200236756</v>
      </c>
      <c r="AU687" s="22">
        <f t="shared" si="151"/>
        <v>8.7575090546900238</v>
      </c>
      <c r="AV687" s="22">
        <f t="shared" si="151"/>
        <v>8.6961721837812433</v>
      </c>
      <c r="AW687" s="22">
        <f t="shared" si="151"/>
        <v>8.6272943161080669</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5.8008217784478351</v>
      </c>
      <c r="L689" s="22">
        <f t="shared" si="151"/>
        <v>5.8039582643251126</v>
      </c>
      <c r="M689" s="22">
        <f t="shared" si="151"/>
        <v>5.8114574843873843</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5.9177473514755112</v>
      </c>
      <c r="T689" s="22">
        <f t="shared" si="151"/>
        <v>5.9375309150436957</v>
      </c>
      <c r="U689" s="22">
        <f t="shared" si="151"/>
        <v>5.9550349542369023</v>
      </c>
      <c r="V689" s="22">
        <f t="shared" si="151"/>
        <v>5.9702956047872346</v>
      </c>
      <c r="W689" s="22">
        <f t="shared" si="151"/>
        <v>5.9833335465648414</v>
      </c>
      <c r="X689" s="22">
        <f t="shared" si="151"/>
        <v>5.9938722300414815</v>
      </c>
      <c r="Y689" s="22">
        <f t="shared" si="151"/>
        <v>6.0040753426216513</v>
      </c>
      <c r="Z689" s="22">
        <f t="shared" si="151"/>
        <v>6.0140016433547752</v>
      </c>
      <c r="AA689" s="22">
        <f t="shared" si="151"/>
        <v>6.0236073114274769</v>
      </c>
      <c r="AB689" s="22">
        <f t="shared" si="151"/>
        <v>6.0331135497203547</v>
      </c>
      <c r="AC689" s="22">
        <f t="shared" si="151"/>
        <v>6.0420086626499678</v>
      </c>
      <c r="AD689" s="22">
        <f t="shared" si="151"/>
        <v>6.0508823359685007</v>
      </c>
      <c r="AE689" s="22">
        <f t="shared" si="151"/>
        <v>6.059525855279027</v>
      </c>
      <c r="AF689" s="22">
        <f t="shared" si="151"/>
        <v>6.0680826735126097</v>
      </c>
      <c r="AG689" s="22">
        <f t="shared" si="151"/>
        <v>6.07639140862522</v>
      </c>
      <c r="AH689" s="22">
        <f t="shared" si="151"/>
        <v>6.0839321608306083</v>
      </c>
      <c r="AI689" s="22">
        <f t="shared" si="151"/>
        <v>6.0911065580949133</v>
      </c>
      <c r="AJ689" s="22">
        <f t="shared" si="151"/>
        <v>6.0980098310577775</v>
      </c>
      <c r="AK689" s="22">
        <f t="shared" si="151"/>
        <v>6.1044705461191313</v>
      </c>
      <c r="AL689" s="22">
        <f t="shared" si="151"/>
        <v>6.1106093052100885</v>
      </c>
      <c r="AM689" s="22">
        <f t="shared" si="151"/>
        <v>6.1162119997906332</v>
      </c>
      <c r="AN689" s="22">
        <f t="shared" si="151"/>
        <v>6.1216103650549423</v>
      </c>
      <c r="AO689" s="22">
        <f t="shared" si="151"/>
        <v>6.1265684788361296</v>
      </c>
      <c r="AP689" s="22">
        <f t="shared" si="151"/>
        <v>6.131090742863095</v>
      </c>
      <c r="AQ689" s="22">
        <f t="shared" si="151"/>
        <v>6.1351642207573143</v>
      </c>
      <c r="AR689" s="22">
        <f t="shared" si="151"/>
        <v>6.1387855064960508</v>
      </c>
      <c r="AS689" s="22">
        <f t="shared" si="151"/>
        <v>6.1420270149893508</v>
      </c>
      <c r="AT689" s="22">
        <f t="shared" si="151"/>
        <v>6.1438601984597403</v>
      </c>
      <c r="AU689" s="22">
        <f t="shared" si="151"/>
        <v>6.1449861131424406</v>
      </c>
      <c r="AV689" s="22">
        <f t="shared" si="151"/>
        <v>6.1455384628484486</v>
      </c>
      <c r="AW689" s="22">
        <f t="shared" si="151"/>
        <v>6.1454485047023475</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0.64754299084306621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0.66059533724434472</v>
      </c>
      <c r="T690" s="22">
        <f t="shared" si="153"/>
        <v>0.66280376708614275</v>
      </c>
      <c r="U690" s="22">
        <f t="shared" si="153"/>
        <v>0.66475773470037225</v>
      </c>
      <c r="V690" s="22">
        <f t="shared" si="153"/>
        <v>0.66646127390171195</v>
      </c>
      <c r="W690" s="22">
        <f t="shared" si="153"/>
        <v>0.66791669317428426</v>
      </c>
      <c r="X690" s="22">
        <f t="shared" si="153"/>
        <v>0.66909312142508237</v>
      </c>
      <c r="Y690" s="22">
        <f t="shared" si="153"/>
        <v>0.67023209005546158</v>
      </c>
      <c r="Z690" s="22">
        <f t="shared" si="153"/>
        <v>0.67134015831031046</v>
      </c>
      <c r="AA690" s="22">
        <f t="shared" si="153"/>
        <v>0.67241243449296328</v>
      </c>
      <c r="AB690" s="22">
        <f t="shared" si="153"/>
        <v>0.67347361137633321</v>
      </c>
      <c r="AC690" s="22">
        <f t="shared" si="153"/>
        <v>0.67446656862451637</v>
      </c>
      <c r="AD690" s="22">
        <f t="shared" si="153"/>
        <v>0.67545713257905748</v>
      </c>
      <c r="AE690" s="22">
        <f t="shared" si="153"/>
        <v>0.67642200455056722</v>
      </c>
      <c r="AF690" s="22">
        <f t="shared" si="153"/>
        <v>0.6773771981218748</v>
      </c>
      <c r="AG690" s="22">
        <f t="shared" si="153"/>
        <v>0.67830469829175277</v>
      </c>
      <c r="AH690" s="22">
        <f t="shared" si="153"/>
        <v>0.67914646889301933</v>
      </c>
      <c r="AI690" s="22">
        <f t="shared" si="153"/>
        <v>0.67994734346552976</v>
      </c>
      <c r="AJ690" s="22">
        <f t="shared" si="153"/>
        <v>0.68071795256053547</v>
      </c>
      <c r="AK690" s="22">
        <f t="shared" si="153"/>
        <v>0.68143915912636355</v>
      </c>
      <c r="AL690" s="22">
        <f t="shared" si="153"/>
        <v>0.6821244258995286</v>
      </c>
      <c r="AM690" s="22">
        <f t="shared" si="153"/>
        <v>0.68274985204500094</v>
      </c>
      <c r="AN690" s="22">
        <f t="shared" si="153"/>
        <v>0.68335246900556701</v>
      </c>
      <c r="AO690" s="22">
        <f t="shared" si="153"/>
        <v>0.68390594090134904</v>
      </c>
      <c r="AP690" s="22">
        <f t="shared" si="153"/>
        <v>0.68441075909526128</v>
      </c>
      <c r="AQ690" s="22">
        <f t="shared" si="153"/>
        <v>0.68486547950548948</v>
      </c>
      <c r="AR690" s="22">
        <f t="shared" si="153"/>
        <v>0.68526972191932656</v>
      </c>
      <c r="AS690" s="22">
        <f t="shared" si="153"/>
        <v>0.68563156997892261</v>
      </c>
      <c r="AT690" s="22">
        <f t="shared" si="153"/>
        <v>0.68583620738246964</v>
      </c>
      <c r="AU690" s="22">
        <f t="shared" si="153"/>
        <v>0.68596189270584551</v>
      </c>
      <c r="AV690" s="22">
        <f t="shared" si="153"/>
        <v>0.68602355124221859</v>
      </c>
      <c r="AW690" s="22">
        <f t="shared" si="153"/>
        <v>0.68601350925692695</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0.74639585624714178</v>
      </c>
      <c r="T691" s="22">
        <f t="shared" si="153"/>
        <v>0.75062344269595038</v>
      </c>
      <c r="U691" s="22">
        <f t="shared" si="153"/>
        <v>0.75434456999126498</v>
      </c>
      <c r="V691" s="22">
        <f t="shared" si="153"/>
        <v>0.7575750131274801</v>
      </c>
      <c r="W691" s="22">
        <f t="shared" si="153"/>
        <v>0.7603267043915154</v>
      </c>
      <c r="X691" s="22">
        <f t="shared" si="153"/>
        <v>0.76255455909308367</v>
      </c>
      <c r="Y691" s="22">
        <f t="shared" si="153"/>
        <v>0.7646741649144333</v>
      </c>
      <c r="Z691" s="22">
        <f t="shared" si="153"/>
        <v>0.76670028037779503</v>
      </c>
      <c r="AA691" s="22">
        <f t="shared" si="153"/>
        <v>0.7686279201351115</v>
      </c>
      <c r="AB691" s="22">
        <f t="shared" si="153"/>
        <v>0.77050157660343455</v>
      </c>
      <c r="AC691" s="22">
        <f t="shared" si="153"/>
        <v>0.77222791857842199</v>
      </c>
      <c r="AD691" s="22">
        <f t="shared" si="153"/>
        <v>0.77391993205048337</v>
      </c>
      <c r="AE691" s="22">
        <f t="shared" si="153"/>
        <v>0.77554063276479512</v>
      </c>
      <c r="AF691" s="22">
        <f t="shared" si="153"/>
        <v>0.77711869829831559</v>
      </c>
      <c r="AG691" s="22">
        <f t="shared" si="153"/>
        <v>0.77862582768115796</v>
      </c>
      <c r="AH691" s="22">
        <f t="shared" si="153"/>
        <v>0.77996736659868171</v>
      </c>
      <c r="AI691" s="22">
        <f t="shared" si="153"/>
        <v>0.78121973085953944</v>
      </c>
      <c r="AJ691" s="22">
        <f t="shared" si="153"/>
        <v>0.78240207201816891</v>
      </c>
      <c r="AK691" s="22">
        <f t="shared" si="153"/>
        <v>0.78348415837993368</v>
      </c>
      <c r="AL691" s="22">
        <f t="shared" si="153"/>
        <v>0.78448961677320206</v>
      </c>
      <c r="AM691" s="22">
        <f t="shared" si="153"/>
        <v>0.78538036055819127</v>
      </c>
      <c r="AN691" s="22">
        <f t="shared" si="153"/>
        <v>0.78621855970709831</v>
      </c>
      <c r="AO691" s="22">
        <f t="shared" si="153"/>
        <v>0.78696200764009205</v>
      </c>
      <c r="AP691" s="22">
        <f t="shared" si="153"/>
        <v>0.78761263401819026</v>
      </c>
      <c r="AQ691" s="22">
        <f t="shared" si="153"/>
        <v>0.78816913857770965</v>
      </c>
      <c r="AR691" s="22">
        <f t="shared" si="153"/>
        <v>0.78863191473156036</v>
      </c>
      <c r="AS691" s="22">
        <f t="shared" si="153"/>
        <v>0.7890150882372613</v>
      </c>
      <c r="AT691" s="22">
        <f t="shared" si="153"/>
        <v>0.78913286819737027</v>
      </c>
      <c r="AU691" s="22">
        <f t="shared" si="153"/>
        <v>0.78911397535038097</v>
      </c>
      <c r="AV691" s="22">
        <f t="shared" si="153"/>
        <v>0.78898363389620252</v>
      </c>
      <c r="AW691" s="22">
        <f t="shared" si="153"/>
        <v>0.78873031132745119</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1.2123460769338652</v>
      </c>
      <c r="Q692" s="22">
        <f t="shared" si="153"/>
        <v>1.2198688909683484</v>
      </c>
      <c r="R692" s="22">
        <f t="shared" si="153"/>
        <v>1.2278946750888551</v>
      </c>
      <c r="S692" s="22">
        <f t="shared" si="153"/>
        <v>1.2352699808309164</v>
      </c>
      <c r="T692" s="22">
        <f t="shared" si="153"/>
        <v>1.2422665505303223</v>
      </c>
      <c r="U692" s="22">
        <f t="shared" si="153"/>
        <v>1.2484249406182093</v>
      </c>
      <c r="V692" s="22">
        <f t="shared" si="153"/>
        <v>1.2537712583898704</v>
      </c>
      <c r="W692" s="22">
        <f t="shared" si="153"/>
        <v>1.2583252515377801</v>
      </c>
      <c r="X692" s="22">
        <f t="shared" si="153"/>
        <v>1.2620123058153014</v>
      </c>
      <c r="Y692" s="22">
        <f t="shared" si="153"/>
        <v>1.2655202103948799</v>
      </c>
      <c r="Z692" s="22">
        <f t="shared" si="153"/>
        <v>1.268873390331023</v>
      </c>
      <c r="AA692" s="22">
        <f t="shared" si="153"/>
        <v>1.2720635949739607</v>
      </c>
      <c r="AB692" s="22">
        <f t="shared" si="153"/>
        <v>1.275164458370156</v>
      </c>
      <c r="AC692" s="22">
        <f t="shared" si="153"/>
        <v>1.2780215192722255</v>
      </c>
      <c r="AD692" s="22">
        <f t="shared" si="153"/>
        <v>1.2808217671992546</v>
      </c>
      <c r="AE692" s="22">
        <f t="shared" si="153"/>
        <v>1.2835039939607567</v>
      </c>
      <c r="AF692" s="22">
        <f t="shared" si="153"/>
        <v>1.2861156603640822</v>
      </c>
      <c r="AG692" s="22">
        <f t="shared" si="153"/>
        <v>1.2886099288789343</v>
      </c>
      <c r="AH692" s="22">
        <f t="shared" si="153"/>
        <v>1.2908301485372613</v>
      </c>
      <c r="AI692" s="22">
        <f t="shared" si="153"/>
        <v>1.2929027859501765</v>
      </c>
      <c r="AJ692" s="22">
        <f t="shared" si="153"/>
        <v>1.294859536551257</v>
      </c>
      <c r="AK692" s="22">
        <f t="shared" si="153"/>
        <v>1.2966503674999652</v>
      </c>
      <c r="AL692" s="22">
        <f t="shared" si="153"/>
        <v>1.2983143807173261</v>
      </c>
      <c r="AM692" s="22">
        <f t="shared" si="153"/>
        <v>1.2997885435881402</v>
      </c>
      <c r="AN692" s="22">
        <f t="shared" si="153"/>
        <v>1.3011757461535574</v>
      </c>
      <c r="AO692" s="22">
        <f t="shared" si="153"/>
        <v>1.3024061373812841</v>
      </c>
      <c r="AP692" s="22">
        <f t="shared" si="153"/>
        <v>1.3034829108211081</v>
      </c>
      <c r="AQ692" s="22">
        <f t="shared" si="153"/>
        <v>1.3044039145630451</v>
      </c>
      <c r="AR692" s="22">
        <f t="shared" si="153"/>
        <v>1.30516979969747</v>
      </c>
      <c r="AS692" s="22">
        <f t="shared" si="153"/>
        <v>1.305803944066146</v>
      </c>
      <c r="AT692" s="22">
        <f t="shared" si="153"/>
        <v>1.3059988675077063</v>
      </c>
      <c r="AU692" s="22">
        <f t="shared" si="153"/>
        <v>1.3059676002297018</v>
      </c>
      <c r="AV692" s="22">
        <f t="shared" si="153"/>
        <v>1.305751887770614</v>
      </c>
      <c r="AW692" s="22">
        <f t="shared" si="153"/>
        <v>1.3053326440649764</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0.19132863754616408</v>
      </c>
      <c r="S693" s="22">
        <f t="shared" si="153"/>
        <v>0.18121691515177082</v>
      </c>
      <c r="T693" s="22">
        <f t="shared" si="153"/>
        <v>0.18348274227221728</v>
      </c>
      <c r="U693" s="22">
        <f t="shared" si="153"/>
        <v>0.18500542428263034</v>
      </c>
      <c r="V693" s="22">
        <f t="shared" si="153"/>
        <v>0.18633992600873345</v>
      </c>
      <c r="W693" s="22">
        <f t="shared" si="153"/>
        <v>0.18794532448884269</v>
      </c>
      <c r="X693" s="22">
        <f t="shared" si="153"/>
        <v>0.18945528470008383</v>
      </c>
      <c r="Y693" s="22">
        <f t="shared" si="153"/>
        <v>0.19059515241393726</v>
      </c>
      <c r="Z693" s="22">
        <f t="shared" si="153"/>
        <v>0.19172409176710437</v>
      </c>
      <c r="AA693" s="22">
        <f t="shared" si="153"/>
        <v>0.19291420871429943</v>
      </c>
      <c r="AB693" s="22">
        <f t="shared" si="153"/>
        <v>0.19490384140562342</v>
      </c>
      <c r="AC693" s="22">
        <f t="shared" si="153"/>
        <v>0.19653122230472453</v>
      </c>
      <c r="AD693" s="22">
        <f t="shared" si="153"/>
        <v>0.19870672632266706</v>
      </c>
      <c r="AE693" s="22">
        <f t="shared" si="153"/>
        <v>0.20102070374492181</v>
      </c>
      <c r="AF693" s="22">
        <f t="shared" si="153"/>
        <v>0.2039525742459882</v>
      </c>
      <c r="AG693" s="22">
        <f t="shared" si="153"/>
        <v>0.20719921130686197</v>
      </c>
      <c r="AH693" s="22">
        <f t="shared" si="153"/>
        <v>0.20955489098601043</v>
      </c>
      <c r="AI693" s="22">
        <f t="shared" si="153"/>
        <v>0.21192293732431061</v>
      </c>
      <c r="AJ693" s="22">
        <f t="shared" si="153"/>
        <v>0.21462910923397369</v>
      </c>
      <c r="AK693" s="22">
        <f t="shared" si="153"/>
        <v>0.21732663117670842</v>
      </c>
      <c r="AL693" s="22">
        <f t="shared" si="153"/>
        <v>0.22039274825333016</v>
      </c>
      <c r="AM693" s="22">
        <f t="shared" si="153"/>
        <v>0.2233679582264026</v>
      </c>
      <c r="AN693" s="22">
        <f t="shared" si="153"/>
        <v>0.22692459454896774</v>
      </c>
      <c r="AO693" s="22">
        <f t="shared" si="153"/>
        <v>0.23054073392143409</v>
      </c>
      <c r="AP693" s="22">
        <f t="shared" si="153"/>
        <v>0.23428659186390743</v>
      </c>
      <c r="AQ693" s="22">
        <f t="shared" si="153"/>
        <v>0.23818605127383119</v>
      </c>
      <c r="AR693" s="22">
        <f t="shared" si="153"/>
        <v>0.2422831406725548</v>
      </c>
      <c r="AS693" s="22">
        <f t="shared" si="153"/>
        <v>0.2467953078980418</v>
      </c>
      <c r="AT693" s="22">
        <f t="shared" si="153"/>
        <v>0.24925861312679798</v>
      </c>
      <c r="AU693" s="22">
        <f t="shared" si="153"/>
        <v>0.2514343978315251</v>
      </c>
      <c r="AV693" s="22">
        <f t="shared" si="153"/>
        <v>0.25369020321184743</v>
      </c>
      <c r="AW693" s="22">
        <f t="shared" si="153"/>
        <v>0.25589710336146904</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0.66038785467281191</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0.66019993680841182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0.66005322797228072</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0.65992051255597362</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0.6597798185241549</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0.65964889228575574</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0.65953738138803686</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0.65942817746747784</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0.65931792871980044</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0.65917237797877515</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0.65904593743410622</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0.65889626809226776</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0.65874261858387118</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0.65856391761312372</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0.65837460743635234</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0.65822718605247443</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0.65808158783351756</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0.65792411429496322</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0.65776971792007932</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0.65760292541762722</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0.65744290866706323</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0.6572626584708281</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0.65708363430200767</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0.65690321556450881</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0.65672071055463621</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0.65653474451226601</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0.65633778154585931</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0.65621831754716786</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0.65611127696826843</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0.65600345870341048</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8.7171196816811167E-3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8.7146391658710371E-3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8.7127026092341051E-3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8.7109507657388546E-3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8.7090936045188475E-3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8.7073653781719745E-3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8.7058934343220897E-3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8.7044519425707075E-3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8.7029966591013648E-3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8.7010753893198341E-3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8.6994063741302041E-3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8.6974307388179382E-3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8.6954025653070977E-3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8.6930437124932373E-3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8.6905448181598538E-3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8.6885988558926628E-3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8.6866769594024316E-3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8.6845983086935186E-3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8.6825602765450479E-3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8.6803586155126799E-3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8.678246394405233E-3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8.675867091814931E-3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8.6735039727865015E-3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8.6711224454515175E-3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8.6687133793211975E-3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8.6662586275619135E-3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8.6636587164053442E-3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8.6620817916226184E-3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8.6606688559811434E-3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8.6592456548850207E-3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1.2008407282256133</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1.1697766221705692</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1.0583151084438351</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1.0817135820061958</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1.0971391321257387</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1.1099983186934999</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1.1247424994036939</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1.1377367545440498</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1.1469482169774268</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1.1558704877490678</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1.1651841304240751</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1.1819774417183677</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1.1950081130366406</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1.2089159739724835</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1.2237405941114132</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1.2439410301408287</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1.2665500798244025</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1.2803445981940442</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1.2938151964230753</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1.3099131631551906</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1.3254263499418728</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1.3437231728606644</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1.3606353645197928</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1.3846682324569703</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1.4086943645257162</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1.4333039618998324</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1.4586702884289542</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1.4851333871953596</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1.5145004930344006</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1.525850384591833</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1.5343389007732156</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1.5430762776631064</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1.550976498720875</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3.9193710675407551</v>
      </c>
      <c r="T714" s="22">
        <f t="shared" si="160"/>
        <v>3.9675413829497361</v>
      </c>
      <c r="U714" s="22">
        <f t="shared" si="160"/>
        <v>3.9963045556227019</v>
      </c>
      <c r="V714" s="22">
        <f t="shared" si="160"/>
        <v>4.0181045214826456</v>
      </c>
      <c r="W714" s="22">
        <f t="shared" si="160"/>
        <v>4.0429589001057185</v>
      </c>
      <c r="X714" s="22">
        <f t="shared" si="160"/>
        <v>4.062672973299339</v>
      </c>
      <c r="Y714" s="22">
        <f t="shared" si="160"/>
        <v>4.0735559630455143</v>
      </c>
      <c r="Z714" s="22">
        <f t="shared" si="160"/>
        <v>4.0834095160895476</v>
      </c>
      <c r="AA714" s="22">
        <f t="shared" si="160"/>
        <v>4.0937090131303266</v>
      </c>
      <c r="AB714" s="22">
        <f t="shared" si="160"/>
        <v>4.1197943263995107</v>
      </c>
      <c r="AC714" s="22">
        <f t="shared" si="160"/>
        <v>4.1371093500145353</v>
      </c>
      <c r="AD714" s="22">
        <f t="shared" si="160"/>
        <v>4.1465866482263332</v>
      </c>
      <c r="AE714" s="22">
        <f t="shared" si="160"/>
        <v>4.1570024751437398</v>
      </c>
      <c r="AF714" s="22">
        <f t="shared" si="160"/>
        <v>4.1775796204917386</v>
      </c>
      <c r="AG714" s="22">
        <f t="shared" si="160"/>
        <v>4.2017922630218454</v>
      </c>
      <c r="AH714" s="22">
        <f t="shared" si="160"/>
        <v>4.2065192230363442</v>
      </c>
      <c r="AI714" s="22">
        <f t="shared" si="160"/>
        <v>4.2095151361718779</v>
      </c>
      <c r="AJ714" s="22">
        <f t="shared" si="160"/>
        <v>4.2166662176505358</v>
      </c>
      <c r="AK714" s="22">
        <f t="shared" si="160"/>
        <v>4.2214257556523425</v>
      </c>
      <c r="AL714" s="22">
        <f t="shared" si="160"/>
        <v>4.2303684146324505</v>
      </c>
      <c r="AM714" s="22">
        <f t="shared" si="160"/>
        <v>4.2352478551338804</v>
      </c>
      <c r="AN714" s="22">
        <f t="shared" si="160"/>
        <v>4.2586580005121109</v>
      </c>
      <c r="AO714" s="22">
        <f t="shared" si="160"/>
        <v>4.2807709035875297</v>
      </c>
      <c r="AP714" s="22">
        <f t="shared" si="160"/>
        <v>4.3026676377465156</v>
      </c>
      <c r="AQ714" s="22">
        <f t="shared" si="160"/>
        <v>4.3246134738779469</v>
      </c>
      <c r="AR714" s="22">
        <f t="shared" si="160"/>
        <v>4.3471635300309739</v>
      </c>
      <c r="AS714" s="22">
        <f t="shared" si="160"/>
        <v>4.3734919919194972</v>
      </c>
      <c r="AT714" s="22">
        <f t="shared" si="160"/>
        <v>4.3660966372992904</v>
      </c>
      <c r="AU714" s="22">
        <f t="shared" si="160"/>
        <v>4.3527807255304758</v>
      </c>
      <c r="AV714" s="22">
        <f t="shared" si="160"/>
        <v>4.3391267627324295</v>
      </c>
      <c r="AW714" s="22">
        <f t="shared" si="160"/>
        <v>4.323239001615276</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2.2783380986212006E-4</v>
      </c>
      <c r="U715" s="94">
        <f>IF('Net zero activities &amp; levers'!$C$9="Off",'Activity data'!AN47*FracLEACH*MSLeachEF*NtoN2O*kgtoGg,IF('Net zero activities &amp; levers'!$C$9="On",(('Net zero supporting data'!L157*FracLEACH*'Net zero supporting data'!L185)+('Net zero supporting data'!L169*FracLEACH*MSLeachEF))*NtoN2O*kgtoGg,"ERROR"))</f>
        <v>2.2776897819890203E-4</v>
      </c>
      <c r="V715" s="94">
        <f>IF('Net zero activities &amp; levers'!$C$9="Off",'Activity data'!AO47*FracLEACH*MSLeachEF*NtoN2O*kgtoGg,IF('Net zero activities &amp; levers'!$C$9="On",(('Net zero supporting data'!M157*FracLEACH*'Net zero supporting data'!M185)+('Net zero supporting data'!M169*FracLEACH*MSLeachEF))*NtoN2O*kgtoGg,"ERROR"))</f>
        <v>2.2771836365043679E-4</v>
      </c>
      <c r="W715" s="94">
        <f>IF('Net zero activities &amp; levers'!$C$9="Off",'Activity data'!AP47*FracLEACH*MSLeachEF*NtoN2O*kgtoGg,IF('Net zero activities &amp; levers'!$C$9="On",(('Net zero supporting data'!N157*FracLEACH*'Net zero supporting data'!N185)+('Net zero supporting data'!N169*FracLEACH*MSLeachEF))*NtoN2O*kgtoGg,"ERROR"))</f>
        <v>2.2767257683181088E-4</v>
      </c>
      <c r="X715" s="94">
        <f>IF('Net zero activities &amp; levers'!$C$9="Off",'Activity data'!AQ47*FracLEACH*MSLeachEF*NtoN2O*kgtoGg,IF('Net zero activities &amp; levers'!$C$9="On",(('Net zero supporting data'!O157*FracLEACH*'Net zero supporting data'!O185)+('Net zero supporting data'!O169*FracLEACH*MSLeachEF))*NtoN2O*kgtoGg,"ERROR"))</f>
        <v>2.2762403739083343E-4</v>
      </c>
      <c r="Y715" s="94">
        <f>IF('Net zero activities &amp; levers'!$C$9="Off",'Activity data'!AR47*FracLEACH*MSLeachEF*NtoN2O*kgtoGg,IF('Net zero activities &amp; levers'!$C$9="On",(('Net zero supporting data'!P157*FracLEACH*'Net zero supporting data'!P185)+('Net zero supporting data'!P169*FracLEACH*MSLeachEF))*NtoN2O*kgtoGg,"ERROR"))</f>
        <v>2.2757886783858562E-4</v>
      </c>
      <c r="Z715" s="94">
        <f>IF('Net zero activities &amp; levers'!$C$9="Off",'Activity data'!AS47*FracLEACH*MSLeachEF*NtoN2O*kgtoGg,IF('Net zero activities &amp; levers'!$C$9="On",(('Net zero supporting data'!Q157*FracLEACH*'Net zero supporting data'!Q185)+('Net zero supporting data'!Q169*FracLEACH*MSLeachEF))*NtoN2O*kgtoGg,"ERROR"))</f>
        <v>2.2754039657887267E-4</v>
      </c>
      <c r="AA715" s="94">
        <f>IF('Net zero activities &amp; levers'!$C$9="Off",'Activity data'!AT47*FracLEACH*MSLeachEF*NtoN2O*kgtoGg,IF('Net zero activities &amp; levers'!$C$9="On",(('Net zero supporting data'!R157*FracLEACH*'Net zero supporting data'!R185)+('Net zero supporting data'!R169*FracLEACH*MSLeachEF))*NtoN2O*kgtoGg,"ERROR"))</f>
        <v>2.2750272122627979E-4</v>
      </c>
      <c r="AB715" s="94">
        <f>IF('Net zero activities &amp; levers'!$C$9="Off",'Activity data'!AU47*FracLEACH*MSLeachEF*NtoN2O*kgtoGg,IF('Net zero activities &amp; levers'!$C$9="On",(('Net zero supporting data'!S157*FracLEACH*'Net zero supporting data'!S185)+('Net zero supporting data'!S169*FracLEACH*MSLeachEF))*NtoN2O*kgtoGg,"ERROR"))</f>
        <v>2.2746468540833111E-4</v>
      </c>
      <c r="AC715" s="94">
        <f>IF('Net zero activities &amp; levers'!$C$9="Off",'Activity data'!AV47*FracLEACH*MSLeachEF*NtoN2O*kgtoGg,IF('Net zero activities &amp; levers'!$C$9="On",(('Net zero supporting data'!T157*FracLEACH*'Net zero supporting data'!T185)+('Net zero supporting data'!T169*FracLEACH*MSLeachEF))*NtoN2O*kgtoGg,"ERROR"))</f>
        <v>2.2741447040267742E-4</v>
      </c>
      <c r="AD715" s="94">
        <f>IF('Net zero activities &amp; levers'!$C$9="Off",'Activity data'!AW47*FracLEACH*MSLeachEF*NtoN2O*kgtoGg,IF('Net zero activities &amp; levers'!$C$9="On",(('Net zero supporting data'!U157*FracLEACH*'Net zero supporting data'!U185)+('Net zero supporting data'!U169*FracLEACH*MSLeachEF))*NtoN2O*kgtoGg,"ERROR"))</f>
        <v>2.2737084841476662E-4</v>
      </c>
      <c r="AE715" s="94">
        <f>IF('Net zero activities &amp; levers'!$C$9="Off",'Activity data'!AX47*FracLEACH*MSLeachEF*NtoN2O*kgtoGg,IF('Net zero activities &amp; levers'!$C$9="On",(('Net zero supporting data'!V157*FracLEACH*'Net zero supporting data'!V185)+('Net zero supporting data'!V169*FracLEACH*MSLeachEF))*NtoN2O*kgtoGg,"ERROR"))</f>
        <v>2.2731921249183234E-4</v>
      </c>
      <c r="AF715" s="94">
        <f>IF('Net zero activities &amp; levers'!$C$9="Off",'Activity data'!AY47*FracLEACH*MSLeachEF*NtoN2O*kgtoGg,IF('Net zero activities &amp; levers'!$C$9="On",(('Net zero supporting data'!W157*FracLEACH*'Net zero supporting data'!W185)+('Net zero supporting data'!W169*FracLEACH*MSLeachEF))*NtoN2O*kgtoGg,"ERROR"))</f>
        <v>2.2726620341143548E-4</v>
      </c>
      <c r="AG715" s="94">
        <f>IF('Net zero activities &amp; levers'!$C$9="Off",'Activity data'!AZ47*FracLEACH*MSLeachEF*NtoN2O*kgtoGg,IF('Net zero activities &amp; levers'!$C$9="On",(('Net zero supporting data'!X157*FracLEACH*'Net zero supporting data'!X185)+('Net zero supporting data'!X169*FracLEACH*MSLeachEF))*NtoN2O*kgtoGg,"ERROR"))</f>
        <v>2.272045515765277E-4</v>
      </c>
      <c r="AH715" s="94">
        <f>IF('Net zero activities &amp; levers'!$C$9="Off",'Activity data'!BA47*FracLEACH*MSLeachEF*NtoN2O*kgtoGg,IF('Net zero activities &amp; levers'!$C$9="On",(('Net zero supporting data'!Y157*FracLEACH*'Net zero supporting data'!Y185)+('Net zero supporting data'!Y169*FracLEACH*MSLeachEF))*NtoN2O*kgtoGg,"ERROR"))</f>
        <v>2.2713923956554159E-4</v>
      </c>
      <c r="AI715" s="94">
        <f>IF('Net zero activities &amp; levers'!$C$9="Off",'Activity data'!BB47*FracLEACH*MSLeachEF*NtoN2O*kgtoGg,IF('Net zero activities &amp; levers'!$C$9="On",(('Net zero supporting data'!Z157*FracLEACH*'Net zero supporting data'!Z185)+('Net zero supporting data'!Z169*FracLEACH*MSLeachEF))*NtoN2O*kgtoGg,"ERROR"))</f>
        <v>2.2708837918810362E-4</v>
      </c>
      <c r="AJ715" s="94">
        <f>IF('Net zero activities &amp; levers'!$C$9="Off",'Activity data'!BC47*FracLEACH*MSLeachEF*NtoN2O*kgtoGg,IF('Net zero activities &amp; levers'!$C$9="On",(('Net zero supporting data'!AA157*FracLEACH*'Net zero supporting data'!AA185)+('Net zero supporting data'!AA169*FracLEACH*MSLeachEF))*NtoN2O*kgtoGg,"ERROR"))</f>
        <v>2.2703814780256353E-4</v>
      </c>
      <c r="AK715" s="94">
        <f>IF('Net zero activities &amp; levers'!$C$9="Off",'Activity data'!BD47*FracLEACH*MSLeachEF*NtoN2O*kgtoGg,IF('Net zero activities &amp; levers'!$C$9="On",(('Net zero supporting data'!AB157*FracLEACH*'Net zero supporting data'!AB185)+('Net zero supporting data'!AB169*FracLEACH*MSLeachEF))*NtoN2O*kgtoGg,"ERROR"))</f>
        <v>2.2698381943176234E-4</v>
      </c>
      <c r="AL715" s="94">
        <f>IF('Net zero activities &amp; levers'!$C$9="Off",'Activity data'!BE47*FracLEACH*MSLeachEF*NtoN2O*kgtoGg,IF('Net zero activities &amp; levers'!$C$9="On",(('Net zero supporting data'!AC157*FracLEACH*'Net zero supporting data'!AC185)+('Net zero supporting data'!AC169*FracLEACH*MSLeachEF))*NtoN2O*kgtoGg,"ERROR"))</f>
        <v>2.2693055268242738E-4</v>
      </c>
      <c r="AM715" s="94">
        <f>IF('Net zero activities &amp; levers'!$C$9="Off",'Activity data'!BF47*FracLEACH*MSLeachEF*NtoN2O*kgtoGg,IF('Net zero activities &amp; levers'!$C$9="On",(('Net zero supporting data'!AD157*FracLEACH*'Net zero supporting data'!AD185)+('Net zero supporting data'!AD169*FracLEACH*MSLeachEF))*NtoN2O*kgtoGg,"ERROR"))</f>
        <v>2.2687300926908135E-4</v>
      </c>
      <c r="AN715" s="94">
        <f>IF('Net zero activities &amp; levers'!$C$9="Off",'Activity data'!BG47*FracLEACH*MSLeachEF*NtoN2O*kgtoGg,IF('Net zero activities &amp; levers'!$C$9="On",(('Net zero supporting data'!AE157*FracLEACH*'Net zero supporting data'!AE185)+('Net zero supporting data'!AE169*FracLEACH*MSLeachEF))*NtoN2O*kgtoGg,"ERROR"))</f>
        <v>2.2681780349013671E-4</v>
      </c>
      <c r="AO715" s="94">
        <f>IF('Net zero activities &amp; levers'!$C$9="Off",'Activity data'!BH47*FracLEACH*MSLeachEF*NtoN2O*kgtoGg,IF('Net zero activities &amp; levers'!$C$9="On",(('Net zero supporting data'!AF157*FracLEACH*'Net zero supporting data'!AF185)+('Net zero supporting data'!AF169*FracLEACH*MSLeachEF))*NtoN2O*kgtoGg,"ERROR"))</f>
        <v>2.2675561717243567E-4</v>
      </c>
      <c r="AP715" s="94">
        <f>IF('Net zero activities &amp; levers'!$C$9="Off",'Activity data'!BI47*FracLEACH*MSLeachEF*NtoN2O*kgtoGg,IF('Net zero activities &amp; levers'!$C$9="On",(('Net zero supporting data'!AG157*FracLEACH*'Net zero supporting data'!AG185)+('Net zero supporting data'!AG169*FracLEACH*MSLeachEF))*NtoN2O*kgtoGg,"ERROR"))</f>
        <v>2.2669385383419259E-4</v>
      </c>
      <c r="AQ715" s="94">
        <f>IF('Net zero activities &amp; levers'!$C$9="Off",'Activity data'!BJ47*FracLEACH*MSLeachEF*NtoN2O*kgtoGg,IF('Net zero activities &amp; levers'!$C$9="On",(('Net zero supporting data'!AH157*FracLEACH*'Net zero supporting data'!AH185)+('Net zero supporting data'!AH169*FracLEACH*MSLeachEF))*NtoN2O*kgtoGg,"ERROR"))</f>
        <v>2.2663160936975553E-4</v>
      </c>
      <c r="AR715" s="94">
        <f>IF('Net zero activities &amp; levers'!$C$9="Off",'Activity data'!BK47*FracLEACH*MSLeachEF*NtoN2O*kgtoGg,IF('Net zero activities &amp; levers'!$C$9="On",(('Net zero supporting data'!AI157*FracLEACH*'Net zero supporting data'!AI185)+('Net zero supporting data'!AI169*FracLEACH*MSLeachEF))*NtoN2O*kgtoGg,"ERROR"))</f>
        <v>2.2656864514134943E-4</v>
      </c>
      <c r="AS715" s="94">
        <f>IF('Net zero activities &amp; levers'!$C$9="Off",'Activity data'!BL47*FracLEACH*MSLeachEF*NtoN2O*kgtoGg,IF('Net zero activities &amp; levers'!$C$9="On",(('Net zero supporting data'!AJ157*FracLEACH*'Net zero supporting data'!AJ185)+('Net zero supporting data'!AJ169*FracLEACH*MSLeachEF))*NtoN2O*kgtoGg,"ERROR"))</f>
        <v>2.2650448685673175E-4</v>
      </c>
      <c r="AT715" s="94">
        <f>IF('Net zero activities &amp; levers'!$C$9="Off",'Activity data'!BM47*FracLEACH*MSLeachEF*NtoN2O*kgtoGg,IF('Net zero activities &amp; levers'!$C$9="On",(('Net zero supporting data'!AK157*FracLEACH*'Net zero supporting data'!AK185)+('Net zero supporting data'!AK169*FracLEACH*MSLeachEF))*NtoN2O*kgtoGg,"ERROR"))</f>
        <v>2.2643653463332147E-4</v>
      </c>
      <c r="AU715" s="94">
        <f>IF('Net zero activities &amp; levers'!$C$9="Off",'Activity data'!BN47*FracLEACH*MSLeachEF*NtoN2O*kgtoGg,IF('Net zero activities &amp; levers'!$C$9="On",(('Net zero supporting data'!AL157*FracLEACH*'Net zero supporting data'!AL185)+('Net zero supporting data'!AL169*FracLEACH*MSLeachEF))*NtoN2O*kgtoGg,"ERROR"))</f>
        <v>2.263953195537729E-4</v>
      </c>
      <c r="AV715" s="94">
        <f>IF('Net zero activities &amp; levers'!$C$9="Off",'Activity data'!BO47*FracLEACH*MSLeachEF*NtoN2O*kgtoGg,IF('Net zero activities &amp; levers'!$C$9="On",(('Net zero supporting data'!AM157*FracLEACH*'Net zero supporting data'!AM185)+('Net zero supporting data'!AM169*FracLEACH*MSLeachEF))*NtoN2O*kgtoGg,"ERROR"))</f>
        <v>2.2635839055405258E-4</v>
      </c>
      <c r="AW715" s="94">
        <f>IF('Net zero activities &amp; levers'!$C$9="Off",'Activity data'!BP47*FracLEACH*MSLeachEF*NtoN2O*kgtoGg,IF('Net zero activities &amp; levers'!$C$9="On",(('Net zero supporting data'!AN157*FracLEACH*'Net zero supporting data'!AN185)+('Net zero supporting data'!AN169*FracLEACH*MSLeachEF))*NtoN2O*kgtoGg,"ERROR"))</f>
        <v>2.2632119325267659E-4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1.5037031450899928E-6</v>
      </c>
      <c r="U716" s="94">
        <f>IF('Net zero activities &amp; levers'!$C$9="Off",'Activity data'!AN48*FracLEACH*MSLeachEF*NtoN2O*kgtoGg,IF('Net zero activities &amp; levers'!$C$9="On",(('Net zero supporting data'!L158*FracLEACH*'Net zero supporting data'!L185)+('Net zero supporting data'!L170*FracLEACH*MSLeachEF))*NtoN2O*kgtoGg,"ERROR"))</f>
        <v>1.5032752561127537E-6</v>
      </c>
      <c r="V716" s="94">
        <f>IF('Net zero activities &amp; levers'!$C$9="Off",'Activity data'!AO48*FracLEACH*MSLeachEF*NtoN2O*kgtoGg,IF('Net zero activities &amp; levers'!$C$9="On",(('Net zero supporting data'!M158*FracLEACH*'Net zero supporting data'!M185)+('Net zero supporting data'!M170*FracLEACH*MSLeachEF))*NtoN2O*kgtoGg,"ERROR"))</f>
        <v>1.5029412000928829E-6</v>
      </c>
      <c r="W716" s="94">
        <f>IF('Net zero activities &amp; levers'!$C$9="Off",'Activity data'!AP48*FracLEACH*MSLeachEF*NtoN2O*kgtoGg,IF('Net zero activities &amp; levers'!$C$9="On",(('Net zero supporting data'!N158*FracLEACH*'Net zero supporting data'!N185)+('Net zero supporting data'!N170*FracLEACH*MSLeachEF))*NtoN2O*kgtoGg,"ERROR"))</f>
        <v>1.5026390070899519E-6</v>
      </c>
      <c r="X716" s="94">
        <f>IF('Net zero activities &amp; levers'!$C$9="Off",'Activity data'!AQ48*FracLEACH*MSLeachEF*NtoN2O*kgtoGg,IF('Net zero activities &amp; levers'!$C$9="On",(('Net zero supporting data'!O158*FracLEACH*'Net zero supporting data'!O185)+('Net zero supporting data'!O170*FracLEACH*MSLeachEF))*NtoN2O*kgtoGg,"ERROR"))</f>
        <v>1.502318646779501E-6</v>
      </c>
      <c r="Y716" s="94">
        <f>IF('Net zero activities &amp; levers'!$C$9="Off",'Activity data'!AR48*FracLEACH*MSLeachEF*NtoN2O*kgtoGg,IF('Net zero activities &amp; levers'!$C$9="On",(('Net zero supporting data'!P158*FracLEACH*'Net zero supporting data'!P185)+('Net zero supporting data'!P170*FracLEACH*MSLeachEF))*NtoN2O*kgtoGg,"ERROR"))</f>
        <v>1.5020205277346656E-6</v>
      </c>
      <c r="Z716" s="94">
        <f>IF('Net zero activities &amp; levers'!$C$9="Off",'Activity data'!AS48*FracLEACH*MSLeachEF*NtoN2O*kgtoGg,IF('Net zero activities &amp; levers'!$C$9="On",(('Net zero supporting data'!Q158*FracLEACH*'Net zero supporting data'!Q185)+('Net zero supporting data'!Q170*FracLEACH*MSLeachEF))*NtoN2O*kgtoGg,"ERROR"))</f>
        <v>1.50176661742056E-6</v>
      </c>
      <c r="AA716" s="94">
        <f>IF('Net zero activities &amp; levers'!$C$9="Off",'Activity data'!AT48*FracLEACH*MSLeachEF*NtoN2O*kgtoGg,IF('Net zero activities &amp; levers'!$C$9="On",(('Net zero supporting data'!R158*FracLEACH*'Net zero supporting data'!R185)+('Net zero supporting data'!R170*FracLEACH*MSLeachEF))*NtoN2O*kgtoGg,"ERROR"))</f>
        <v>1.5015179600934471E-6</v>
      </c>
      <c r="AB716" s="94">
        <f>IF('Net zero activities &amp; levers'!$C$9="Off",'Activity data'!AU48*FracLEACH*MSLeachEF*NtoN2O*kgtoGg,IF('Net zero activities &amp; levers'!$C$9="On",(('Net zero supporting data'!S158*FracLEACH*'Net zero supporting data'!S185)+('Net zero supporting data'!S170*FracLEACH*MSLeachEF))*NtoN2O*kgtoGg,"ERROR"))</f>
        <v>1.5012669236949856E-6</v>
      </c>
      <c r="AC716" s="94">
        <f>IF('Net zero activities &amp; levers'!$C$9="Off",'Activity data'!AV48*FracLEACH*MSLeachEF*NtoN2O*kgtoGg,IF('Net zero activities &amp; levers'!$C$9="On",(('Net zero supporting data'!T158*FracLEACH*'Net zero supporting data'!T185)+('Net zero supporting data'!T170*FracLEACH*MSLeachEF))*NtoN2O*kgtoGg,"ERROR"))</f>
        <v>1.5009355046576713E-6</v>
      </c>
      <c r="AD716" s="94">
        <f>IF('Net zero activities &amp; levers'!$C$9="Off",'Activity data'!AW48*FracLEACH*MSLeachEF*NtoN2O*kgtoGg,IF('Net zero activities &amp; levers'!$C$9="On",(('Net zero supporting data'!U158*FracLEACH*'Net zero supporting data'!U185)+('Net zero supporting data'!U170*FracLEACH*MSLeachEF))*NtoN2O*kgtoGg,"ERROR"))</f>
        <v>1.50064759953746E-6</v>
      </c>
      <c r="AE716" s="94">
        <f>IF('Net zero activities &amp; levers'!$C$9="Off",'Activity data'!AX48*FracLEACH*MSLeachEF*NtoN2O*kgtoGg,IF('Net zero activities &amp; levers'!$C$9="On",(('Net zero supporting data'!V158*FracLEACH*'Net zero supporting data'!V185)+('Net zero supporting data'!V170*FracLEACH*MSLeachEF))*NtoN2O*kgtoGg,"ERROR"))</f>
        <v>1.5003068024460939E-6</v>
      </c>
      <c r="AF716" s="94">
        <f>IF('Net zero activities &amp; levers'!$C$9="Off",'Activity data'!AY48*FracLEACH*MSLeachEF*NtoN2O*kgtoGg,IF('Net zero activities &amp; levers'!$C$9="On",(('Net zero supporting data'!W158*FracLEACH*'Net zero supporting data'!W185)+('Net zero supporting data'!W170*FracLEACH*MSLeachEF))*NtoN2O*kgtoGg,"ERROR"))</f>
        <v>1.4999569425154745E-6</v>
      </c>
      <c r="AG716" s="94">
        <f>IF('Net zero activities &amp; levers'!$C$9="Off",'Activity data'!AZ48*FracLEACH*MSLeachEF*NtoN2O*kgtoGg,IF('Net zero activities &amp; levers'!$C$9="On",(('Net zero supporting data'!X158*FracLEACH*'Net zero supporting data'!X185)+('Net zero supporting data'!X170*FracLEACH*MSLeachEF))*NtoN2O*kgtoGg,"ERROR"))</f>
        <v>1.4995500404050832E-6</v>
      </c>
      <c r="AH716" s="94">
        <f>IF('Net zero activities &amp; levers'!$C$9="Off",'Activity data'!BA48*FracLEACH*MSLeachEF*NtoN2O*kgtoGg,IF('Net zero activities &amp; levers'!$C$9="On",(('Net zero supporting data'!Y158*FracLEACH*'Net zero supporting data'!Y185)+('Net zero supporting data'!Y170*FracLEACH*MSLeachEF))*NtoN2O*kgtoGg,"ERROR"))</f>
        <v>1.4991189811325747E-6</v>
      </c>
      <c r="AI716" s="94">
        <f>IF('Net zero activities &amp; levers'!$C$9="Off",'Activity data'!BB48*FracLEACH*MSLeachEF*NtoN2O*kgtoGg,IF('Net zero activities &amp; levers'!$C$9="On",(('Net zero supporting data'!Z158*FracLEACH*'Net zero supporting data'!Z185)+('Net zero supporting data'!Z170*FracLEACH*MSLeachEF))*NtoN2O*kgtoGg,"ERROR"))</f>
        <v>1.4987833026414842E-6</v>
      </c>
      <c r="AJ716" s="94">
        <f>IF('Net zero activities &amp; levers'!$C$9="Off",'Activity data'!BC48*FracLEACH*MSLeachEF*NtoN2O*kgtoGg,IF('Net zero activities &amp; levers'!$C$9="On",(('Net zero supporting data'!AA158*FracLEACH*'Net zero supporting data'!AA185)+('Net zero supporting data'!AA170*FracLEACH*MSLeachEF))*NtoN2O*kgtoGg,"ERROR"))</f>
        <v>1.4984517754969193E-6</v>
      </c>
      <c r="AK716" s="94">
        <f>IF('Net zero activities &amp; levers'!$C$9="Off",'Activity data'!BD48*FracLEACH*MSLeachEF*NtoN2O*kgtoGg,IF('Net zero activities &amp; levers'!$C$9="On",(('Net zero supporting data'!AB158*FracLEACH*'Net zero supporting data'!AB185)+('Net zero supporting data'!AB170*FracLEACH*MSLeachEF))*NtoN2O*kgtoGg,"ERROR"))</f>
        <v>1.4980932082496317E-6</v>
      </c>
      <c r="AL716" s="94">
        <f>IF('Net zero activities &amp; levers'!$C$9="Off",'Activity data'!BE48*FracLEACH*MSLeachEF*NtoN2O*kgtoGg,IF('Net zero activities &amp; levers'!$C$9="On",(('Net zero supporting data'!AC158*FracLEACH*'Net zero supporting data'!AC185)+('Net zero supporting data'!AC170*FracLEACH*MSLeachEF))*NtoN2O*kgtoGg,"ERROR"))</f>
        <v>1.4977416477040208E-6</v>
      </c>
      <c r="AM716" s="94">
        <f>IF('Net zero activities &amp; levers'!$C$9="Off",'Activity data'!BF48*FracLEACH*MSLeachEF*NtoN2O*kgtoGg,IF('Net zero activities &amp; levers'!$C$9="On",(('Net zero supporting data'!AD158*FracLEACH*'Net zero supporting data'!AD185)+('Net zero supporting data'!AD170*FracLEACH*MSLeachEF))*NtoN2O*kgtoGg,"ERROR"))</f>
        <v>1.4973618611759371E-6</v>
      </c>
      <c r="AN716" s="94">
        <f>IF('Net zero activities &amp; levers'!$C$9="Off",'Activity data'!BG48*FracLEACH*MSLeachEF*NtoN2O*kgtoGg,IF('Net zero activities &amp; levers'!$C$9="On",(('Net zero supporting data'!AE158*FracLEACH*'Net zero supporting data'!AE185)+('Net zero supporting data'!AE170*FracLEACH*MSLeachEF))*NtoN2O*kgtoGg,"ERROR"))</f>
        <v>1.4969975030349026E-6</v>
      </c>
      <c r="AO716" s="94">
        <f>IF('Net zero activities &amp; levers'!$C$9="Off",'Activity data'!BH48*FracLEACH*MSLeachEF*NtoN2O*kgtoGg,IF('Net zero activities &amp; levers'!$C$9="On",(('Net zero supporting data'!AF158*FracLEACH*'Net zero supporting data'!AF185)+('Net zero supporting data'!AF170*FracLEACH*MSLeachEF))*NtoN2O*kgtoGg,"ERROR"))</f>
        <v>1.4965870733380756E-6</v>
      </c>
      <c r="AP716" s="94">
        <f>IF('Net zero activities &amp; levers'!$C$9="Off",'Activity data'!BI48*FracLEACH*MSLeachEF*NtoN2O*kgtoGg,IF('Net zero activities &amp; levers'!$C$9="On",(('Net zero supporting data'!AG158*FracLEACH*'Net zero supporting data'!AG185)+('Net zero supporting data'!AG170*FracLEACH*MSLeachEF))*NtoN2O*kgtoGg,"ERROR"))</f>
        <v>1.4961794353056715E-6</v>
      </c>
      <c r="AQ716" s="94">
        <f>IF('Net zero activities &amp; levers'!$C$9="Off",'Activity data'!BJ48*FracLEACH*MSLeachEF*NtoN2O*kgtoGg,IF('Net zero activities &amp; levers'!$C$9="On",(('Net zero supporting data'!AH158*FracLEACH*'Net zero supporting data'!AH185)+('Net zero supporting data'!AH170*FracLEACH*MSLeachEF))*NtoN2O*kgtoGg,"ERROR"))</f>
        <v>1.4957686218403866E-6</v>
      </c>
      <c r="AR716" s="94">
        <f>IF('Net zero activities &amp; levers'!$C$9="Off",'Activity data'!BK48*FracLEACH*MSLeachEF*NtoN2O*kgtoGg,IF('Net zero activities &amp; levers'!$C$9="On",(('Net zero supporting data'!AI158*FracLEACH*'Net zero supporting data'!AI185)+('Net zero supporting data'!AI170*FracLEACH*MSLeachEF))*NtoN2O*kgtoGg,"ERROR"))</f>
        <v>1.4953530579329066E-6</v>
      </c>
      <c r="AS716" s="94">
        <f>IF('Net zero activities &amp; levers'!$C$9="Off",'Activity data'!BL48*FracLEACH*MSLeachEF*NtoN2O*kgtoGg,IF('Net zero activities &amp; levers'!$C$9="On",(('Net zero supporting data'!AJ158*FracLEACH*'Net zero supporting data'!AJ185)+('Net zero supporting data'!AJ170*FracLEACH*MSLeachEF))*NtoN2O*kgtoGg,"ERROR"))</f>
        <v>1.4949296132544301E-6</v>
      </c>
      <c r="AT716" s="94">
        <f>IF('Net zero activities &amp; levers'!$C$9="Off",'Activity data'!BM48*FracLEACH*MSLeachEF*NtoN2O*kgtoGg,IF('Net zero activities &amp; levers'!$C$9="On",(('Net zero supporting data'!AK158*FracLEACH*'Net zero supporting data'!AK185)+('Net zero supporting data'!AK170*FracLEACH*MSLeachEF))*NtoN2O*kgtoGg,"ERROR"))</f>
        <v>1.4944811285799219E-6</v>
      </c>
      <c r="AU716" s="94">
        <f>IF('Net zero activities &amp; levers'!$C$9="Off",'Activity data'!BN48*FracLEACH*MSLeachEF*NtoN2O*kgtoGg,IF('Net zero activities &amp; levers'!$C$9="On",(('Net zero supporting data'!AL158*FracLEACH*'Net zero supporting data'!AL185)+('Net zero supporting data'!AL170*FracLEACH*MSLeachEF))*NtoN2O*kgtoGg,"ERROR"))</f>
        <v>1.4942091090549014E-6</v>
      </c>
      <c r="AV716" s="94">
        <f>IF('Net zero activities &amp; levers'!$C$9="Off",'Activity data'!BO48*FracLEACH*MSLeachEF*NtoN2O*kgtoGg,IF('Net zero activities &amp; levers'!$C$9="On",(('Net zero supporting data'!AM158*FracLEACH*'Net zero supporting data'!AM185)+('Net zero supporting data'!AM170*FracLEACH*MSLeachEF))*NtoN2O*kgtoGg,"ERROR"))</f>
        <v>1.4939653776567473E-6</v>
      </c>
      <c r="AW716" s="94">
        <f>IF('Net zero activities &amp; levers'!$C$9="Off",'Activity data'!BP48*FracLEACH*MSLeachEF*NtoN2O*kgtoGg,IF('Net zero activities &amp; levers'!$C$9="On",(('Net zero supporting data'!AN158*FracLEACH*'Net zero supporting data'!AN185)+('Net zero supporting data'!AN170*FracLEACH*MSLeachEF))*NtoN2O*kgtoGg,"ERROR"))</f>
        <v>1.4937198754676657E-6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0.20714502561891826</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0.18255935620656155</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0.18659559289606875</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0.18925650029168997</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0.19147470997462876</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0.19401808114713717</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0.19625959015884856</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0.1978485674286061</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0.19938765913671416</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0.20099426249815291</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0.20389110869641844</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0.20613889949882047</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0.20853800551025339</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0.2110952524842187</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0.21457982769929293</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0.21847988876970931</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0.22085944318847262</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0.22318312138298052</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0.22596002064427034</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0.22863604536497301</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0.23179224731846459</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0.23470960037966421</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0.23885527009882734</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0.24299977788068597</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0.24724493342772111</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0.2516206247539946</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0.25618550929119954</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0.26125133504843406</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0.2632091913420912</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0.26467346038337963</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0.26618065789688583</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0.26754344602935087</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0.1024215119727894</v>
      </c>
      <c r="U719" s="22">
        <f t="shared" si="167"/>
        <v>0.10290551841062676</v>
      </c>
      <c r="V719" s="22">
        <f t="shared" si="167"/>
        <v>0.10328338573793894</v>
      </c>
      <c r="W719" s="22">
        <f t="shared" si="167"/>
        <v>0.10362521122695213</v>
      </c>
      <c r="X719" s="22">
        <f t="shared" si="167"/>
        <v>0.10398758665827629</v>
      </c>
      <c r="Y719" s="22">
        <f t="shared" si="167"/>
        <v>0.10432480389129138</v>
      </c>
      <c r="Z719" s="22">
        <f t="shared" si="167"/>
        <v>0.10461201443701153</v>
      </c>
      <c r="AA719" s="22">
        <f t="shared" si="165"/>
        <v>0.10489328306868942</v>
      </c>
      <c r="AB719" s="22">
        <f t="shared" si="165"/>
        <v>0.10517724278592963</v>
      </c>
      <c r="AC719" s="22">
        <f t="shared" si="165"/>
        <v>0.10555212729152495</v>
      </c>
      <c r="AD719" s="22">
        <f t="shared" si="165"/>
        <v>0.10587779104796857</v>
      </c>
      <c r="AE719" s="22">
        <f t="shared" si="165"/>
        <v>0.10626328353548653</v>
      </c>
      <c r="AF719" s="22">
        <f t="shared" si="165"/>
        <v>0.10665902744983977</v>
      </c>
      <c r="AG719" s="22">
        <f t="shared" si="165"/>
        <v>0.10711929460201071</v>
      </c>
      <c r="AH719" s="22">
        <f t="shared" si="165"/>
        <v>0.10760688711801743</v>
      </c>
      <c r="AI719" s="22">
        <f t="shared" si="165"/>
        <v>0.10798658970297209</v>
      </c>
      <c r="AJ719" s="22">
        <f t="shared" si="165"/>
        <v>0.10836159649403876</v>
      </c>
      <c r="AK719" s="22">
        <f t="shared" si="165"/>
        <v>0.10876718968600335</v>
      </c>
      <c r="AL719" s="22">
        <f t="shared" si="165"/>
        <v>0.10916485725029378</v>
      </c>
      <c r="AM719" s="22">
        <f t="shared" si="165"/>
        <v>0.10959445262286548</v>
      </c>
      <c r="AN719" s="22">
        <f t="shared" si="165"/>
        <v>0.11000659618187228</v>
      </c>
      <c r="AO719" s="22">
        <f t="shared" si="165"/>
        <v>0.11047085356196572</v>
      </c>
      <c r="AP719" s="22">
        <f t="shared" si="165"/>
        <v>0.11093195315201396</v>
      </c>
      <c r="AQ719" s="22">
        <f t="shared" si="165"/>
        <v>0.11139664463163811</v>
      </c>
      <c r="AR719" s="22">
        <f t="shared" si="165"/>
        <v>0.11186670957196714</v>
      </c>
      <c r="AS719" s="22">
        <f t="shared" si="165"/>
        <v>0.11234568884311606</v>
      </c>
      <c r="AT719" s="22">
        <f t="shared" si="165"/>
        <v>0.1128529920953147</v>
      </c>
      <c r="AU719" s="22">
        <f t="shared" si="165"/>
        <v>0.11316068686739535</v>
      </c>
      <c r="AV719" s="22">
        <f t="shared" si="165"/>
        <v>0.11343638353658923</v>
      </c>
      <c r="AW719" s="22">
        <f t="shared" si="165"/>
        <v>0.11371408323520113</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0.40145358914715523</v>
      </c>
      <c r="N732" s="22">
        <f t="shared" si="177"/>
        <v>0.40347255325329029</v>
      </c>
      <c r="O732" s="22">
        <f t="shared" si="177"/>
        <v>0.40481416413578264</v>
      </c>
      <c r="P732" s="22">
        <f t="shared" si="177"/>
        <v>0.40546521734783814</v>
      </c>
      <c r="Q732" s="22">
        <f t="shared" si="177"/>
        <v>0.40690363619044922</v>
      </c>
      <c r="R732" s="22">
        <f t="shared" si="177"/>
        <v>0.40855374420631202</v>
      </c>
      <c r="S732" s="22">
        <f t="shared" si="177"/>
        <v>0.397392733401773</v>
      </c>
      <c r="T732" s="22">
        <f t="shared" si="177"/>
        <v>0.40246360728441599</v>
      </c>
      <c r="U732" s="22">
        <f t="shared" si="177"/>
        <v>0.40638348136973018</v>
      </c>
      <c r="V732" s="22">
        <f t="shared" si="177"/>
        <v>0.40988271575635893</v>
      </c>
      <c r="W732" s="22">
        <f t="shared" si="177"/>
        <v>0.41358178252007299</v>
      </c>
      <c r="X732" s="22">
        <f t="shared" si="177"/>
        <v>0.41695911492898646</v>
      </c>
      <c r="Y732" s="22">
        <f t="shared" si="177"/>
        <v>0.41980621850479932</v>
      </c>
      <c r="Z732" s="22">
        <f t="shared" si="177"/>
        <v>0.42261790088663981</v>
      </c>
      <c r="AA732" s="22">
        <f t="shared" si="177"/>
        <v>0.42549089196423501</v>
      </c>
      <c r="AB732" s="22">
        <f t="shared" si="177"/>
        <v>0.42947715384034202</v>
      </c>
      <c r="AC732" s="22">
        <f t="shared" si="177"/>
        <v>0.43291737051993223</v>
      </c>
      <c r="AD732" s="22">
        <f t="shared" si="177"/>
        <v>0.43713732887051554</v>
      </c>
      <c r="AE732" s="22">
        <f t="shared" si="177"/>
        <v>0.44154884746516071</v>
      </c>
      <c r="AF732" s="22">
        <f t="shared" si="177"/>
        <v>0.44684711065016713</v>
      </c>
      <c r="AG732" s="22">
        <f t="shared" si="177"/>
        <v>0.45259515484663826</v>
      </c>
      <c r="AH732" s="22">
        <f t="shared" si="177"/>
        <v>0.45702603770331507</v>
      </c>
      <c r="AI732" s="22">
        <f t="shared" si="177"/>
        <v>0.46145690559111846</v>
      </c>
      <c r="AJ732" s="22">
        <f t="shared" si="177"/>
        <v>0.46636451226575087</v>
      </c>
      <c r="AK732" s="22">
        <f t="shared" si="177"/>
        <v>0.4712362561245082</v>
      </c>
      <c r="AL732" s="22">
        <f t="shared" si="177"/>
        <v>0.47662789614846929</v>
      </c>
      <c r="AM732" s="22">
        <f t="shared" si="177"/>
        <v>0.48185579960776009</v>
      </c>
      <c r="AN732" s="22">
        <f t="shared" si="177"/>
        <v>0.48792641215003552</v>
      </c>
      <c r="AO732" s="22">
        <f t="shared" si="177"/>
        <v>0.49406127036400271</v>
      </c>
      <c r="AP732" s="22">
        <f t="shared" si="177"/>
        <v>0.50036206742632861</v>
      </c>
      <c r="AQ732" s="22">
        <f t="shared" si="177"/>
        <v>0.50686170851937717</v>
      </c>
      <c r="AR732" s="22">
        <f t="shared" si="177"/>
        <v>0.51362358323313839</v>
      </c>
      <c r="AS732" s="22">
        <f t="shared" si="177"/>
        <v>0.52097349934896175</v>
      </c>
      <c r="AT732" s="22">
        <f t="shared" si="177"/>
        <v>0.52518466098716476</v>
      </c>
      <c r="AU732" s="22">
        <f t="shared" si="177"/>
        <v>0.52890508278144621</v>
      </c>
      <c r="AV732" s="22">
        <f t="shared" si="177"/>
        <v>0.53268703880926516</v>
      </c>
      <c r="AW732" s="22">
        <f t="shared" si="177"/>
        <v>0.53633222512908008</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3.167238893688578E-2</v>
      </c>
      <c r="N733" s="22">
        <f t="shared" si="178"/>
        <v>3.1831673641638247E-2</v>
      </c>
      <c r="O733" s="22">
        <f t="shared" si="178"/>
        <v>3.1937519056453256E-2</v>
      </c>
      <c r="P733" s="22">
        <f t="shared" si="178"/>
        <v>3.198888342610464E-2</v>
      </c>
      <c r="Q733" s="22">
        <f t="shared" si="178"/>
        <v>3.2102366434524382E-2</v>
      </c>
      <c r="R733" s="22">
        <f t="shared" si="178"/>
        <v>3.2232550506305399E-2</v>
      </c>
      <c r="S733" s="22">
        <f t="shared" si="178"/>
        <v>3.1352010676331268E-2</v>
      </c>
      <c r="T733" s="22">
        <f t="shared" si="178"/>
        <v>3.1752073583234543E-2</v>
      </c>
      <c r="U733" s="22">
        <f t="shared" si="178"/>
        <v>3.2061329198254544E-2</v>
      </c>
      <c r="V733" s="22">
        <f t="shared" si="178"/>
        <v>3.2337398750179776E-2</v>
      </c>
      <c r="W733" s="22">
        <f t="shared" si="178"/>
        <v>3.2629233932156235E-2</v>
      </c>
      <c r="X733" s="22">
        <f t="shared" si="178"/>
        <v>3.2895686116209424E-2</v>
      </c>
      <c r="Y733" s="22">
        <f t="shared" si="178"/>
        <v>3.3120306282112807E-2</v>
      </c>
      <c r="Z733" s="22">
        <f t="shared" si="178"/>
        <v>3.334213191867974E-2</v>
      </c>
      <c r="AA733" s="22">
        <f t="shared" si="178"/>
        <v>3.3568794460208155E-2</v>
      </c>
      <c r="AB733" s="22">
        <f t="shared" si="178"/>
        <v>3.388328769169862E-2</v>
      </c>
      <c r="AC733" s="22">
        <f t="shared" si="178"/>
        <v>3.4154701084550876E-2</v>
      </c>
      <c r="AD733" s="22">
        <f t="shared" si="178"/>
        <v>3.4487631629426745E-2</v>
      </c>
      <c r="AE733" s="22">
        <f t="shared" si="178"/>
        <v>3.4835675180435295E-2</v>
      </c>
      <c r="AF733" s="22">
        <f t="shared" si="178"/>
        <v>3.5253677800967345E-2</v>
      </c>
      <c r="AG733" s="22">
        <f t="shared" si="178"/>
        <v>3.5707165567271271E-2</v>
      </c>
      <c r="AH733" s="22">
        <f t="shared" si="178"/>
        <v>3.6056736847649117E-2</v>
      </c>
      <c r="AI733" s="22">
        <f t="shared" si="178"/>
        <v>3.6406306947068562E-2</v>
      </c>
      <c r="AJ733" s="22">
        <f t="shared" si="178"/>
        <v>3.6793489006340767E-2</v>
      </c>
      <c r="AK733" s="22">
        <f t="shared" si="178"/>
        <v>3.7177841694837684E-2</v>
      </c>
      <c r="AL733" s="22">
        <f t="shared" si="178"/>
        <v>3.7603211213165705E-2</v>
      </c>
      <c r="AM733" s="22">
        <f t="shared" si="178"/>
        <v>3.8015662854310343E-2</v>
      </c>
      <c r="AN733" s="22">
        <f t="shared" si="178"/>
        <v>3.8494599415651191E-2</v>
      </c>
      <c r="AO733" s="22">
        <f t="shared" si="178"/>
        <v>3.8978604592534036E-2</v>
      </c>
      <c r="AP733" s="22">
        <f t="shared" si="178"/>
        <v>3.9475701394170101E-2</v>
      </c>
      <c r="AQ733" s="22">
        <f t="shared" si="178"/>
        <v>3.9988485850989949E-2</v>
      </c>
      <c r="AR733" s="22">
        <f t="shared" si="178"/>
        <v>4.0521959038592306E-2</v>
      </c>
      <c r="AS733" s="22">
        <f t="shared" si="178"/>
        <v>4.1101825324925366E-2</v>
      </c>
      <c r="AT733" s="22">
        <f t="shared" si="178"/>
        <v>4.1434061859575884E-2</v>
      </c>
      <c r="AU733" s="22">
        <f t="shared" si="178"/>
        <v>4.172758183115733E-2</v>
      </c>
      <c r="AV733" s="22">
        <f t="shared" si="178"/>
        <v>4.2025956501339626E-2</v>
      </c>
      <c r="AW733" s="22">
        <f t="shared" si="178"/>
        <v>4.2313540824882138E-2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2.9359047510821957E-4</v>
      </c>
      <c r="N734" s="22">
        <f t="shared" si="179"/>
        <v>2.9506698110336069E-4</v>
      </c>
      <c r="O734" s="22">
        <f t="shared" si="179"/>
        <v>2.9604812609010248E-4</v>
      </c>
      <c r="P734" s="22">
        <f t="shared" si="179"/>
        <v>2.9652425341095714E-4</v>
      </c>
      <c r="Q734" s="22">
        <f t="shared" si="179"/>
        <v>2.9757619585915883E-4</v>
      </c>
      <c r="R734" s="22">
        <f t="shared" si="179"/>
        <v>2.9878295053629658E-4</v>
      </c>
      <c r="S734" s="22">
        <f t="shared" si="179"/>
        <v>2.9062069578661626E-4</v>
      </c>
      <c r="T734" s="22">
        <f t="shared" si="179"/>
        <v>2.9432912015412967E-4</v>
      </c>
      <c r="U734" s="22">
        <f t="shared" si="179"/>
        <v>2.9719579696605352E-4</v>
      </c>
      <c r="V734" s="22">
        <f t="shared" si="179"/>
        <v>2.9975485214418215E-4</v>
      </c>
      <c r="W734" s="22">
        <f t="shared" si="179"/>
        <v>3.0246004845572338E-4</v>
      </c>
      <c r="X734" s="22">
        <f t="shared" si="179"/>
        <v>3.0492995445067969E-4</v>
      </c>
      <c r="Y734" s="22">
        <f t="shared" si="179"/>
        <v>3.0701209423994132E-4</v>
      </c>
      <c r="Z734" s="22">
        <f t="shared" si="179"/>
        <v>3.0906832985136434E-4</v>
      </c>
      <c r="AA734" s="22">
        <f t="shared" si="179"/>
        <v>3.1116940165207925E-4</v>
      </c>
      <c r="AB734" s="22">
        <f t="shared" si="179"/>
        <v>3.1408462908994632E-4</v>
      </c>
      <c r="AC734" s="22">
        <f t="shared" si="179"/>
        <v>3.166005235214341E-4</v>
      </c>
      <c r="AD734" s="22">
        <f t="shared" si="179"/>
        <v>3.1968665753686704E-4</v>
      </c>
      <c r="AE734" s="22">
        <f t="shared" si="179"/>
        <v>3.2291288312100516E-4</v>
      </c>
      <c r="AF734" s="22">
        <f t="shared" si="179"/>
        <v>3.2678760151383097E-4</v>
      </c>
      <c r="AG734" s="22">
        <f t="shared" si="179"/>
        <v>3.3099125312439454E-4</v>
      </c>
      <c r="AH734" s="22">
        <f t="shared" si="179"/>
        <v>3.3423164015345102E-4</v>
      </c>
      <c r="AI734" s="22">
        <f t="shared" si="179"/>
        <v>3.3747201623549202E-4</v>
      </c>
      <c r="AJ734" s="22">
        <f t="shared" si="179"/>
        <v>3.4106104025769711E-4</v>
      </c>
      <c r="AK734" s="22">
        <f t="shared" si="179"/>
        <v>3.4462383713575385E-4</v>
      </c>
      <c r="AL734" s="22">
        <f t="shared" si="179"/>
        <v>3.4856684374732756E-4</v>
      </c>
      <c r="AM734" s="22">
        <f t="shared" si="179"/>
        <v>3.5239010676433973E-4</v>
      </c>
      <c r="AN734" s="22">
        <f t="shared" si="179"/>
        <v>3.5682965860461786E-4</v>
      </c>
      <c r="AO734" s="22">
        <f t="shared" si="179"/>
        <v>3.6131619449930634E-4</v>
      </c>
      <c r="AP734" s="22">
        <f t="shared" si="179"/>
        <v>3.6592408455957094E-4</v>
      </c>
      <c r="AQ734" s="22">
        <f t="shared" si="179"/>
        <v>3.7067739295717388E-4</v>
      </c>
      <c r="AR734" s="22">
        <f t="shared" si="179"/>
        <v>3.7562247767805731E-4</v>
      </c>
      <c r="AS734" s="22">
        <f t="shared" si="179"/>
        <v>3.8099760801138999E-4</v>
      </c>
      <c r="AT734" s="22">
        <f t="shared" si="179"/>
        <v>3.8407730882747691E-4</v>
      </c>
      <c r="AU734" s="22">
        <f t="shared" si="179"/>
        <v>3.8679812246998667E-4</v>
      </c>
      <c r="AV734" s="22">
        <f t="shared" si="179"/>
        <v>3.8956393724176287E-4</v>
      </c>
      <c r="AW734" s="22">
        <f t="shared" si="179"/>
        <v>3.9222972978272867E-4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3.2323215352203869E-3</v>
      </c>
      <c r="L735" s="22">
        <f t="shared" si="180"/>
        <v>3.2042886428129448E-3</v>
      </c>
      <c r="M735" s="22">
        <f t="shared" si="180"/>
        <v>3.1936173693006072E-3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2.5623805586114461E-3</v>
      </c>
      <c r="T735" s="22">
        <f t="shared" si="180"/>
        <v>2.6124722064250917E-3</v>
      </c>
      <c r="U735" s="22">
        <f t="shared" si="180"/>
        <v>2.6393547646565868E-3</v>
      </c>
      <c r="V735" s="22">
        <f t="shared" si="180"/>
        <v>2.6585159295822347E-3</v>
      </c>
      <c r="W735" s="22">
        <f t="shared" si="180"/>
        <v>2.682404147004944E-3</v>
      </c>
      <c r="X735" s="22">
        <f t="shared" si="180"/>
        <v>2.7009409577583988E-3</v>
      </c>
      <c r="Y735" s="22">
        <f t="shared" si="180"/>
        <v>2.7086431953968373E-3</v>
      </c>
      <c r="Z735" s="22">
        <f t="shared" si="180"/>
        <v>2.715182334029067E-3</v>
      </c>
      <c r="AA735" s="22">
        <f t="shared" si="180"/>
        <v>2.7224055356820697E-3</v>
      </c>
      <c r="AB735" s="22">
        <f t="shared" si="180"/>
        <v>2.7492331720760212E-3</v>
      </c>
      <c r="AC735" s="22">
        <f t="shared" si="180"/>
        <v>2.7654181302497922E-3</v>
      </c>
      <c r="AD735" s="22">
        <f t="shared" si="180"/>
        <v>2.7708997745878594E-3</v>
      </c>
      <c r="AE735" s="22">
        <f t="shared" si="180"/>
        <v>2.7775605445034693E-3</v>
      </c>
      <c r="AF735" s="22">
        <f t="shared" si="180"/>
        <v>2.796725356147391E-3</v>
      </c>
      <c r="AG735" s="22">
        <f t="shared" si="180"/>
        <v>2.8203618769558954E-3</v>
      </c>
      <c r="AH735" s="22">
        <f t="shared" si="180"/>
        <v>2.8201559153511477E-3</v>
      </c>
      <c r="AI735" s="22">
        <f t="shared" si="180"/>
        <v>2.8178758262065741E-3</v>
      </c>
      <c r="AJ735" s="22">
        <f t="shared" si="180"/>
        <v>2.8207231549115426E-3</v>
      </c>
      <c r="AK735" s="22">
        <f t="shared" si="180"/>
        <v>2.8206987734201148E-3</v>
      </c>
      <c r="AL735" s="22">
        <f t="shared" si="180"/>
        <v>2.8258236928344993E-3</v>
      </c>
      <c r="AM735" s="22">
        <f t="shared" si="180"/>
        <v>2.8260498663699712E-3</v>
      </c>
      <c r="AN735" s="22">
        <f t="shared" si="180"/>
        <v>2.8496737682554736E-3</v>
      </c>
      <c r="AO735" s="22">
        <f t="shared" si="180"/>
        <v>2.871759138559611E-3</v>
      </c>
      <c r="AP735" s="22">
        <f t="shared" si="180"/>
        <v>2.8936224395659065E-3</v>
      </c>
      <c r="AQ735" s="22">
        <f t="shared" si="180"/>
        <v>2.9155855260809614E-3</v>
      </c>
      <c r="AR735" s="22">
        <f t="shared" si="180"/>
        <v>2.9383177592399823E-3</v>
      </c>
      <c r="AS735" s="22">
        <f t="shared" si="180"/>
        <v>2.9656425504586614E-3</v>
      </c>
      <c r="AT735" s="22">
        <f t="shared" si="180"/>
        <v>2.9523502984721579E-3</v>
      </c>
      <c r="AU735" s="22">
        <f t="shared" si="180"/>
        <v>2.9320670295168343E-3</v>
      </c>
      <c r="AV735" s="22">
        <f t="shared" si="180"/>
        <v>2.9115310739429088E-3</v>
      </c>
      <c r="AW735" s="22">
        <f t="shared" si="180"/>
        <v>2.8884703470162506E-3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1.6090517274103568E-2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1.2755546808047816E-2</v>
      </c>
      <c r="T736" s="22">
        <f t="shared" si="181"/>
        <v>1.3004903351216977E-2</v>
      </c>
      <c r="U736" s="22">
        <f t="shared" si="181"/>
        <v>1.3138724898016299E-2</v>
      </c>
      <c r="V736" s="22">
        <f t="shared" si="181"/>
        <v>1.3234109299558223E-2</v>
      </c>
      <c r="W736" s="22">
        <f t="shared" si="181"/>
        <v>1.335302499866161E-2</v>
      </c>
      <c r="X736" s="22">
        <f t="shared" si="181"/>
        <v>1.344530136114141E-2</v>
      </c>
      <c r="Y736" s="22">
        <f t="shared" si="181"/>
        <v>1.3483643149363938E-2</v>
      </c>
      <c r="Z736" s="22">
        <f t="shared" si="181"/>
        <v>1.3516195023295152E-2</v>
      </c>
      <c r="AA736" s="22">
        <f t="shared" si="181"/>
        <v>1.3552152167318593E-2</v>
      </c>
      <c r="AB736" s="22">
        <f t="shared" si="181"/>
        <v>1.3685700312859379E-2</v>
      </c>
      <c r="AC736" s="22">
        <f t="shared" si="181"/>
        <v>1.376626913815663E-2</v>
      </c>
      <c r="AD736" s="22">
        <f t="shared" si="181"/>
        <v>1.3793556798728478E-2</v>
      </c>
      <c r="AE736" s="22">
        <f t="shared" si="181"/>
        <v>1.3826714153966229E-2</v>
      </c>
      <c r="AF736" s="22">
        <f t="shared" si="181"/>
        <v>1.3922116708895047E-2</v>
      </c>
      <c r="AG736" s="22">
        <f t="shared" si="181"/>
        <v>1.4039779460643236E-2</v>
      </c>
      <c r="AH736" s="22">
        <f t="shared" si="181"/>
        <v>1.4038754182457605E-2</v>
      </c>
      <c r="AI736" s="22">
        <f t="shared" si="181"/>
        <v>1.4027403884113988E-2</v>
      </c>
      <c r="AJ736" s="22">
        <f t="shared" si="181"/>
        <v>1.4041577904616936E-2</v>
      </c>
      <c r="AK736" s="22">
        <f t="shared" si="181"/>
        <v>1.4041456533396682E-2</v>
      </c>
      <c r="AL736" s="22">
        <f t="shared" si="181"/>
        <v>1.4066968415017067E-2</v>
      </c>
      <c r="AM736" s="22">
        <f t="shared" si="181"/>
        <v>1.4068094308323099E-2</v>
      </c>
      <c r="AN736" s="22">
        <f t="shared" si="181"/>
        <v>1.4185694242991872E-2</v>
      </c>
      <c r="AO736" s="22">
        <f t="shared" si="181"/>
        <v>1.4295635357609192E-2</v>
      </c>
      <c r="AP736" s="22">
        <f t="shared" si="181"/>
        <v>1.4404471009841652E-2</v>
      </c>
      <c r="AQ736" s="22">
        <f t="shared" si="181"/>
        <v>1.4513803394974873E-2</v>
      </c>
      <c r="AR736" s="22">
        <f t="shared" si="181"/>
        <v>1.4626964597020708E-2</v>
      </c>
      <c r="AS736" s="22">
        <f t="shared" si="181"/>
        <v>1.4762987582458463E-2</v>
      </c>
      <c r="AT736" s="22">
        <f t="shared" si="181"/>
        <v>1.4696818667061259E-2</v>
      </c>
      <c r="AU736" s="22">
        <f t="shared" si="181"/>
        <v>1.4595848424483374E-2</v>
      </c>
      <c r="AV736" s="22">
        <f t="shared" si="181"/>
        <v>1.4493620306302071E-2</v>
      </c>
      <c r="AW736" s="22">
        <f t="shared" si="181"/>
        <v>1.4378823860180114E-2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0.15836052531214867</v>
      </c>
      <c r="L737" s="22">
        <f t="shared" si="182"/>
        <v>0.16370016056893633</v>
      </c>
      <c r="M737" s="22">
        <f t="shared" si="182"/>
        <v>0.17003774892948584</v>
      </c>
      <c r="N737" s="22">
        <f t="shared" si="182"/>
        <v>0.17476418316081974</v>
      </c>
      <c r="O737" s="22">
        <f t="shared" si="182"/>
        <v>0.17840915017095654</v>
      </c>
      <c r="P737" s="22">
        <f t="shared" si="182"/>
        <v>0.18092055691117107</v>
      </c>
      <c r="Q737" s="22">
        <f t="shared" si="182"/>
        <v>0.18434967364231716</v>
      </c>
      <c r="R737" s="22">
        <f t="shared" si="182"/>
        <v>0.18794438918293385</v>
      </c>
      <c r="S737" s="22">
        <f t="shared" si="182"/>
        <v>0.17357864070156559</v>
      </c>
      <c r="T737" s="22">
        <f t="shared" si="182"/>
        <v>0.18123563716948959</v>
      </c>
      <c r="U737" s="22">
        <f t="shared" si="182"/>
        <v>0.18745137613927096</v>
      </c>
      <c r="V737" s="22">
        <f t="shared" si="182"/>
        <v>0.19324174049433376</v>
      </c>
      <c r="W737" s="22">
        <f t="shared" si="182"/>
        <v>0.19949843956039001</v>
      </c>
      <c r="X737" s="22">
        <f t="shared" si="182"/>
        <v>0.20548336924052901</v>
      </c>
      <c r="Y737" s="22">
        <f t="shared" si="182"/>
        <v>0.21074695433448318</v>
      </c>
      <c r="Z737" s="22">
        <f t="shared" si="182"/>
        <v>0.21600618712029013</v>
      </c>
      <c r="AA737" s="22">
        <f t="shared" si="182"/>
        <v>0.22140881189365966</v>
      </c>
      <c r="AB737" s="22">
        <f t="shared" si="182"/>
        <v>0.22853492666526359</v>
      </c>
      <c r="AC737" s="22">
        <f t="shared" si="182"/>
        <v>0.23492598630840028</v>
      </c>
      <c r="AD737" s="22">
        <f t="shared" si="182"/>
        <v>0.24319788452892876</v>
      </c>
      <c r="AE737" s="22">
        <f t="shared" si="182"/>
        <v>0.25188247699399297</v>
      </c>
      <c r="AF737" s="22">
        <f t="shared" si="182"/>
        <v>0.26206882036479856</v>
      </c>
      <c r="AG737" s="22">
        <f t="shared" si="182"/>
        <v>0.27311526612830739</v>
      </c>
      <c r="AH737" s="22">
        <f t="shared" si="182"/>
        <v>0.28225596042391699</v>
      </c>
      <c r="AI737" s="22">
        <f t="shared" si="182"/>
        <v>0.29152963922571284</v>
      </c>
      <c r="AJ737" s="22">
        <f t="shared" si="182"/>
        <v>0.30170531716429883</v>
      </c>
      <c r="AK737" s="22">
        <f t="shared" si="182"/>
        <v>0.31197548880065545</v>
      </c>
      <c r="AL737" s="22">
        <f t="shared" si="182"/>
        <v>0.32325011633471645</v>
      </c>
      <c r="AM737" s="22">
        <f t="shared" si="182"/>
        <v>0.33442678310198259</v>
      </c>
      <c r="AN737" s="22">
        <f t="shared" si="182"/>
        <v>0.34673717761356132</v>
      </c>
      <c r="AO737" s="22">
        <f t="shared" si="182"/>
        <v>0.35931761413448676</v>
      </c>
      <c r="AP737" s="22">
        <f t="shared" si="182"/>
        <v>0.37234383007718264</v>
      </c>
      <c r="AQ737" s="22">
        <f t="shared" si="182"/>
        <v>0.38587962785394408</v>
      </c>
      <c r="AR737" s="22">
        <f t="shared" si="182"/>
        <v>0.40004236552391642</v>
      </c>
      <c r="AS737" s="22">
        <f t="shared" si="182"/>
        <v>0.41540342383029444</v>
      </c>
      <c r="AT737" s="22">
        <f t="shared" si="182"/>
        <v>0.42553142297832897</v>
      </c>
      <c r="AU737" s="22">
        <f t="shared" si="182"/>
        <v>0.43493486985141605</v>
      </c>
      <c r="AV737" s="22">
        <f t="shared" si="182"/>
        <v>0.44456802320024685</v>
      </c>
      <c r="AW737" s="22">
        <f t="shared" si="182"/>
        <v>0.45408478837742844</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1.171883187565219E-4</v>
      </c>
      <c r="L738" s="22">
        <f t="shared" si="183"/>
        <v>1.1725168210757805E-4</v>
      </c>
      <c r="M738" s="22">
        <f t="shared" si="183"/>
        <v>1.1740318150277544E-4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1.1955045154495985E-4</v>
      </c>
      <c r="T738" s="22">
        <f t="shared" si="183"/>
        <v>1.1995011949583224E-4</v>
      </c>
      <c r="U738" s="22">
        <f t="shared" si="183"/>
        <v>1.2030373644923036E-4</v>
      </c>
      <c r="V738" s="22">
        <f t="shared" si="183"/>
        <v>1.2061203241994415E-4</v>
      </c>
      <c r="W738" s="22">
        <f t="shared" si="183"/>
        <v>1.2087542518312814E-4</v>
      </c>
      <c r="X738" s="22">
        <f t="shared" si="183"/>
        <v>1.2108832787962589E-4</v>
      </c>
      <c r="Y738" s="22">
        <f t="shared" si="183"/>
        <v>1.2129445136609399E-4</v>
      </c>
      <c r="Z738" s="22">
        <f t="shared" si="183"/>
        <v>1.2149498269403586E-4</v>
      </c>
      <c r="AA738" s="22">
        <f t="shared" si="183"/>
        <v>1.2168903659449448E-4</v>
      </c>
      <c r="AB738" s="22">
        <f t="shared" si="183"/>
        <v>1.2188108181253244E-4</v>
      </c>
      <c r="AC738" s="22">
        <f t="shared" si="183"/>
        <v>1.220607810636357E-4</v>
      </c>
      <c r="AD738" s="22">
        <f t="shared" si="183"/>
        <v>1.2224004719128283E-4</v>
      </c>
      <c r="AE738" s="22">
        <f t="shared" si="183"/>
        <v>1.2241466374301066E-4</v>
      </c>
      <c r="AF738" s="22">
        <f t="shared" si="183"/>
        <v>1.225875287578305E-4</v>
      </c>
      <c r="AG738" s="22">
        <f t="shared" si="183"/>
        <v>1.2275538199242871E-4</v>
      </c>
      <c r="AH738" s="22">
        <f t="shared" si="183"/>
        <v>1.2290772042082039E-4</v>
      </c>
      <c r="AI738" s="22">
        <f t="shared" si="183"/>
        <v>1.2305265773929116E-4</v>
      </c>
      <c r="AJ738" s="22">
        <f t="shared" si="183"/>
        <v>1.2319211779914701E-4</v>
      </c>
      <c r="AK738" s="22">
        <f t="shared" si="183"/>
        <v>1.2332263729533598E-4</v>
      </c>
      <c r="AL738" s="22">
        <f t="shared" si="183"/>
        <v>1.2344665263050683E-4</v>
      </c>
      <c r="AM738" s="22">
        <f t="shared" si="183"/>
        <v>1.2355983837960874E-4</v>
      </c>
      <c r="AN738" s="22">
        <f t="shared" si="183"/>
        <v>1.236688962637362E-4</v>
      </c>
      <c r="AO738" s="22">
        <f t="shared" si="183"/>
        <v>1.2376906017850766E-4</v>
      </c>
      <c r="AP738" s="22">
        <f t="shared" si="183"/>
        <v>1.2386041904773932E-4</v>
      </c>
      <c r="AQ738" s="22">
        <f t="shared" si="183"/>
        <v>1.2394271153045081E-4</v>
      </c>
      <c r="AR738" s="22">
        <f t="shared" si="183"/>
        <v>1.2401586881810207E-4</v>
      </c>
      <c r="AS738" s="22">
        <f t="shared" si="183"/>
        <v>1.2408135383816868E-4</v>
      </c>
      <c r="AT738" s="22">
        <f t="shared" si="183"/>
        <v>1.2411838784767153E-4</v>
      </c>
      <c r="AU738" s="22">
        <f t="shared" si="183"/>
        <v>1.2414113359883718E-4</v>
      </c>
      <c r="AV738" s="22">
        <f t="shared" si="183"/>
        <v>1.2415229217875654E-4</v>
      </c>
      <c r="AW738" s="22">
        <f t="shared" si="183"/>
        <v>1.2415047484247164E-4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8.0420661765993721E-4</v>
      </c>
      <c r="L739" s="22">
        <f t="shared" si="184"/>
        <v>8.046414496191049E-4</v>
      </c>
      <c r="M739" s="22">
        <f t="shared" si="184"/>
        <v>8.0568111652005558E-4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8.2041678980346072E-4</v>
      </c>
      <c r="T739" s="22">
        <f t="shared" si="184"/>
        <v>8.2315951718762905E-4</v>
      </c>
      <c r="U739" s="22">
        <f t="shared" si="184"/>
        <v>8.2558621890207529E-4</v>
      </c>
      <c r="V739" s="22">
        <f t="shared" si="184"/>
        <v>8.277019046843844E-4</v>
      </c>
      <c r="W739" s="22">
        <f t="shared" si="184"/>
        <v>8.2950944152290166E-4</v>
      </c>
      <c r="X739" s="22">
        <f t="shared" si="184"/>
        <v>8.30970489511796E-4</v>
      </c>
      <c r="Y739" s="22">
        <f t="shared" si="184"/>
        <v>8.3238501506887979E-4</v>
      </c>
      <c r="Z739" s="22">
        <f t="shared" si="184"/>
        <v>8.3376116435312771E-4</v>
      </c>
      <c r="AA739" s="22">
        <f t="shared" si="184"/>
        <v>8.3509286219287401E-4</v>
      </c>
      <c r="AB739" s="22">
        <f t="shared" si="184"/>
        <v>8.3641077541899474E-4</v>
      </c>
      <c r="AC739" s="22">
        <f t="shared" si="184"/>
        <v>8.376439642594801E-4</v>
      </c>
      <c r="AD739" s="22">
        <f t="shared" si="184"/>
        <v>8.3887418078366829E-4</v>
      </c>
      <c r="AE739" s="22">
        <f t="shared" si="184"/>
        <v>8.4007248952247884E-4</v>
      </c>
      <c r="AF739" s="22">
        <f t="shared" si="184"/>
        <v>8.4125877831265131E-4</v>
      </c>
      <c r="AG739" s="22">
        <f t="shared" si="184"/>
        <v>8.4241067368491887E-4</v>
      </c>
      <c r="AH739" s="22">
        <f t="shared" si="184"/>
        <v>8.4345609846391131E-4</v>
      </c>
      <c r="AI739" s="22">
        <f t="shared" si="184"/>
        <v>8.4445073301364193E-4</v>
      </c>
      <c r="AJ739" s="22">
        <f t="shared" si="184"/>
        <v>8.4540777979292333E-4</v>
      </c>
      <c r="AK739" s="22">
        <f t="shared" si="184"/>
        <v>8.4630347181822584E-4</v>
      </c>
      <c r="AL739" s="22">
        <f t="shared" si="184"/>
        <v>8.471545289397372E-4</v>
      </c>
      <c r="AM739" s="22">
        <f t="shared" si="184"/>
        <v>8.4793126786234017E-4</v>
      </c>
      <c r="AN739" s="22">
        <f t="shared" si="184"/>
        <v>8.4867967924884984E-4</v>
      </c>
      <c r="AO739" s="22">
        <f t="shared" si="184"/>
        <v>8.4936705563554659E-4</v>
      </c>
      <c r="AP739" s="22">
        <f t="shared" si="184"/>
        <v>8.4999400726346985E-4</v>
      </c>
      <c r="AQ739" s="22">
        <f t="shared" si="184"/>
        <v>8.5055874067617259E-4</v>
      </c>
      <c r="AR739" s="22">
        <f t="shared" si="184"/>
        <v>8.5106078367400248E-4</v>
      </c>
      <c r="AS739" s="22">
        <f t="shared" si="184"/>
        <v>8.5151017561898462E-4</v>
      </c>
      <c r="AT739" s="22">
        <f t="shared" si="184"/>
        <v>8.5176432207177699E-4</v>
      </c>
      <c r="AU739" s="22">
        <f t="shared" si="184"/>
        <v>8.5192041513467928E-4</v>
      </c>
      <c r="AV739" s="22">
        <f t="shared" si="184"/>
        <v>8.5199699105888442E-4</v>
      </c>
      <c r="AW739" s="22">
        <f t="shared" si="184"/>
        <v>8.5198451956102232E-4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1.5078704166608924E-5</v>
      </c>
      <c r="T740" s="22">
        <f t="shared" si="185"/>
        <v>1.5164109953453544E-5</v>
      </c>
      <c r="U740" s="22">
        <f t="shared" si="185"/>
        <v>1.5239284242247773E-5</v>
      </c>
      <c r="V740" s="22">
        <f t="shared" si="185"/>
        <v>1.5304545719747076E-5</v>
      </c>
      <c r="W740" s="22">
        <f t="shared" si="185"/>
        <v>1.5360135442252837E-5</v>
      </c>
      <c r="X740" s="22">
        <f t="shared" si="185"/>
        <v>1.5405142607941083E-5</v>
      </c>
      <c r="Y740" s="22">
        <f t="shared" si="185"/>
        <v>1.5447962927564311E-5</v>
      </c>
      <c r="Z740" s="22">
        <f t="shared" si="185"/>
        <v>1.5488894553086768E-5</v>
      </c>
      <c r="AA740" s="22">
        <f t="shared" si="185"/>
        <v>1.5527836770406294E-5</v>
      </c>
      <c r="AB740" s="22">
        <f t="shared" si="185"/>
        <v>1.5565688416231004E-5</v>
      </c>
      <c r="AC740" s="22">
        <f t="shared" si="185"/>
        <v>1.5600564011685293E-5</v>
      </c>
      <c r="AD740" s="22">
        <f t="shared" si="185"/>
        <v>1.5634746102029971E-5</v>
      </c>
      <c r="AE740" s="22">
        <f t="shared" si="185"/>
        <v>1.5667487530601923E-5</v>
      </c>
      <c r="AF740" s="22">
        <f t="shared" si="185"/>
        <v>1.5699367642390218E-5</v>
      </c>
      <c r="AG740" s="22">
        <f t="shared" si="185"/>
        <v>1.5729814700629457E-5</v>
      </c>
      <c r="AH740" s="22">
        <f t="shared" si="185"/>
        <v>1.5756916496943068E-5</v>
      </c>
      <c r="AI740" s="22">
        <f t="shared" si="185"/>
        <v>1.5782216785041201E-5</v>
      </c>
      <c r="AJ740" s="22">
        <f t="shared" si="185"/>
        <v>1.5806102465013515E-5</v>
      </c>
      <c r="AK740" s="22">
        <f t="shared" si="185"/>
        <v>1.5827962795554216E-5</v>
      </c>
      <c r="AL740" s="22">
        <f t="shared" si="185"/>
        <v>1.5848275086327315E-5</v>
      </c>
      <c r="AM740" s="22">
        <f t="shared" si="185"/>
        <v>1.586626991026649E-5</v>
      </c>
      <c r="AN740" s="22">
        <f t="shared" si="185"/>
        <v>1.5883203226406027E-5</v>
      </c>
      <c r="AO740" s="22">
        <f t="shared" si="185"/>
        <v>1.5898222376567518E-5</v>
      </c>
      <c r="AP740" s="22">
        <f t="shared" si="185"/>
        <v>1.5911366343801822E-5</v>
      </c>
      <c r="AQ740" s="22">
        <f t="shared" si="185"/>
        <v>1.5922608860155748E-5</v>
      </c>
      <c r="AR740" s="22">
        <f t="shared" si="185"/>
        <v>1.5931957873364855E-5</v>
      </c>
      <c r="AS740" s="22">
        <f t="shared" si="185"/>
        <v>1.5939698752267904E-5</v>
      </c>
      <c r="AT740" s="22">
        <f t="shared" si="185"/>
        <v>1.5942078145401422E-5</v>
      </c>
      <c r="AU740" s="22">
        <f t="shared" si="185"/>
        <v>1.5941696471724865E-5</v>
      </c>
      <c r="AV740" s="22">
        <f t="shared" si="185"/>
        <v>1.5939063311034395E-5</v>
      </c>
      <c r="AW740" s="22">
        <f t="shared" si="185"/>
        <v>1.5933945683382858E-5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1.5056556116759298E-3</v>
      </c>
      <c r="Q741" s="22">
        <f t="shared" si="186"/>
        <v>1.5149984613639169E-3</v>
      </c>
      <c r="R741" s="22">
        <f t="shared" si="186"/>
        <v>1.5249659674490626E-3</v>
      </c>
      <c r="S741" s="22">
        <f t="shared" si="186"/>
        <v>1.5341256213545257E-3</v>
      </c>
      <c r="T741" s="22">
        <f t="shared" si="186"/>
        <v>1.542814909529594E-3</v>
      </c>
      <c r="U741" s="22">
        <f t="shared" si="186"/>
        <v>1.5504632327032603E-3</v>
      </c>
      <c r="V741" s="22">
        <f t="shared" si="186"/>
        <v>1.557103014451936E-3</v>
      </c>
      <c r="W741" s="22">
        <f t="shared" si="186"/>
        <v>1.5627587801356304E-3</v>
      </c>
      <c r="X741" s="22">
        <f t="shared" si="186"/>
        <v>1.5673378636738423E-3</v>
      </c>
      <c r="Y741" s="22">
        <f t="shared" si="186"/>
        <v>1.5716944548452546E-3</v>
      </c>
      <c r="Z741" s="22">
        <f t="shared" si="186"/>
        <v>1.5758588879917546E-3</v>
      </c>
      <c r="AA741" s="22">
        <f t="shared" si="186"/>
        <v>1.5798209163386291E-3</v>
      </c>
      <c r="AB741" s="22">
        <f t="shared" si="186"/>
        <v>1.5836719886210006E-3</v>
      </c>
      <c r="AC741" s="22">
        <f t="shared" si="186"/>
        <v>1.5872202739348612E-3</v>
      </c>
      <c r="AD741" s="22">
        <f t="shared" si="186"/>
        <v>1.5906980011990745E-3</v>
      </c>
      <c r="AE741" s="22">
        <f t="shared" si="186"/>
        <v>1.5940291537899726E-3</v>
      </c>
      <c r="AF741" s="22">
        <f t="shared" si="186"/>
        <v>1.5972726749682957E-3</v>
      </c>
      <c r="AG741" s="22">
        <f t="shared" si="186"/>
        <v>1.6003703955431926E-3</v>
      </c>
      <c r="AH741" s="22">
        <f t="shared" si="186"/>
        <v>1.6031277651188571E-3</v>
      </c>
      <c r="AI741" s="22">
        <f t="shared" si="186"/>
        <v>1.6057018470671551E-3</v>
      </c>
      <c r="AJ741" s="22">
        <f t="shared" si="186"/>
        <v>1.6081320050717234E-3</v>
      </c>
      <c r="AK741" s="22">
        <f t="shared" si="186"/>
        <v>1.6103561015725376E-3</v>
      </c>
      <c r="AL741" s="22">
        <f t="shared" si="186"/>
        <v>1.6124226986328084E-3</v>
      </c>
      <c r="AM741" s="22">
        <f t="shared" si="186"/>
        <v>1.6142535138110778E-3</v>
      </c>
      <c r="AN741" s="22">
        <f t="shared" si="186"/>
        <v>1.6159763299003862E-3</v>
      </c>
      <c r="AO741" s="22">
        <f t="shared" si="186"/>
        <v>1.6175043964251432E-3</v>
      </c>
      <c r="AP741" s="22">
        <f t="shared" si="186"/>
        <v>1.6188416795681504E-3</v>
      </c>
      <c r="AQ741" s="22">
        <f t="shared" si="186"/>
        <v>1.6199855067960402E-3</v>
      </c>
      <c r="AR741" s="22">
        <f t="shared" si="186"/>
        <v>1.6209366867210519E-3</v>
      </c>
      <c r="AS741" s="22">
        <f t="shared" si="186"/>
        <v>1.6217242531144074E-3</v>
      </c>
      <c r="AT741" s="22">
        <f t="shared" si="186"/>
        <v>1.6219663354531194E-3</v>
      </c>
      <c r="AU741" s="22">
        <f t="shared" si="186"/>
        <v>1.621927503511082E-3</v>
      </c>
      <c r="AV741" s="22">
        <f t="shared" si="186"/>
        <v>1.6216596025538273E-3</v>
      </c>
      <c r="AW741" s="22">
        <f t="shared" si="186"/>
        <v>1.6211389289194065E-3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0.13010384136507705</v>
      </c>
      <c r="N744" s="22">
        <f t="shared" si="189"/>
        <v>0.12890938840294827</v>
      </c>
      <c r="O744" s="22">
        <f t="shared" si="189"/>
        <v>0.12695857121838472</v>
      </c>
      <c r="P744" s="22">
        <f t="shared" si="189"/>
        <v>0.12428257569245393</v>
      </c>
      <c r="Q744" s="22">
        <f t="shared" si="189"/>
        <v>0.12233950618032063</v>
      </c>
      <c r="R744" s="22">
        <f t="shared" si="189"/>
        <v>0.12056837226162823</v>
      </c>
      <c r="S744" s="22">
        <f t="shared" si="189"/>
        <v>0.10744623540454239</v>
      </c>
      <c r="T744" s="22">
        <f t="shared" si="189"/>
        <v>0.10910307080126076</v>
      </c>
      <c r="U744" s="22">
        <f t="shared" si="189"/>
        <v>0.10980080548740362</v>
      </c>
      <c r="V744" s="22">
        <f t="shared" si="189"/>
        <v>0.11020566097332191</v>
      </c>
      <c r="W744" s="22">
        <f t="shared" si="189"/>
        <v>0.11084928060424973</v>
      </c>
      <c r="X744" s="22">
        <f t="shared" si="189"/>
        <v>0.1112995913520332</v>
      </c>
      <c r="Y744" s="22">
        <f t="shared" si="189"/>
        <v>0.11130918806147397</v>
      </c>
      <c r="Z744" s="22">
        <f t="shared" si="189"/>
        <v>0.11129022229844235</v>
      </c>
      <c r="AA744" s="22">
        <f t="shared" si="189"/>
        <v>0.11132038252223045</v>
      </c>
      <c r="AB744" s="22">
        <f t="shared" si="189"/>
        <v>0.11220107663300435</v>
      </c>
      <c r="AC744" s="22">
        <f t="shared" si="189"/>
        <v>0.11264739131415344</v>
      </c>
      <c r="AD744" s="22">
        <f t="shared" si="189"/>
        <v>0.11364974007815989</v>
      </c>
      <c r="AE744" s="22">
        <f t="shared" si="189"/>
        <v>0.11475463751047089</v>
      </c>
      <c r="AF744" s="22">
        <f t="shared" si="189"/>
        <v>0.11645560827538987</v>
      </c>
      <c r="AG744" s="22">
        <f t="shared" si="189"/>
        <v>0.11841672795286479</v>
      </c>
      <c r="AH744" s="22">
        <f t="shared" si="189"/>
        <v>0.11939752104842076</v>
      </c>
      <c r="AI744" s="22">
        <f t="shared" si="189"/>
        <v>0.12034052194363268</v>
      </c>
      <c r="AJ744" s="22">
        <f t="shared" si="189"/>
        <v>0.1215683057922724</v>
      </c>
      <c r="AK744" s="22">
        <f t="shared" si="189"/>
        <v>0.12272711192674812</v>
      </c>
      <c r="AL744" s="22">
        <f t="shared" si="189"/>
        <v>0.12418258810212178</v>
      </c>
      <c r="AM744" s="22">
        <f t="shared" si="189"/>
        <v>0.1254802224682372</v>
      </c>
      <c r="AN744" s="22">
        <f t="shared" si="189"/>
        <v>0.12726159689037125</v>
      </c>
      <c r="AO744" s="22">
        <f t="shared" si="189"/>
        <v>0.12901739767666037</v>
      </c>
      <c r="AP744" s="22">
        <f t="shared" si="189"/>
        <v>0.13080975663485522</v>
      </c>
      <c r="AQ744" s="22">
        <f t="shared" si="189"/>
        <v>0.1326552885507149</v>
      </c>
      <c r="AR744" s="22">
        <f t="shared" si="189"/>
        <v>0.13458762654582573</v>
      </c>
      <c r="AS744" s="22">
        <f t="shared" si="189"/>
        <v>0.13679233724424145</v>
      </c>
      <c r="AT744" s="22">
        <f t="shared" si="189"/>
        <v>0.13709720063766906</v>
      </c>
      <c r="AU744" s="22">
        <f t="shared" si="189"/>
        <v>0.13709596155283382</v>
      </c>
      <c r="AV744" s="22">
        <f t="shared" si="189"/>
        <v>0.13711161831234095</v>
      </c>
      <c r="AW744" s="22">
        <f t="shared" si="189"/>
        <v>0.13703283248955031</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1.2661143337946403E-2</v>
      </c>
      <c r="N745" s="22">
        <f t="shared" si="190"/>
        <v>1.2544904339887072E-2</v>
      </c>
      <c r="O745" s="22">
        <f t="shared" si="190"/>
        <v>1.2355059245839611E-2</v>
      </c>
      <c r="P745" s="22">
        <f t="shared" si="190"/>
        <v>1.2094642930917434E-2</v>
      </c>
      <c r="Q745" s="22">
        <f t="shared" si="190"/>
        <v>1.1905551806853844E-2</v>
      </c>
      <c r="R745" s="22">
        <f t="shared" si="190"/>
        <v>1.1733192711380727E-2</v>
      </c>
      <c r="S745" s="22">
        <f t="shared" si="190"/>
        <v>1.0456203085982087E-2</v>
      </c>
      <c r="T745" s="22">
        <f t="shared" si="190"/>
        <v>1.0617439143466131E-2</v>
      </c>
      <c r="U745" s="22">
        <f t="shared" si="190"/>
        <v>1.0685339666467007E-2</v>
      </c>
      <c r="V745" s="22">
        <f t="shared" si="190"/>
        <v>1.0724738451964679E-2</v>
      </c>
      <c r="W745" s="22">
        <f t="shared" si="190"/>
        <v>1.078737273175836E-2</v>
      </c>
      <c r="X745" s="22">
        <f t="shared" si="190"/>
        <v>1.0831195026815014E-2</v>
      </c>
      <c r="Y745" s="22">
        <f t="shared" si="190"/>
        <v>1.0832128937086438E-2</v>
      </c>
      <c r="Z745" s="22">
        <f t="shared" si="190"/>
        <v>1.0830283271026638E-2</v>
      </c>
      <c r="AA745" s="22">
        <f t="shared" si="190"/>
        <v>1.083321833360803E-2</v>
      </c>
      <c r="AB745" s="22">
        <f t="shared" si="190"/>
        <v>1.0918923676789283E-2</v>
      </c>
      <c r="AC745" s="22">
        <f t="shared" si="190"/>
        <v>1.0962357091918066E-2</v>
      </c>
      <c r="AD745" s="22">
        <f t="shared" si="190"/>
        <v>1.105990133997826E-2</v>
      </c>
      <c r="AE745" s="22">
        <f t="shared" si="190"/>
        <v>1.1167425181068886E-2</v>
      </c>
      <c r="AF745" s="22">
        <f t="shared" si="190"/>
        <v>1.1332956301767035E-2</v>
      </c>
      <c r="AG745" s="22">
        <f t="shared" si="190"/>
        <v>1.1523803989881815E-2</v>
      </c>
      <c r="AH745" s="22">
        <f t="shared" si="190"/>
        <v>1.1619250533484296E-2</v>
      </c>
      <c r="AI745" s="22">
        <f t="shared" si="190"/>
        <v>1.1711019303543804E-2</v>
      </c>
      <c r="AJ745" s="22">
        <f t="shared" si="190"/>
        <v>1.1830501919372358E-2</v>
      </c>
      <c r="AK745" s="22">
        <f t="shared" si="190"/>
        <v>1.1943271922283484E-2</v>
      </c>
      <c r="AL745" s="22">
        <f t="shared" si="190"/>
        <v>1.208491257092246E-2</v>
      </c>
      <c r="AM745" s="22">
        <f t="shared" si="190"/>
        <v>1.2211192737113179E-2</v>
      </c>
      <c r="AN745" s="22">
        <f t="shared" si="190"/>
        <v>1.2384548394106442E-2</v>
      </c>
      <c r="AO745" s="22">
        <f t="shared" si="190"/>
        <v>1.2555415335426846E-2</v>
      </c>
      <c r="AP745" s="22">
        <f t="shared" si="190"/>
        <v>1.2729839959977927E-2</v>
      </c>
      <c r="AQ745" s="22">
        <f t="shared" si="190"/>
        <v>1.2909439146875774E-2</v>
      </c>
      <c r="AR745" s="22">
        <f t="shared" si="190"/>
        <v>1.3097485926100431E-2</v>
      </c>
      <c r="AS745" s="22">
        <f t="shared" si="190"/>
        <v>1.3312038839207866E-2</v>
      </c>
      <c r="AT745" s="22">
        <f t="shared" si="190"/>
        <v>1.3341706826579966E-2</v>
      </c>
      <c r="AU745" s="22">
        <f t="shared" si="190"/>
        <v>1.3341586244200974E-2</v>
      </c>
      <c r="AV745" s="22">
        <f t="shared" si="190"/>
        <v>1.3343109892344246E-2</v>
      </c>
      <c r="AW745" s="22">
        <f t="shared" si="190"/>
        <v>1.3335442796700606E-2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6.4453339767617093E-2</v>
      </c>
      <c r="L746" s="22">
        <f t="shared" si="191"/>
        <v>6.5763803942104529E-2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7.1969839340941866E-2</v>
      </c>
      <c r="S746" s="22">
        <f t="shared" si="191"/>
        <v>6.9097894615886404E-2</v>
      </c>
      <c r="T746" s="22">
        <f t="shared" si="191"/>
        <v>7.1025560527955847E-2</v>
      </c>
      <c r="U746" s="22">
        <f t="shared" si="191"/>
        <v>7.2619814867085478E-2</v>
      </c>
      <c r="V746" s="22">
        <f t="shared" si="191"/>
        <v>7.4096154979862355E-2</v>
      </c>
      <c r="W746" s="22">
        <f t="shared" si="191"/>
        <v>7.5641741947128138E-2</v>
      </c>
      <c r="X746" s="22">
        <f t="shared" si="191"/>
        <v>7.7100255760690378E-2</v>
      </c>
      <c r="Y746" s="22">
        <f t="shared" si="191"/>
        <v>7.839527488523905E-2</v>
      </c>
      <c r="Z746" s="22">
        <f t="shared" si="191"/>
        <v>7.9677224447301659E-2</v>
      </c>
      <c r="AA746" s="22">
        <f t="shared" si="191"/>
        <v>8.0976599607399627E-2</v>
      </c>
      <c r="AB746" s="22">
        <f t="shared" si="191"/>
        <v>8.2620600938887206E-2</v>
      </c>
      <c r="AC746" s="22">
        <f t="shared" si="191"/>
        <v>8.4097718216389533E-2</v>
      </c>
      <c r="AD746" s="22">
        <f t="shared" si="191"/>
        <v>8.5819464663869874E-2</v>
      </c>
      <c r="AE746" s="22">
        <f t="shared" si="191"/>
        <v>8.7604670076385976E-2</v>
      </c>
      <c r="AF746" s="22">
        <f t="shared" si="191"/>
        <v>8.9673824864924589E-2</v>
      </c>
      <c r="AG746" s="22">
        <f t="shared" si="191"/>
        <v>9.1892287441157919E-2</v>
      </c>
      <c r="AH746" s="22">
        <f t="shared" si="191"/>
        <v>9.3700051135382781E-2</v>
      </c>
      <c r="AI746" s="22">
        <f t="shared" si="191"/>
        <v>9.5512548833786501E-2</v>
      </c>
      <c r="AJ746" s="22">
        <f t="shared" si="191"/>
        <v>9.7482873919709029E-2</v>
      </c>
      <c r="AK746" s="22">
        <f t="shared" si="191"/>
        <v>9.9448100413441792E-2</v>
      </c>
      <c r="AL746" s="22">
        <f t="shared" si="191"/>
        <v>0.10158777364342697</v>
      </c>
      <c r="AM746" s="22">
        <f t="shared" si="191"/>
        <v>0.1036823877125341</v>
      </c>
      <c r="AN746" s="22">
        <f t="shared" si="191"/>
        <v>0.10605834821964413</v>
      </c>
      <c r="AO746" s="22">
        <f t="shared" si="191"/>
        <v>0.10846463865992337</v>
      </c>
      <c r="AP746" s="22">
        <f t="shared" si="191"/>
        <v>0.11093487707753794</v>
      </c>
      <c r="AQ746" s="22">
        <f t="shared" si="191"/>
        <v>0.11348051452522952</v>
      </c>
      <c r="AR746" s="22">
        <f t="shared" si="191"/>
        <v>0.11612316759623514</v>
      </c>
      <c r="AS746" s="22">
        <f t="shared" si="191"/>
        <v>0.11897143645250939</v>
      </c>
      <c r="AT746" s="22">
        <f t="shared" si="191"/>
        <v>0.12079119672743349</v>
      </c>
      <c r="AU746" s="22">
        <f t="shared" si="191"/>
        <v>0.12245375957079793</v>
      </c>
      <c r="AV746" s="22">
        <f t="shared" si="191"/>
        <v>0.12414207938975484</v>
      </c>
      <c r="AW746" s="22">
        <f t="shared" si="191"/>
        <v>0.12579013418775925</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0.31034319165291707</v>
      </c>
      <c r="L747" s="22">
        <f t="shared" si="192"/>
        <v>0.31442985679016972</v>
      </c>
      <c r="M747" s="22">
        <f t="shared" si="192"/>
        <v>0.3209942132552846</v>
      </c>
      <c r="N747" s="22">
        <f t="shared" si="192"/>
        <v>0.3228790317815291</v>
      </c>
      <c r="O747" s="22">
        <f t="shared" si="192"/>
        <v>0.32172327535887091</v>
      </c>
      <c r="P747" s="22">
        <f t="shared" si="192"/>
        <v>0.31753924052538912</v>
      </c>
      <c r="Q747" s="22">
        <f t="shared" si="192"/>
        <v>0.31577785743754244</v>
      </c>
      <c r="R747" s="22">
        <f t="shared" si="192"/>
        <v>0.31441607582114939</v>
      </c>
      <c r="S747" s="22">
        <f t="shared" si="192"/>
        <v>0.26887149184178222</v>
      </c>
      <c r="T747" s="22">
        <f t="shared" si="192"/>
        <v>0.28020407007276854</v>
      </c>
      <c r="U747" s="22">
        <f t="shared" si="192"/>
        <v>0.2880165772870702</v>
      </c>
      <c r="V747" s="22">
        <f t="shared" si="192"/>
        <v>0.29485232515565102</v>
      </c>
      <c r="W747" s="22">
        <f t="shared" si="192"/>
        <v>0.3028450430405995</v>
      </c>
      <c r="X747" s="22">
        <f t="shared" si="192"/>
        <v>0.31025383960316832</v>
      </c>
      <c r="Y747" s="22">
        <f t="shared" si="192"/>
        <v>0.31592402483889376</v>
      </c>
      <c r="Z747" s="22">
        <f t="shared" si="192"/>
        <v>0.32154064943917382</v>
      </c>
      <c r="AA747" s="22">
        <f t="shared" si="192"/>
        <v>0.32743927754241053</v>
      </c>
      <c r="AB747" s="22">
        <f t="shared" si="192"/>
        <v>0.33712545194764854</v>
      </c>
      <c r="AC747" s="22">
        <f t="shared" si="192"/>
        <v>0.34507760112036523</v>
      </c>
      <c r="AD747" s="22">
        <f t="shared" si="192"/>
        <v>0.35564405215361022</v>
      </c>
      <c r="AE747" s="22">
        <f t="shared" si="192"/>
        <v>0.36687343121875787</v>
      </c>
      <c r="AF747" s="22">
        <f t="shared" si="192"/>
        <v>0.38105287569781499</v>
      </c>
      <c r="AG747" s="22">
        <f t="shared" si="192"/>
        <v>0.39673448566051983</v>
      </c>
      <c r="AH747" s="22">
        <f t="shared" si="192"/>
        <v>0.40814062440822391</v>
      </c>
      <c r="AI747" s="22">
        <f t="shared" si="192"/>
        <v>0.41958927735960705</v>
      </c>
      <c r="AJ747" s="22">
        <f t="shared" si="192"/>
        <v>0.43263627174479086</v>
      </c>
      <c r="AK747" s="22">
        <f t="shared" si="192"/>
        <v>0.44561372731390259</v>
      </c>
      <c r="AL747" s="22">
        <f t="shared" si="192"/>
        <v>0.46032519932348981</v>
      </c>
      <c r="AM747" s="22">
        <f t="shared" si="192"/>
        <v>0.47455838956587726</v>
      </c>
      <c r="AN747" s="22">
        <f t="shared" si="192"/>
        <v>0.49154327888948696</v>
      </c>
      <c r="AO747" s="22">
        <f t="shared" si="192"/>
        <v>0.50876630264940836</v>
      </c>
      <c r="AP747" s="22">
        <f t="shared" si="192"/>
        <v>0.52655623714118094</v>
      </c>
      <c r="AQ747" s="22">
        <f t="shared" si="192"/>
        <v>0.54501878013466187</v>
      </c>
      <c r="AR747" s="22">
        <f t="shared" si="192"/>
        <v>0.56435558403539943</v>
      </c>
      <c r="AS747" s="22">
        <f t="shared" si="192"/>
        <v>0.58559974382680113</v>
      </c>
      <c r="AT747" s="22">
        <f t="shared" si="192"/>
        <v>0.59692286491704627</v>
      </c>
      <c r="AU747" s="22">
        <f t="shared" si="192"/>
        <v>0.60677567293704238</v>
      </c>
      <c r="AV747" s="22">
        <f t="shared" si="192"/>
        <v>0.61691477525859661</v>
      </c>
      <c r="AW747" s="22">
        <f t="shared" si="192"/>
        <v>0.62671642053745458</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9.0417475033143069E-2</v>
      </c>
      <c r="N748" s="22">
        <f t="shared" si="193"/>
        <v>9.0872196678668984E-2</v>
      </c>
      <c r="O748" s="22">
        <f t="shared" si="193"/>
        <v>9.1174361291842934E-2</v>
      </c>
      <c r="P748" s="22">
        <f t="shared" si="193"/>
        <v>9.1320994898161728E-2</v>
      </c>
      <c r="Q748" s="22">
        <f t="shared" si="193"/>
        <v>9.1644963105957017E-2</v>
      </c>
      <c r="R748" s="22">
        <f t="shared" si="193"/>
        <v>9.2016609055475665E-2</v>
      </c>
      <c r="S748" s="22">
        <f t="shared" si="193"/>
        <v>8.9502867883282211E-2</v>
      </c>
      <c r="T748" s="22">
        <f t="shared" si="193"/>
        <v>9.0644956595589188E-2</v>
      </c>
      <c r="U748" s="22">
        <f t="shared" si="193"/>
        <v>9.1527811119308605E-2</v>
      </c>
      <c r="V748" s="22">
        <f t="shared" si="193"/>
        <v>9.2315926972152906E-2</v>
      </c>
      <c r="W748" s="22">
        <f t="shared" si="193"/>
        <v>9.3149050117133564E-2</v>
      </c>
      <c r="X748" s="22">
        <f t="shared" si="193"/>
        <v>9.3909710569591548E-2</v>
      </c>
      <c r="Y748" s="22">
        <f t="shared" si="193"/>
        <v>9.4550950113693522E-2</v>
      </c>
      <c r="Z748" s="22">
        <f t="shared" si="193"/>
        <v>9.5184211911405373E-2</v>
      </c>
      <c r="AA748" s="22">
        <f t="shared" si="193"/>
        <v>9.5831281973926818E-2</v>
      </c>
      <c r="AB748" s="22">
        <f t="shared" si="193"/>
        <v>9.6729088702779728E-2</v>
      </c>
      <c r="AC748" s="22">
        <f t="shared" si="193"/>
        <v>9.7503912279263999E-2</v>
      </c>
      <c r="AD748" s="22">
        <f t="shared" si="193"/>
        <v>9.8454353349215221E-2</v>
      </c>
      <c r="AE748" s="22">
        <f t="shared" si="193"/>
        <v>9.9447938618279427E-2</v>
      </c>
      <c r="AF748" s="22">
        <f t="shared" si="193"/>
        <v>0.10064124113742504</v>
      </c>
      <c r="AG748" s="22">
        <f t="shared" si="193"/>
        <v>0.10193584568617979</v>
      </c>
      <c r="AH748" s="22">
        <f t="shared" si="193"/>
        <v>0.10293379227552139</v>
      </c>
      <c r="AI748" s="22">
        <f t="shared" si="193"/>
        <v>0.10393173549349514</v>
      </c>
      <c r="AJ748" s="22">
        <f t="shared" si="193"/>
        <v>0.10503705231210607</v>
      </c>
      <c r="AK748" s="22">
        <f t="shared" si="193"/>
        <v>0.10613429191993426</v>
      </c>
      <c r="AL748" s="22">
        <f t="shared" si="193"/>
        <v>0.10734862525866423</v>
      </c>
      <c r="AM748" s="22">
        <f t="shared" si="193"/>
        <v>0.10852608099273874</v>
      </c>
      <c r="AN748" s="22">
        <f t="shared" si="193"/>
        <v>0.1098933360698278</v>
      </c>
      <c r="AO748" s="22">
        <f t="shared" si="193"/>
        <v>0.1112750608927934</v>
      </c>
      <c r="AP748" s="22">
        <f t="shared" si="193"/>
        <v>0.11269415933025419</v>
      </c>
      <c r="AQ748" s="22">
        <f t="shared" si="193"/>
        <v>0.11415804245931915</v>
      </c>
      <c r="AR748" s="22">
        <f t="shared" si="193"/>
        <v>0.11568098721467082</v>
      </c>
      <c r="AS748" s="22">
        <f t="shared" si="193"/>
        <v>0.11733637372724362</v>
      </c>
      <c r="AT748" s="22">
        <f t="shared" si="193"/>
        <v>0.11828483355566774</v>
      </c>
      <c r="AU748" s="22">
        <f t="shared" si="193"/>
        <v>0.11912276639221764</v>
      </c>
      <c r="AV748" s="22">
        <f t="shared" si="193"/>
        <v>0.11997455829037502</v>
      </c>
      <c r="AW748" s="22">
        <f t="shared" si="193"/>
        <v>0.12079554620024327</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2.7786681470952937E-2</v>
      </c>
      <c r="S749" s="22">
        <f t="shared" si="194"/>
        <v>2.7027595410630403E-2</v>
      </c>
      <c r="T749" s="22">
        <f t="shared" si="194"/>
        <v>2.7372477226926328E-2</v>
      </c>
      <c r="U749" s="22">
        <f t="shared" si="194"/>
        <v>2.7639076895047021E-2</v>
      </c>
      <c r="V749" s="22">
        <f t="shared" si="194"/>
        <v>2.7877067888086013E-2</v>
      </c>
      <c r="W749" s="22">
        <f t="shared" si="194"/>
        <v>2.812864994151399E-2</v>
      </c>
      <c r="X749" s="22">
        <f t="shared" si="194"/>
        <v>2.8358350100180542E-2</v>
      </c>
      <c r="Y749" s="22">
        <f t="shared" si="194"/>
        <v>2.8551988174235182E-2</v>
      </c>
      <c r="Z749" s="22">
        <f t="shared" si="194"/>
        <v>2.8743217171275631E-2</v>
      </c>
      <c r="AA749" s="22">
        <f t="shared" si="194"/>
        <v>2.8938615913972544E-2</v>
      </c>
      <c r="AB749" s="22">
        <f t="shared" si="194"/>
        <v>2.920973076870571E-2</v>
      </c>
      <c r="AC749" s="22">
        <f t="shared" si="194"/>
        <v>2.9443707831509378E-2</v>
      </c>
      <c r="AD749" s="22">
        <f t="shared" si="194"/>
        <v>2.9730716921919611E-2</v>
      </c>
      <c r="AE749" s="22">
        <f t="shared" si="194"/>
        <v>3.0030754465892501E-2</v>
      </c>
      <c r="AF749" s="22">
        <f t="shared" si="194"/>
        <v>3.0391101552558055E-2</v>
      </c>
      <c r="AG749" s="22">
        <f t="shared" si="194"/>
        <v>3.078203928213041E-2</v>
      </c>
      <c r="AH749" s="22">
        <f t="shared" si="194"/>
        <v>3.1083393834180274E-2</v>
      </c>
      <c r="AI749" s="22">
        <f t="shared" si="194"/>
        <v>3.138474736816256E-2</v>
      </c>
      <c r="AJ749" s="22">
        <f t="shared" si="194"/>
        <v>3.171852500546618E-2</v>
      </c>
      <c r="AK749" s="22">
        <f t="shared" si="194"/>
        <v>3.2049863530032495E-2</v>
      </c>
      <c r="AL749" s="22">
        <f t="shared" si="194"/>
        <v>3.2416561390660091E-2</v>
      </c>
      <c r="AM749" s="22">
        <f t="shared" si="194"/>
        <v>3.2772123150267542E-2</v>
      </c>
      <c r="AN749" s="22">
        <f t="shared" si="194"/>
        <v>3.3184999496251033E-2</v>
      </c>
      <c r="AO749" s="22">
        <f t="shared" si="194"/>
        <v>3.3602245338391408E-2</v>
      </c>
      <c r="AP749" s="22">
        <f t="shared" si="194"/>
        <v>3.4030777063939747E-2</v>
      </c>
      <c r="AQ749" s="22">
        <f t="shared" si="194"/>
        <v>3.4472832630163749E-2</v>
      </c>
      <c r="AR749" s="22">
        <f t="shared" si="194"/>
        <v>3.4932723309131296E-2</v>
      </c>
      <c r="AS749" s="22">
        <f t="shared" si="194"/>
        <v>3.5432608038728754E-2</v>
      </c>
      <c r="AT749" s="22">
        <f t="shared" si="194"/>
        <v>3.5719018844461971E-2</v>
      </c>
      <c r="AU749" s="22">
        <f t="shared" si="194"/>
        <v>3.5972053302721844E-2</v>
      </c>
      <c r="AV749" s="22">
        <f t="shared" si="194"/>
        <v>3.6229272845982437E-2</v>
      </c>
      <c r="AW749" s="22">
        <f t="shared" si="194"/>
        <v>3.6477190366277695E-2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1.467952375541098E-3</v>
      </c>
      <c r="N750" s="22">
        <f t="shared" si="195"/>
        <v>1.4753349055168039E-3</v>
      </c>
      <c r="O750" s="22">
        <f t="shared" si="195"/>
        <v>1.4802406304505124E-3</v>
      </c>
      <c r="P750" s="22">
        <f t="shared" si="195"/>
        <v>1.4826212670547858E-3</v>
      </c>
      <c r="Q750" s="22">
        <f t="shared" si="195"/>
        <v>1.4878809792957942E-3</v>
      </c>
      <c r="R750" s="22">
        <f t="shared" si="195"/>
        <v>1.4939147526814829E-3</v>
      </c>
      <c r="S750" s="22">
        <f t="shared" si="195"/>
        <v>1.4531034789330812E-3</v>
      </c>
      <c r="T750" s="22">
        <f t="shared" si="195"/>
        <v>1.4716456007706482E-3</v>
      </c>
      <c r="U750" s="22">
        <f t="shared" si="195"/>
        <v>1.4859789848302677E-3</v>
      </c>
      <c r="V750" s="22">
        <f t="shared" si="195"/>
        <v>1.498774260720911E-3</v>
      </c>
      <c r="W750" s="22">
        <f t="shared" si="195"/>
        <v>1.5123002422786169E-3</v>
      </c>
      <c r="X750" s="22">
        <f t="shared" si="195"/>
        <v>1.5246497722533983E-3</v>
      </c>
      <c r="Y750" s="22">
        <f t="shared" si="195"/>
        <v>1.5350604711997071E-3</v>
      </c>
      <c r="Z750" s="22">
        <f t="shared" si="195"/>
        <v>1.5453416492568217E-3</v>
      </c>
      <c r="AA750" s="22">
        <f t="shared" si="195"/>
        <v>1.5558470082603964E-3</v>
      </c>
      <c r="AB750" s="22">
        <f t="shared" si="195"/>
        <v>1.5704231454497315E-3</v>
      </c>
      <c r="AC750" s="22">
        <f t="shared" si="195"/>
        <v>1.5830026176071707E-3</v>
      </c>
      <c r="AD750" s="22">
        <f t="shared" si="195"/>
        <v>1.5984332876843356E-3</v>
      </c>
      <c r="AE750" s="22">
        <f t="shared" si="195"/>
        <v>1.6145644156050256E-3</v>
      </c>
      <c r="AF750" s="22">
        <f t="shared" si="195"/>
        <v>1.6339380075691549E-3</v>
      </c>
      <c r="AG750" s="22">
        <f t="shared" si="195"/>
        <v>1.6549562656219727E-3</v>
      </c>
      <c r="AH750" s="22">
        <f t="shared" si="195"/>
        <v>1.6711582007672553E-3</v>
      </c>
      <c r="AI750" s="22">
        <f t="shared" si="195"/>
        <v>1.6873600811774603E-3</v>
      </c>
      <c r="AJ750" s="22">
        <f t="shared" si="195"/>
        <v>1.7053052012884857E-3</v>
      </c>
      <c r="AK750" s="22">
        <f t="shared" si="195"/>
        <v>1.7231191856787692E-3</v>
      </c>
      <c r="AL750" s="22">
        <f t="shared" si="195"/>
        <v>1.7428342187366384E-3</v>
      </c>
      <c r="AM750" s="22">
        <f t="shared" si="195"/>
        <v>1.7619505338216986E-3</v>
      </c>
      <c r="AN750" s="22">
        <f t="shared" si="195"/>
        <v>1.7841482930230895E-3</v>
      </c>
      <c r="AO750" s="22">
        <f t="shared" si="195"/>
        <v>1.8065809724965318E-3</v>
      </c>
      <c r="AP750" s="22">
        <f t="shared" si="195"/>
        <v>1.829620422797855E-3</v>
      </c>
      <c r="AQ750" s="22">
        <f t="shared" si="195"/>
        <v>1.8533869647858693E-3</v>
      </c>
      <c r="AR750" s="22">
        <f t="shared" si="195"/>
        <v>1.8781123883902864E-3</v>
      </c>
      <c r="AS750" s="22">
        <f t="shared" si="195"/>
        <v>1.90498804005695E-3</v>
      </c>
      <c r="AT750" s="22">
        <f t="shared" si="195"/>
        <v>1.9203865441373847E-3</v>
      </c>
      <c r="AU750" s="22">
        <f t="shared" si="195"/>
        <v>1.9339906123499336E-3</v>
      </c>
      <c r="AV750" s="22">
        <f t="shared" si="195"/>
        <v>1.9478196862088145E-3</v>
      </c>
      <c r="AW750" s="22">
        <f t="shared" si="195"/>
        <v>1.9611486489136435E-3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3.0303014392691133E-2</v>
      </c>
      <c r="L751" s="22">
        <f t="shared" si="196"/>
        <v>3.0040206026371356E-2</v>
      </c>
      <c r="M751" s="22">
        <f t="shared" si="196"/>
        <v>2.9940162837193186E-2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2.4022317736982306E-2</v>
      </c>
      <c r="T751" s="22">
        <f t="shared" si="196"/>
        <v>2.4491926935235234E-2</v>
      </c>
      <c r="U751" s="22">
        <f t="shared" si="196"/>
        <v>2.47439509186555E-2</v>
      </c>
      <c r="V751" s="22">
        <f t="shared" si="196"/>
        <v>2.4923586839833447E-2</v>
      </c>
      <c r="W751" s="22">
        <f t="shared" si="196"/>
        <v>2.5147538878171349E-2</v>
      </c>
      <c r="X751" s="22">
        <f t="shared" si="196"/>
        <v>2.5321321478984984E-2</v>
      </c>
      <c r="Y751" s="22">
        <f t="shared" si="196"/>
        <v>2.5393529956845354E-2</v>
      </c>
      <c r="Z751" s="22">
        <f t="shared" si="196"/>
        <v>2.5454834381522507E-2</v>
      </c>
      <c r="AA751" s="22">
        <f t="shared" si="196"/>
        <v>2.5522551897019404E-2</v>
      </c>
      <c r="AB751" s="22">
        <f t="shared" si="196"/>
        <v>2.5774060988212697E-2</v>
      </c>
      <c r="AC751" s="22">
        <f t="shared" si="196"/>
        <v>2.5925794971091803E-2</v>
      </c>
      <c r="AD751" s="22">
        <f t="shared" si="196"/>
        <v>2.5977185386761185E-2</v>
      </c>
      <c r="AE751" s="22">
        <f t="shared" si="196"/>
        <v>2.6039630104720025E-2</v>
      </c>
      <c r="AF751" s="22">
        <f t="shared" si="196"/>
        <v>2.6219300213881795E-2</v>
      </c>
      <c r="AG751" s="22">
        <f t="shared" si="196"/>
        <v>2.6440892596461523E-2</v>
      </c>
      <c r="AH751" s="22">
        <f t="shared" si="196"/>
        <v>2.6438961706417009E-2</v>
      </c>
      <c r="AI751" s="22">
        <f t="shared" si="196"/>
        <v>2.6417585870686634E-2</v>
      </c>
      <c r="AJ751" s="22">
        <f t="shared" si="196"/>
        <v>2.6444279577295709E-2</v>
      </c>
      <c r="AK751" s="22">
        <f t="shared" si="196"/>
        <v>2.6444051000813575E-2</v>
      </c>
      <c r="AL751" s="22">
        <f t="shared" si="196"/>
        <v>2.6492097120323427E-2</v>
      </c>
      <c r="AM751" s="22">
        <f t="shared" si="196"/>
        <v>2.6494217497218479E-2</v>
      </c>
      <c r="AN751" s="22">
        <f t="shared" si="196"/>
        <v>2.6715691577395062E-2</v>
      </c>
      <c r="AO751" s="22">
        <f t="shared" si="196"/>
        <v>2.6922741923996348E-2</v>
      </c>
      <c r="AP751" s="22">
        <f t="shared" si="196"/>
        <v>2.7127710370930373E-2</v>
      </c>
      <c r="AQ751" s="22">
        <f t="shared" si="196"/>
        <v>2.7333614307009015E-2</v>
      </c>
      <c r="AR751" s="22">
        <f t="shared" si="196"/>
        <v>2.7546728992874834E-2</v>
      </c>
      <c r="AS751" s="22">
        <f t="shared" si="196"/>
        <v>2.7802898910549947E-2</v>
      </c>
      <c r="AT751" s="22">
        <f t="shared" si="196"/>
        <v>2.7678284048176478E-2</v>
      </c>
      <c r="AU751" s="22">
        <f t="shared" si="196"/>
        <v>2.7488128401720321E-2</v>
      </c>
      <c r="AV751" s="22">
        <f t="shared" si="196"/>
        <v>2.7295603818214775E-2</v>
      </c>
      <c r="AW751" s="22">
        <f t="shared" si="196"/>
        <v>2.7079409503277349E-2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4.0226293185258916E-2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3.1888867020119539E-2</v>
      </c>
      <c r="T752" s="22">
        <f t="shared" si="197"/>
        <v>3.251225837804244E-2</v>
      </c>
      <c r="U752" s="22">
        <f t="shared" si="197"/>
        <v>3.2846812245040755E-2</v>
      </c>
      <c r="V752" s="22">
        <f t="shared" si="197"/>
        <v>3.3085273248895562E-2</v>
      </c>
      <c r="W752" s="22">
        <f t="shared" si="197"/>
        <v>3.3382562496654028E-2</v>
      </c>
      <c r="X752" s="22">
        <f t="shared" si="197"/>
        <v>3.3613253402853524E-2</v>
      </c>
      <c r="Y752" s="22">
        <f t="shared" si="197"/>
        <v>3.3709107873409846E-2</v>
      </c>
      <c r="Z752" s="22">
        <f t="shared" si="197"/>
        <v>3.3790487558237887E-2</v>
      </c>
      <c r="AA752" s="22">
        <f t="shared" si="197"/>
        <v>3.3880380418296489E-2</v>
      </c>
      <c r="AB752" s="22">
        <f t="shared" si="197"/>
        <v>3.4214250782148452E-2</v>
      </c>
      <c r="AC752" s="22">
        <f t="shared" si="197"/>
        <v>3.4415672845391571E-2</v>
      </c>
      <c r="AD752" s="22">
        <f t="shared" si="197"/>
        <v>3.4483891996821198E-2</v>
      </c>
      <c r="AE752" s="22">
        <f t="shared" si="197"/>
        <v>3.4566785384915574E-2</v>
      </c>
      <c r="AF752" s="22">
        <f t="shared" si="197"/>
        <v>3.4805291772237623E-2</v>
      </c>
      <c r="AG752" s="22">
        <f t="shared" si="197"/>
        <v>3.5099448651608092E-2</v>
      </c>
      <c r="AH752" s="22">
        <f t="shared" si="197"/>
        <v>3.5096885456144013E-2</v>
      </c>
      <c r="AI752" s="22">
        <f t="shared" si="197"/>
        <v>3.5068509710284967E-2</v>
      </c>
      <c r="AJ752" s="22">
        <f t="shared" si="197"/>
        <v>3.5103944761542341E-2</v>
      </c>
      <c r="AK752" s="22">
        <f t="shared" si="197"/>
        <v>3.5103641333491697E-2</v>
      </c>
      <c r="AL752" s="22">
        <f t="shared" si="197"/>
        <v>3.5167421037542668E-2</v>
      </c>
      <c r="AM752" s="22">
        <f t="shared" si="197"/>
        <v>3.5170235770807745E-2</v>
      </c>
      <c r="AN752" s="22">
        <f t="shared" si="197"/>
        <v>3.5464235607479674E-2</v>
      </c>
      <c r="AO752" s="22">
        <f t="shared" si="197"/>
        <v>3.5739088394022983E-2</v>
      </c>
      <c r="AP752" s="22">
        <f t="shared" si="197"/>
        <v>3.6011177524604129E-2</v>
      </c>
      <c r="AQ752" s="22">
        <f t="shared" si="197"/>
        <v>3.6284508487437188E-2</v>
      </c>
      <c r="AR752" s="22">
        <f t="shared" si="197"/>
        <v>3.6567411492551771E-2</v>
      </c>
      <c r="AS752" s="22">
        <f t="shared" si="197"/>
        <v>3.6907468956146154E-2</v>
      </c>
      <c r="AT752" s="22">
        <f t="shared" si="197"/>
        <v>3.6742046667653148E-2</v>
      </c>
      <c r="AU752" s="22">
        <f t="shared" si="197"/>
        <v>3.6489621061208441E-2</v>
      </c>
      <c r="AV752" s="22">
        <f t="shared" si="197"/>
        <v>3.6234050765755178E-2</v>
      </c>
      <c r="AW752" s="22">
        <f t="shared" si="197"/>
        <v>3.594705965045028E-2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4.1968337096859189E-2</v>
      </c>
      <c r="L753" s="22">
        <f t="shared" si="198"/>
        <v>4.3383434779753448E-2</v>
      </c>
      <c r="M753" s="22">
        <f t="shared" si="198"/>
        <v>4.5063007666824861E-2</v>
      </c>
      <c r="N753" s="22">
        <f t="shared" si="198"/>
        <v>4.6315596244033502E-2</v>
      </c>
      <c r="O753" s="22">
        <f t="shared" si="198"/>
        <v>4.7281576900430188E-2</v>
      </c>
      <c r="P753" s="22">
        <f t="shared" si="198"/>
        <v>4.7947144057730852E-2</v>
      </c>
      <c r="Q753" s="22">
        <f t="shared" si="198"/>
        <v>4.8855920576585825E-2</v>
      </c>
      <c r="R753" s="22">
        <f t="shared" si="198"/>
        <v>4.9808583705724517E-2</v>
      </c>
      <c r="S753" s="22">
        <f t="shared" si="198"/>
        <v>4.6001406546351306E-2</v>
      </c>
      <c r="T753" s="22">
        <f t="shared" si="198"/>
        <v>4.8030645892974268E-2</v>
      </c>
      <c r="U753" s="22">
        <f t="shared" si="198"/>
        <v>4.9677926538676052E-2</v>
      </c>
      <c r="V753" s="22">
        <f t="shared" si="198"/>
        <v>5.1212475396024852E-2</v>
      </c>
      <c r="W753" s="22">
        <f t="shared" si="198"/>
        <v>5.2870611190916086E-2</v>
      </c>
      <c r="X753" s="22">
        <f t="shared" si="198"/>
        <v>5.4456723296959983E-2</v>
      </c>
      <c r="Y753" s="22">
        <f t="shared" si="198"/>
        <v>5.5851666343060907E-2</v>
      </c>
      <c r="Z753" s="22">
        <f t="shared" si="198"/>
        <v>5.7245455950606941E-2</v>
      </c>
      <c r="AA753" s="22">
        <f t="shared" si="198"/>
        <v>5.8677246968284372E-2</v>
      </c>
      <c r="AB753" s="22">
        <f t="shared" si="198"/>
        <v>6.0565793285847255E-2</v>
      </c>
      <c r="AC753" s="22">
        <f t="shared" si="198"/>
        <v>6.2259537007526587E-2</v>
      </c>
      <c r="AD753" s="22">
        <f t="shared" si="198"/>
        <v>6.4451736182578295E-2</v>
      </c>
      <c r="AE753" s="22">
        <f t="shared" si="198"/>
        <v>6.675330662384972E-2</v>
      </c>
      <c r="AF753" s="22">
        <f t="shared" si="198"/>
        <v>6.945286758784415E-2</v>
      </c>
      <c r="AG753" s="22">
        <f t="shared" si="198"/>
        <v>7.2380370882060271E-2</v>
      </c>
      <c r="AH753" s="22">
        <f t="shared" si="198"/>
        <v>7.4802816366762462E-2</v>
      </c>
      <c r="AI753" s="22">
        <f t="shared" si="198"/>
        <v>7.7260505095153587E-2</v>
      </c>
      <c r="AJ753" s="22">
        <f t="shared" si="198"/>
        <v>7.9957239531174604E-2</v>
      </c>
      <c r="AK753" s="22">
        <f t="shared" si="198"/>
        <v>8.2679016466604804E-2</v>
      </c>
      <c r="AL753" s="22">
        <f t="shared" si="198"/>
        <v>8.5666991961497282E-2</v>
      </c>
      <c r="AM753" s="22">
        <f t="shared" si="198"/>
        <v>8.8629006122433573E-2</v>
      </c>
      <c r="AN753" s="22">
        <f t="shared" si="198"/>
        <v>9.1891478166138171E-2</v>
      </c>
      <c r="AO753" s="22">
        <f t="shared" si="198"/>
        <v>9.5225516113379899E-2</v>
      </c>
      <c r="AP753" s="22">
        <f t="shared" si="198"/>
        <v>9.8677693483352313E-2</v>
      </c>
      <c r="AQ753" s="22">
        <f t="shared" si="198"/>
        <v>0.10226491904256467</v>
      </c>
      <c r="AR753" s="22">
        <f t="shared" si="198"/>
        <v>0.10601829475015455</v>
      </c>
      <c r="AS753" s="22">
        <f t="shared" si="198"/>
        <v>0.11008924659813461</v>
      </c>
      <c r="AT753" s="22">
        <f t="shared" si="198"/>
        <v>0.11277334531227801</v>
      </c>
      <c r="AU753" s="22">
        <f t="shared" si="198"/>
        <v>0.11526542487228345</v>
      </c>
      <c r="AV753" s="22">
        <f t="shared" si="198"/>
        <v>0.11781838070677919</v>
      </c>
      <c r="AW753" s="22">
        <f t="shared" si="198"/>
        <v>0.12034049161945987</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4.4026193063540792E-3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4.4831419329359936E-3</v>
      </c>
      <c r="T754" s="22">
        <f t="shared" si="199"/>
        <v>4.4981294810937092E-3</v>
      </c>
      <c r="U754" s="22">
        <f t="shared" si="199"/>
        <v>4.5113901168461383E-3</v>
      </c>
      <c r="V754" s="22">
        <f t="shared" si="199"/>
        <v>4.5229512157479055E-3</v>
      </c>
      <c r="W754" s="22">
        <f t="shared" si="199"/>
        <v>4.5328284443673043E-3</v>
      </c>
      <c r="X754" s="22">
        <f t="shared" si="199"/>
        <v>4.5408122954859707E-3</v>
      </c>
      <c r="Y754" s="22">
        <f t="shared" si="199"/>
        <v>4.548541926228525E-3</v>
      </c>
      <c r="Z754" s="22">
        <f t="shared" si="199"/>
        <v>4.556061851026345E-3</v>
      </c>
      <c r="AA754" s="22">
        <f t="shared" si="199"/>
        <v>4.5633388722935431E-3</v>
      </c>
      <c r="AB754" s="22">
        <f t="shared" si="199"/>
        <v>4.5705405679699667E-3</v>
      </c>
      <c r="AC754" s="22">
        <f t="shared" si="199"/>
        <v>4.577279289886339E-3</v>
      </c>
      <c r="AD754" s="22">
        <f t="shared" si="199"/>
        <v>4.5840017696731064E-3</v>
      </c>
      <c r="AE754" s="22">
        <f t="shared" si="199"/>
        <v>4.5905498903628991E-3</v>
      </c>
      <c r="AF754" s="22">
        <f t="shared" si="199"/>
        <v>4.597032328418643E-3</v>
      </c>
      <c r="AG754" s="22">
        <f t="shared" si="199"/>
        <v>4.6033268247160754E-3</v>
      </c>
      <c r="AH754" s="22">
        <f t="shared" si="199"/>
        <v>4.6090395157807641E-3</v>
      </c>
      <c r="AI754" s="22">
        <f t="shared" si="199"/>
        <v>4.6144746652234184E-3</v>
      </c>
      <c r="AJ754" s="22">
        <f t="shared" si="199"/>
        <v>4.6197044174680121E-3</v>
      </c>
      <c r="AK754" s="22">
        <f t="shared" si="199"/>
        <v>4.6245988985750986E-3</v>
      </c>
      <c r="AL754" s="22">
        <f t="shared" si="199"/>
        <v>4.6292494736440062E-3</v>
      </c>
      <c r="AM754" s="22">
        <f t="shared" si="199"/>
        <v>4.6334939392353282E-3</v>
      </c>
      <c r="AN754" s="22">
        <f t="shared" si="199"/>
        <v>4.6375836098901078E-3</v>
      </c>
      <c r="AO754" s="22">
        <f t="shared" si="199"/>
        <v>4.6413397566940386E-3</v>
      </c>
      <c r="AP754" s="22">
        <f t="shared" si="199"/>
        <v>4.6447657142902245E-3</v>
      </c>
      <c r="AQ754" s="22">
        <f t="shared" si="199"/>
        <v>4.6478516823919049E-3</v>
      </c>
      <c r="AR754" s="22">
        <f t="shared" si="199"/>
        <v>4.6505950806788269E-3</v>
      </c>
      <c r="AS754" s="22">
        <f t="shared" si="199"/>
        <v>4.6530507689313255E-3</v>
      </c>
      <c r="AT754" s="22">
        <f t="shared" si="199"/>
        <v>4.6544395442876816E-3</v>
      </c>
      <c r="AU754" s="22">
        <f t="shared" si="199"/>
        <v>4.6552925099563932E-3</v>
      </c>
      <c r="AV754" s="22">
        <f t="shared" si="199"/>
        <v>4.6557109567033706E-3</v>
      </c>
      <c r="AW754" s="22">
        <f t="shared" si="199"/>
        <v>4.6556428065926874E-3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3.6554846257269868E-3</v>
      </c>
      <c r="L755" s="22">
        <f t="shared" si="200"/>
        <v>3.6574611346322943E-3</v>
      </c>
      <c r="M755" s="22">
        <f t="shared" si="200"/>
        <v>3.6621868932729799E-3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3.7291672263793669E-3</v>
      </c>
      <c r="T755" s="22">
        <f t="shared" si="200"/>
        <v>3.7416341690346775E-3</v>
      </c>
      <c r="U755" s="22">
        <f t="shared" si="200"/>
        <v>3.7526646313730695E-3</v>
      </c>
      <c r="V755" s="22">
        <f t="shared" si="200"/>
        <v>3.7622813849290193E-3</v>
      </c>
      <c r="W755" s="22">
        <f t="shared" si="200"/>
        <v>3.7704974614677349E-3</v>
      </c>
      <c r="X755" s="22">
        <f t="shared" si="200"/>
        <v>3.7771385886899815E-3</v>
      </c>
      <c r="Y755" s="22">
        <f t="shared" si="200"/>
        <v>3.7835682503130899E-3</v>
      </c>
      <c r="Z755" s="22">
        <f t="shared" si="200"/>
        <v>3.7898234743323992E-3</v>
      </c>
      <c r="AA755" s="22">
        <f t="shared" si="200"/>
        <v>3.7958766463312451E-3</v>
      </c>
      <c r="AB755" s="22">
        <f t="shared" si="200"/>
        <v>3.8018671609954301E-3</v>
      </c>
      <c r="AC755" s="22">
        <f t="shared" si="200"/>
        <v>3.8074725648158184E-3</v>
      </c>
      <c r="AD755" s="22">
        <f t="shared" si="200"/>
        <v>3.8130644581075832E-3</v>
      </c>
      <c r="AE755" s="22">
        <f t="shared" si="200"/>
        <v>3.8185113160112668E-3</v>
      </c>
      <c r="AF755" s="22">
        <f t="shared" si="200"/>
        <v>3.8239035377847781E-3</v>
      </c>
      <c r="AG755" s="22">
        <f t="shared" si="200"/>
        <v>3.8291394258405404E-3</v>
      </c>
      <c r="AH755" s="22">
        <f t="shared" si="200"/>
        <v>3.8338913566541423E-3</v>
      </c>
      <c r="AI755" s="22">
        <f t="shared" si="200"/>
        <v>3.8384124227892826E-3</v>
      </c>
      <c r="AJ755" s="22">
        <f t="shared" si="200"/>
        <v>3.8427626354223779E-3</v>
      </c>
      <c r="AK755" s="22">
        <f t="shared" si="200"/>
        <v>3.8468339628101168E-3</v>
      </c>
      <c r="AL755" s="22">
        <f t="shared" si="200"/>
        <v>3.8507024042715326E-3</v>
      </c>
      <c r="AM755" s="22">
        <f t="shared" si="200"/>
        <v>3.8542330357379086E-3</v>
      </c>
      <c r="AN755" s="22">
        <f t="shared" si="200"/>
        <v>3.8576349056765893E-3</v>
      </c>
      <c r="AO755" s="22">
        <f t="shared" si="200"/>
        <v>3.8607593437979385E-3</v>
      </c>
      <c r="AP755" s="22">
        <f t="shared" si="200"/>
        <v>3.8636091239248635E-3</v>
      </c>
      <c r="AQ755" s="22">
        <f t="shared" si="200"/>
        <v>3.8661760939826023E-3</v>
      </c>
      <c r="AR755" s="22">
        <f t="shared" si="200"/>
        <v>3.868458107609103E-3</v>
      </c>
      <c r="AS755" s="22">
        <f t="shared" si="200"/>
        <v>3.870500798268112E-3</v>
      </c>
      <c r="AT755" s="22">
        <f t="shared" si="200"/>
        <v>3.8716560094171674E-3</v>
      </c>
      <c r="AU755" s="22">
        <f t="shared" si="200"/>
        <v>3.8723655233394503E-3</v>
      </c>
      <c r="AV755" s="22">
        <f t="shared" si="200"/>
        <v>3.8727135957222015E-3</v>
      </c>
      <c r="AW755" s="22">
        <f t="shared" si="200"/>
        <v>3.8726569070955566E-3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5.6545140624783465E-4</v>
      </c>
      <c r="T756" s="22">
        <f t="shared" si="201"/>
        <v>5.6865412325450787E-4</v>
      </c>
      <c r="U756" s="22">
        <f t="shared" si="201"/>
        <v>5.7147315908429161E-4</v>
      </c>
      <c r="V756" s="22">
        <f t="shared" si="201"/>
        <v>5.7392046449051539E-4</v>
      </c>
      <c r="W756" s="22">
        <f t="shared" si="201"/>
        <v>5.7600507908448135E-4</v>
      </c>
      <c r="X756" s="22">
        <f t="shared" si="201"/>
        <v>5.7769284779779072E-4</v>
      </c>
      <c r="Y756" s="22">
        <f t="shared" si="201"/>
        <v>5.7929860978366172E-4</v>
      </c>
      <c r="Z756" s="22">
        <f t="shared" si="201"/>
        <v>5.8083354574075391E-4</v>
      </c>
      <c r="AA756" s="22">
        <f t="shared" si="201"/>
        <v>5.8229387889023609E-4</v>
      </c>
      <c r="AB756" s="22">
        <f t="shared" si="201"/>
        <v>5.837133156086626E-4</v>
      </c>
      <c r="AC756" s="22">
        <f t="shared" si="201"/>
        <v>5.8502115043819838E-4</v>
      </c>
      <c r="AD756" s="22">
        <f t="shared" si="201"/>
        <v>5.863029788261237E-4</v>
      </c>
      <c r="AE756" s="22">
        <f t="shared" si="201"/>
        <v>5.8753078239757214E-4</v>
      </c>
      <c r="AF756" s="22">
        <f t="shared" si="201"/>
        <v>5.8872628658963313E-4</v>
      </c>
      <c r="AG756" s="22">
        <f t="shared" si="201"/>
        <v>5.8986805127360451E-4</v>
      </c>
      <c r="AH756" s="22">
        <f t="shared" si="201"/>
        <v>5.9088436863536514E-4</v>
      </c>
      <c r="AI756" s="22">
        <f t="shared" si="201"/>
        <v>5.9183312943904493E-4</v>
      </c>
      <c r="AJ756" s="22">
        <f t="shared" si="201"/>
        <v>5.9272884243800666E-4</v>
      </c>
      <c r="AK756" s="22">
        <f t="shared" si="201"/>
        <v>5.9354860483328302E-4</v>
      </c>
      <c r="AL756" s="22">
        <f t="shared" si="201"/>
        <v>5.9431031573727435E-4</v>
      </c>
      <c r="AM756" s="22">
        <f t="shared" si="201"/>
        <v>5.9498512163499333E-4</v>
      </c>
      <c r="AN756" s="22">
        <f t="shared" si="201"/>
        <v>5.9562012099022602E-4</v>
      </c>
      <c r="AO756" s="22">
        <f t="shared" si="201"/>
        <v>5.9618333912128186E-4</v>
      </c>
      <c r="AP756" s="22">
        <f t="shared" si="201"/>
        <v>5.9667623789256836E-4</v>
      </c>
      <c r="AQ756" s="22">
        <f t="shared" si="201"/>
        <v>5.9709783225584062E-4</v>
      </c>
      <c r="AR756" s="22">
        <f t="shared" si="201"/>
        <v>5.9744842025118215E-4</v>
      </c>
      <c r="AS756" s="22">
        <f t="shared" si="201"/>
        <v>5.977387032100464E-4</v>
      </c>
      <c r="AT756" s="22">
        <f t="shared" si="201"/>
        <v>5.9782793045255332E-4</v>
      </c>
      <c r="AU756" s="22">
        <f t="shared" si="201"/>
        <v>5.9781361768968249E-4</v>
      </c>
      <c r="AV756" s="22">
        <f t="shared" si="201"/>
        <v>5.977148741637897E-4</v>
      </c>
      <c r="AW756" s="22">
        <f t="shared" si="201"/>
        <v>5.9752296312685709E-4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6.8438891439814992E-3</v>
      </c>
      <c r="Q757" s="22">
        <f t="shared" si="202"/>
        <v>6.8863566425632575E-3</v>
      </c>
      <c r="R757" s="22">
        <f t="shared" si="202"/>
        <v>6.9316634884048298E-3</v>
      </c>
      <c r="S757" s="22">
        <f t="shared" si="202"/>
        <v>6.9732982788842076E-3</v>
      </c>
      <c r="T757" s="22">
        <f t="shared" si="202"/>
        <v>7.0127950433163371E-3</v>
      </c>
      <c r="U757" s="22">
        <f t="shared" si="202"/>
        <v>7.047560148651183E-3</v>
      </c>
      <c r="V757" s="22">
        <f t="shared" si="202"/>
        <v>7.0777409747815288E-3</v>
      </c>
      <c r="W757" s="22">
        <f t="shared" si="202"/>
        <v>7.1034490006165012E-3</v>
      </c>
      <c r="X757" s="22">
        <f t="shared" si="202"/>
        <v>7.1242630166992822E-3</v>
      </c>
      <c r="Y757" s="22">
        <f t="shared" si="202"/>
        <v>7.1440657038420643E-3</v>
      </c>
      <c r="Z757" s="22">
        <f t="shared" si="202"/>
        <v>7.1629949454170665E-3</v>
      </c>
      <c r="AA757" s="22">
        <f t="shared" si="202"/>
        <v>7.1810041651755854E-3</v>
      </c>
      <c r="AB757" s="22">
        <f t="shared" si="202"/>
        <v>7.1985090391863665E-3</v>
      </c>
      <c r="AC757" s="22">
        <f t="shared" si="202"/>
        <v>7.2146376087948239E-3</v>
      </c>
      <c r="AD757" s="22">
        <f t="shared" si="202"/>
        <v>7.2304454599957943E-3</v>
      </c>
      <c r="AE757" s="22">
        <f t="shared" si="202"/>
        <v>7.2455870626816927E-3</v>
      </c>
      <c r="AF757" s="22">
        <f t="shared" si="202"/>
        <v>7.2603303407649811E-3</v>
      </c>
      <c r="AG757" s="22">
        <f t="shared" si="202"/>
        <v>7.2744108888326935E-3</v>
      </c>
      <c r="AH757" s="22">
        <f t="shared" si="202"/>
        <v>7.2869443869038953E-3</v>
      </c>
      <c r="AI757" s="22">
        <f t="shared" si="202"/>
        <v>7.2986447593961588E-3</v>
      </c>
      <c r="AJ757" s="22">
        <f t="shared" si="202"/>
        <v>7.3096909321441958E-3</v>
      </c>
      <c r="AK757" s="22">
        <f t="shared" si="202"/>
        <v>7.3198004616933524E-3</v>
      </c>
      <c r="AL757" s="22">
        <f t="shared" si="202"/>
        <v>7.3291940846945836E-3</v>
      </c>
      <c r="AM757" s="22">
        <f t="shared" si="202"/>
        <v>7.3375159718685355E-3</v>
      </c>
      <c r="AN757" s="22">
        <f t="shared" si="202"/>
        <v>7.3453469540926634E-3</v>
      </c>
      <c r="AO757" s="22">
        <f t="shared" si="202"/>
        <v>7.3522927110233772E-3</v>
      </c>
      <c r="AP757" s="22">
        <f t="shared" si="202"/>
        <v>7.3583712707643205E-3</v>
      </c>
      <c r="AQ757" s="22">
        <f t="shared" si="202"/>
        <v>7.3635704854365458E-3</v>
      </c>
      <c r="AR757" s="22">
        <f t="shared" si="202"/>
        <v>7.3678940305502358E-3</v>
      </c>
      <c r="AS757" s="22">
        <f t="shared" si="202"/>
        <v>7.3714738777927603E-3</v>
      </c>
      <c r="AT757" s="22">
        <f t="shared" si="202"/>
        <v>7.3725742520596325E-3</v>
      </c>
      <c r="AU757" s="22">
        <f t="shared" si="202"/>
        <v>7.3723977432321904E-3</v>
      </c>
      <c r="AV757" s="22">
        <f t="shared" si="202"/>
        <v>7.3711800116083043E-3</v>
      </c>
      <c r="AW757" s="22">
        <f t="shared" si="202"/>
        <v>7.3688133132700289E-3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2.687508618316593E-2</v>
      </c>
      <c r="L760" s="22">
        <f t="shared" si="205"/>
        <v>2.6729002214214564E-2</v>
      </c>
      <c r="M760" s="22">
        <f t="shared" si="205"/>
        <v>2.6740992333189311E-2</v>
      </c>
      <c r="N760" s="22">
        <f t="shared" si="205"/>
        <v>2.6495489531984436E-2</v>
      </c>
      <c r="O760" s="22">
        <f t="shared" si="205"/>
        <v>2.609452683304701E-2</v>
      </c>
      <c r="P760" s="22">
        <f t="shared" si="205"/>
        <v>2.5544514050244025E-2</v>
      </c>
      <c r="Q760" s="22">
        <f t="shared" si="205"/>
        <v>2.5145143775072754E-2</v>
      </c>
      <c r="R760" s="22">
        <f t="shared" si="205"/>
        <v>2.4781112413324518E-2</v>
      </c>
      <c r="S760" s="22">
        <f t="shared" si="205"/>
        <v>2.2084043999289336E-2</v>
      </c>
      <c r="T760" s="22">
        <f t="shared" si="205"/>
        <v>2.2424582927088401E-2</v>
      </c>
      <c r="U760" s="22">
        <f t="shared" si="205"/>
        <v>2.2567992358331793E-2</v>
      </c>
      <c r="V760" s="22">
        <f t="shared" si="205"/>
        <v>2.2651204639624948E-2</v>
      </c>
      <c r="W760" s="22">
        <f t="shared" si="205"/>
        <v>2.278349149169287E-2</v>
      </c>
      <c r="X760" s="22">
        <f t="shared" si="205"/>
        <v>2.2876046454925979E-2</v>
      </c>
      <c r="Y760" s="22">
        <f t="shared" si="205"/>
        <v>2.2878018921925314E-2</v>
      </c>
      <c r="Z760" s="22">
        <f t="shared" si="205"/>
        <v>2.287412077934551E-2</v>
      </c>
      <c r="AA760" s="22">
        <f t="shared" si="205"/>
        <v>2.2880319783960767E-2</v>
      </c>
      <c r="AB760" s="22">
        <f t="shared" si="205"/>
        <v>2.3061333920184508E-2</v>
      </c>
      <c r="AC760" s="22">
        <f t="shared" si="205"/>
        <v>2.3153067548812023E-2</v>
      </c>
      <c r="AD760" s="22">
        <f t="shared" si="205"/>
        <v>2.3359086067037522E-2</v>
      </c>
      <c r="AE760" s="22">
        <f t="shared" si="205"/>
        <v>2.3586182004070477E-2</v>
      </c>
      <c r="AF760" s="22">
        <f t="shared" si="205"/>
        <v>2.3935792328457769E-2</v>
      </c>
      <c r="AG760" s="22">
        <f t="shared" si="205"/>
        <v>2.4338872558138828E-2</v>
      </c>
      <c r="AH760" s="22">
        <f t="shared" si="205"/>
        <v>2.454046061559758E-2</v>
      </c>
      <c r="AI760" s="22">
        <f t="shared" si="205"/>
        <v>2.4734281024314748E-2</v>
      </c>
      <c r="AJ760" s="22">
        <f t="shared" si="205"/>
        <v>2.4986634514717537E-2</v>
      </c>
      <c r="AK760" s="22">
        <f t="shared" si="205"/>
        <v>2.5224810617994264E-2</v>
      </c>
      <c r="AL760" s="22">
        <f t="shared" si="205"/>
        <v>2.5523963024552294E-2</v>
      </c>
      <c r="AM760" s="22">
        <f t="shared" si="205"/>
        <v>2.5790673294375965E-2</v>
      </c>
      <c r="AN760" s="22">
        <f t="shared" si="205"/>
        <v>2.615680944581486E-2</v>
      </c>
      <c r="AO760" s="22">
        <f t="shared" si="205"/>
        <v>2.6517689300491993E-2</v>
      </c>
      <c r="AP760" s="22">
        <f t="shared" si="205"/>
        <v>2.6886083166933795E-2</v>
      </c>
      <c r="AQ760" s="22">
        <f t="shared" si="205"/>
        <v>2.726540597781205E-2</v>
      </c>
      <c r="AR760" s="22">
        <f t="shared" si="205"/>
        <v>2.7662570542441572E-2</v>
      </c>
      <c r="AS760" s="22">
        <f t="shared" si="205"/>
        <v>2.8115717438525912E-2</v>
      </c>
      <c r="AT760" s="22">
        <f t="shared" si="205"/>
        <v>2.8178377768772762E-2</v>
      </c>
      <c r="AU760" s="22">
        <f t="shared" si="205"/>
        <v>2.8178123092525445E-2</v>
      </c>
      <c r="AV760" s="22">
        <f t="shared" si="205"/>
        <v>2.8181341116540342E-2</v>
      </c>
      <c r="AW760" s="22">
        <f t="shared" si="205"/>
        <v>2.8165147812321933E-2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3.9965730233416669E-3</v>
      </c>
      <c r="N761" s="22">
        <f t="shared" si="206"/>
        <v>3.9598814204188986E-3</v>
      </c>
      <c r="O761" s="22">
        <f t="shared" si="206"/>
        <v>3.8999555700251301E-3</v>
      </c>
      <c r="P761" s="22">
        <f t="shared" si="206"/>
        <v>3.8177534504158571E-3</v>
      </c>
      <c r="Q761" s="22">
        <f t="shared" si="206"/>
        <v>3.7580655955978047E-3</v>
      </c>
      <c r="R761" s="22">
        <f t="shared" si="206"/>
        <v>3.7036593154610876E-3</v>
      </c>
      <c r="S761" s="22">
        <f t="shared" si="206"/>
        <v>3.300569155928689E-3</v>
      </c>
      <c r="T761" s="22">
        <f t="shared" si="206"/>
        <v>3.3514643760941074E-3</v>
      </c>
      <c r="U761" s="22">
        <f t="shared" si="206"/>
        <v>3.3728976219908479E-3</v>
      </c>
      <c r="V761" s="22">
        <f t="shared" si="206"/>
        <v>3.3853341073120827E-3</v>
      </c>
      <c r="W761" s="22">
        <f t="shared" si="206"/>
        <v>3.4051050289641296E-3</v>
      </c>
      <c r="X761" s="22">
        <f t="shared" si="206"/>
        <v>3.4189378241209004E-3</v>
      </c>
      <c r="Y761" s="22">
        <f t="shared" si="206"/>
        <v>3.4192326190298095E-3</v>
      </c>
      <c r="Z761" s="22">
        <f t="shared" si="206"/>
        <v>3.4186500224200247E-3</v>
      </c>
      <c r="AA761" s="22">
        <f t="shared" si="206"/>
        <v>3.4195764941944533E-3</v>
      </c>
      <c r="AB761" s="22">
        <f t="shared" si="206"/>
        <v>3.4466299484814662E-3</v>
      </c>
      <c r="AC761" s="22">
        <f t="shared" si="206"/>
        <v>3.4603399911357535E-3</v>
      </c>
      <c r="AD761" s="22">
        <f t="shared" si="206"/>
        <v>3.491130473477985E-3</v>
      </c>
      <c r="AE761" s="22">
        <f t="shared" si="206"/>
        <v>3.525071079882855E-3</v>
      </c>
      <c r="AF761" s="22">
        <f t="shared" si="206"/>
        <v>3.5773220649517145E-3</v>
      </c>
      <c r="AG761" s="22">
        <f t="shared" si="206"/>
        <v>3.6375643907455221E-3</v>
      </c>
      <c r="AH761" s="22">
        <f t="shared" si="206"/>
        <v>3.6676927189028714E-3</v>
      </c>
      <c r="AI761" s="22">
        <f t="shared" si="206"/>
        <v>3.6966601336943816E-3</v>
      </c>
      <c r="AJ761" s="22">
        <f t="shared" si="206"/>
        <v>3.7343756058624868E-3</v>
      </c>
      <c r="AK761" s="22">
        <f t="shared" si="206"/>
        <v>3.7699721976904932E-3</v>
      </c>
      <c r="AL761" s="22">
        <f t="shared" si="206"/>
        <v>3.8146819983972411E-3</v>
      </c>
      <c r="AM761" s="22">
        <f t="shared" si="206"/>
        <v>3.8545431619675437E-3</v>
      </c>
      <c r="AN761" s="22">
        <f t="shared" si="206"/>
        <v>3.9092640132911746E-3</v>
      </c>
      <c r="AO761" s="22">
        <f t="shared" si="206"/>
        <v>3.963199285172617E-3</v>
      </c>
      <c r="AP761" s="22">
        <f t="shared" si="206"/>
        <v>4.0182575631243457E-3</v>
      </c>
      <c r="AQ761" s="22">
        <f t="shared" si="206"/>
        <v>4.0749492256552319E-3</v>
      </c>
      <c r="AR761" s="22">
        <f t="shared" si="206"/>
        <v>4.1343074261680655E-3</v>
      </c>
      <c r="AS761" s="22">
        <f t="shared" si="206"/>
        <v>4.2020324618711703E-3</v>
      </c>
      <c r="AT761" s="22">
        <f t="shared" si="206"/>
        <v>4.2113973568749883E-3</v>
      </c>
      <c r="AU761" s="22">
        <f t="shared" si="206"/>
        <v>4.2113592942553575E-3</v>
      </c>
      <c r="AV761" s="22">
        <f t="shared" si="206"/>
        <v>4.2118402437955321E-3</v>
      </c>
      <c r="AW761" s="22">
        <f t="shared" si="206"/>
        <v>4.2094200747161007E-3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1.7066731126843735E-2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1.8677293946611211E-2</v>
      </c>
      <c r="S762" s="22">
        <f t="shared" si="207"/>
        <v>1.7931979571596819E-2</v>
      </c>
      <c r="T762" s="22">
        <f t="shared" si="207"/>
        <v>1.8432238891338024E-2</v>
      </c>
      <c r="U762" s="22">
        <f t="shared" si="207"/>
        <v>1.8845972716371662E-2</v>
      </c>
      <c r="V762" s="22">
        <f t="shared" si="207"/>
        <v>1.9229105963632104E-2</v>
      </c>
      <c r="W762" s="22">
        <f t="shared" si="207"/>
        <v>1.9630209847870624E-2</v>
      </c>
      <c r="X762" s="22">
        <f t="shared" si="207"/>
        <v>2.0008716892912729E-2</v>
      </c>
      <c r="Y762" s="22">
        <f t="shared" si="207"/>
        <v>2.0344794520390758E-2</v>
      </c>
      <c r="Z762" s="22">
        <f t="shared" si="207"/>
        <v>2.0677480392898354E-2</v>
      </c>
      <c r="AA762" s="22">
        <f t="shared" si="207"/>
        <v>2.1014688479428972E-2</v>
      </c>
      <c r="AB762" s="22">
        <f t="shared" si="207"/>
        <v>2.1441332423586645E-2</v>
      </c>
      <c r="AC762" s="22">
        <f t="shared" si="207"/>
        <v>2.1824667357194516E-2</v>
      </c>
      <c r="AD762" s="22">
        <f t="shared" si="207"/>
        <v>2.2271487369516407E-2</v>
      </c>
      <c r="AE762" s="22">
        <f t="shared" si="207"/>
        <v>2.2734775971380451E-2</v>
      </c>
      <c r="AF762" s="22">
        <f t="shared" si="207"/>
        <v>2.3271753857679392E-2</v>
      </c>
      <c r="AG762" s="22">
        <f t="shared" si="207"/>
        <v>2.3847479439746872E-2</v>
      </c>
      <c r="AH762" s="22">
        <f t="shared" si="207"/>
        <v>2.431662226696785E-2</v>
      </c>
      <c r="AI762" s="22">
        <f t="shared" si="207"/>
        <v>2.4786993641986114E-2</v>
      </c>
      <c r="AJ762" s="22">
        <f t="shared" si="207"/>
        <v>2.529832368158539E-2</v>
      </c>
      <c r="AK762" s="22">
        <f t="shared" si="207"/>
        <v>2.5808330557121575E-2</v>
      </c>
      <c r="AL762" s="22">
        <f t="shared" si="207"/>
        <v>2.6363609077013919E-2</v>
      </c>
      <c r="AM762" s="22">
        <f t="shared" si="207"/>
        <v>2.6907194043045188E-2</v>
      </c>
      <c r="AN762" s="22">
        <f t="shared" si="207"/>
        <v>2.752379279056508E-2</v>
      </c>
      <c r="AO762" s="22">
        <f t="shared" si="207"/>
        <v>2.8148262628007792E-2</v>
      </c>
      <c r="AP762" s="22">
        <f t="shared" si="207"/>
        <v>2.8789327961298773E-2</v>
      </c>
      <c r="AQ762" s="22">
        <f t="shared" si="207"/>
        <v>2.9449960516928071E-2</v>
      </c>
      <c r="AR762" s="22">
        <f t="shared" si="207"/>
        <v>3.0135770137431267E-2</v>
      </c>
      <c r="AS762" s="22">
        <f t="shared" si="207"/>
        <v>3.0874940255841542E-2</v>
      </c>
      <c r="AT762" s="22">
        <f t="shared" si="207"/>
        <v>3.1347196382551956E-2</v>
      </c>
      <c r="AU762" s="22">
        <f t="shared" si="207"/>
        <v>3.1778657328061746E-2</v>
      </c>
      <c r="AV762" s="22">
        <f t="shared" si="207"/>
        <v>3.2216802609797965E-2</v>
      </c>
      <c r="AW762" s="22">
        <f t="shared" si="207"/>
        <v>3.2644498491633027E-2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7.7585797913229254E-2</v>
      </c>
      <c r="L763" s="22">
        <f t="shared" si="208"/>
        <v>7.8607464197542429E-2</v>
      </c>
      <c r="M763" s="22">
        <f t="shared" si="208"/>
        <v>8.024855331382115E-2</v>
      </c>
      <c r="N763" s="22">
        <f t="shared" si="208"/>
        <v>8.0719757945382262E-2</v>
      </c>
      <c r="O763" s="22">
        <f t="shared" si="208"/>
        <v>8.0430818839717741E-2</v>
      </c>
      <c r="P763" s="22">
        <f t="shared" si="208"/>
        <v>7.938481013134728E-2</v>
      </c>
      <c r="Q763" s="22">
        <f t="shared" si="208"/>
        <v>7.8944464359385624E-2</v>
      </c>
      <c r="R763" s="22">
        <f t="shared" si="208"/>
        <v>7.8604018955287347E-2</v>
      </c>
      <c r="S763" s="22">
        <f t="shared" si="208"/>
        <v>6.7217872960445568E-2</v>
      </c>
      <c r="T763" s="22">
        <f t="shared" si="208"/>
        <v>7.0051017518192149E-2</v>
      </c>
      <c r="U763" s="22">
        <f t="shared" si="208"/>
        <v>7.2004144321767535E-2</v>
      </c>
      <c r="V763" s="22">
        <f t="shared" si="208"/>
        <v>7.3713081288912755E-2</v>
      </c>
      <c r="W763" s="22">
        <f t="shared" si="208"/>
        <v>7.5711260760149876E-2</v>
      </c>
      <c r="X763" s="22">
        <f t="shared" si="208"/>
        <v>7.7563459900792081E-2</v>
      </c>
      <c r="Y763" s="22">
        <f t="shared" si="208"/>
        <v>7.8981006209723439E-2</v>
      </c>
      <c r="Z763" s="22">
        <f t="shared" si="208"/>
        <v>8.0385162359793455E-2</v>
      </c>
      <c r="AA763" s="22">
        <f t="shared" si="208"/>
        <v>8.185981938560262E-2</v>
      </c>
      <c r="AB763" s="22">
        <f t="shared" si="208"/>
        <v>8.4281362986912134E-2</v>
      </c>
      <c r="AC763" s="22">
        <f t="shared" si="208"/>
        <v>8.6269400280091307E-2</v>
      </c>
      <c r="AD763" s="22">
        <f t="shared" si="208"/>
        <v>8.8911013038402556E-2</v>
      </c>
      <c r="AE763" s="22">
        <f t="shared" si="208"/>
        <v>9.1718357804689454E-2</v>
      </c>
      <c r="AF763" s="22">
        <f t="shared" si="208"/>
        <v>9.5263218924453746E-2</v>
      </c>
      <c r="AG763" s="22">
        <f t="shared" si="208"/>
        <v>9.9183621415129958E-2</v>
      </c>
      <c r="AH763" s="22">
        <f t="shared" si="208"/>
        <v>0.10203515610205599</v>
      </c>
      <c r="AI763" s="22">
        <f t="shared" si="208"/>
        <v>0.10489731933990176</v>
      </c>
      <c r="AJ763" s="22">
        <f t="shared" si="208"/>
        <v>0.10815906793619774</v>
      </c>
      <c r="AK763" s="22">
        <f t="shared" si="208"/>
        <v>0.11140343182847562</v>
      </c>
      <c r="AL763" s="22">
        <f t="shared" si="208"/>
        <v>0.11508129983087245</v>
      </c>
      <c r="AM763" s="22">
        <f t="shared" si="208"/>
        <v>0.11863959739146933</v>
      </c>
      <c r="AN763" s="22">
        <f t="shared" si="208"/>
        <v>0.12288581972237174</v>
      </c>
      <c r="AO763" s="22">
        <f t="shared" si="208"/>
        <v>0.12719157566235212</v>
      </c>
      <c r="AP763" s="22">
        <f t="shared" si="208"/>
        <v>0.13163905928529523</v>
      </c>
      <c r="AQ763" s="22">
        <f t="shared" si="208"/>
        <v>0.1362546950336655</v>
      </c>
      <c r="AR763" s="22">
        <f t="shared" si="208"/>
        <v>0.14108889600884986</v>
      </c>
      <c r="AS763" s="22">
        <f t="shared" si="208"/>
        <v>0.14639993595670028</v>
      </c>
      <c r="AT763" s="22">
        <f t="shared" si="208"/>
        <v>0.14923071622926157</v>
      </c>
      <c r="AU763" s="22">
        <f t="shared" si="208"/>
        <v>0.15169391823426059</v>
      </c>
      <c r="AV763" s="22">
        <f t="shared" si="208"/>
        <v>0.15422869381464915</v>
      </c>
      <c r="AW763" s="22">
        <f t="shared" si="208"/>
        <v>0.1566791051343637</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73.223011790998015</v>
      </c>
      <c r="N765" s="27">
        <f t="shared" si="209"/>
        <v>73.591260167761035</v>
      </c>
      <c r="O765" s="27">
        <f t="shared" si="209"/>
        <v>73.835962898346551</v>
      </c>
      <c r="P765" s="27">
        <f t="shared" si="209"/>
        <v>73.954711561483904</v>
      </c>
      <c r="Q765" s="27">
        <f t="shared" si="209"/>
        <v>74.217071552078707</v>
      </c>
      <c r="R765" s="27">
        <f t="shared" si="209"/>
        <v>74.518042528471327</v>
      </c>
      <c r="S765" s="27">
        <f t="shared" si="209"/>
        <v>72.482333176672142</v>
      </c>
      <c r="T765" s="27">
        <f t="shared" si="209"/>
        <v>73.407233758301587</v>
      </c>
      <c r="U765" s="27">
        <f t="shared" si="209"/>
        <v>74.122198063336057</v>
      </c>
      <c r="V765" s="27">
        <f t="shared" si="209"/>
        <v>74.76043991165507</v>
      </c>
      <c r="W765" s="27">
        <f t="shared" si="209"/>
        <v>75.435130128849366</v>
      </c>
      <c r="X765" s="27">
        <f t="shared" si="209"/>
        <v>76.051137701045576</v>
      </c>
      <c r="Y765" s="27">
        <f t="shared" si="209"/>
        <v>76.570434337911649</v>
      </c>
      <c r="Z765" s="27">
        <f t="shared" si="209"/>
        <v>77.083270336302945</v>
      </c>
      <c r="AA765" s="27">
        <f t="shared" si="209"/>
        <v>77.607288716602127</v>
      </c>
      <c r="AB765" s="27">
        <f t="shared" si="209"/>
        <v>78.334361803621377</v>
      </c>
      <c r="AC765" s="27">
        <f t="shared" si="209"/>
        <v>78.961839134259677</v>
      </c>
      <c r="AD765" s="27">
        <f t="shared" si="209"/>
        <v>79.731537222446462</v>
      </c>
      <c r="AE765" s="27">
        <f t="shared" si="209"/>
        <v>80.536174886187723</v>
      </c>
      <c r="AF765" s="27">
        <f t="shared" si="209"/>
        <v>81.502550074143315</v>
      </c>
      <c r="AG765" s="27">
        <f t="shared" si="209"/>
        <v>82.55096294016731</v>
      </c>
      <c r="AH765" s="27">
        <f t="shared" si="209"/>
        <v>83.359132542905741</v>
      </c>
      <c r="AI765" s="27">
        <f t="shared" si="209"/>
        <v>84.167299415400834</v>
      </c>
      <c r="AJ765" s="27">
        <f t="shared" si="209"/>
        <v>85.062420921639173</v>
      </c>
      <c r="AK765" s="27">
        <f t="shared" si="209"/>
        <v>85.951001239902936</v>
      </c>
      <c r="AL765" s="27">
        <f t="shared" si="209"/>
        <v>86.934407869511148</v>
      </c>
      <c r="AM765" s="27">
        <f t="shared" si="209"/>
        <v>87.887949815555459</v>
      </c>
      <c r="AN765" s="27">
        <f t="shared" si="209"/>
        <v>88.995197442126482</v>
      </c>
      <c r="AO765" s="27">
        <f t="shared" si="209"/>
        <v>90.114163139485754</v>
      </c>
      <c r="AP765" s="27">
        <f t="shared" si="209"/>
        <v>91.263395205308072</v>
      </c>
      <c r="AQ765" s="27">
        <f t="shared" si="209"/>
        <v>92.448895370855467</v>
      </c>
      <c r="AR765" s="27">
        <f t="shared" si="209"/>
        <v>93.682225562140673</v>
      </c>
      <c r="AS765" s="27">
        <f t="shared" si="209"/>
        <v>95.02281139562416</v>
      </c>
      <c r="AT765" s="27">
        <f t="shared" si="209"/>
        <v>95.790905009989416</v>
      </c>
      <c r="AU765" s="27">
        <f t="shared" si="209"/>
        <v>96.469490271834715</v>
      </c>
      <c r="AV765" s="27">
        <f t="shared" si="209"/>
        <v>97.15929905248683</v>
      </c>
      <c r="AW765" s="27">
        <f t="shared" si="209"/>
        <v>97.824161761631444</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58.564977012483276</v>
      </c>
      <c r="N766" s="27">
        <f t="shared" si="210"/>
        <v>58.859508160444918</v>
      </c>
      <c r="O766" s="27">
        <f t="shared" si="210"/>
        <v>59.055225455337649</v>
      </c>
      <c r="P766" s="27">
        <f t="shared" si="210"/>
        <v>59.150202601958597</v>
      </c>
      <c r="Q766" s="27">
        <f t="shared" si="210"/>
        <v>59.360042465716688</v>
      </c>
      <c r="R766" s="27">
        <f t="shared" si="210"/>
        <v>59.600764035107616</v>
      </c>
      <c r="S766" s="27">
        <f t="shared" si="210"/>
        <v>57.97256999506304</v>
      </c>
      <c r="T766" s="27">
        <f t="shared" si="210"/>
        <v>58.712320791664652</v>
      </c>
      <c r="U766" s="27">
        <f t="shared" si="210"/>
        <v>59.284161078822002</v>
      </c>
      <c r="V766" s="27">
        <f t="shared" si="210"/>
        <v>59.794637474984157</v>
      </c>
      <c r="W766" s="27">
        <f t="shared" si="210"/>
        <v>60.334265879963127</v>
      </c>
      <c r="X766" s="27">
        <f t="shared" si="210"/>
        <v>60.826958934001368</v>
      </c>
      <c r="Y766" s="27">
        <f t="shared" si="210"/>
        <v>61.24230098094597</v>
      </c>
      <c r="Z766" s="27">
        <f t="shared" si="210"/>
        <v>61.652475702284775</v>
      </c>
      <c r="AA766" s="27">
        <f t="shared" si="209"/>
        <v>62.071594277794041</v>
      </c>
      <c r="AB766" s="27">
        <f t="shared" si="209"/>
        <v>62.653119369239576</v>
      </c>
      <c r="AC766" s="27">
        <f t="shared" si="209"/>
        <v>63.15498612595777</v>
      </c>
      <c r="AD766" s="27">
        <f t="shared" si="209"/>
        <v>63.770603398979482</v>
      </c>
      <c r="AE766" s="27">
        <f t="shared" si="209"/>
        <v>64.414165922942445</v>
      </c>
      <c r="AF766" s="27">
        <f t="shared" si="209"/>
        <v>65.187088796281728</v>
      </c>
      <c r="AG766" s="27">
        <f t="shared" si="209"/>
        <v>66.025626762645942</v>
      </c>
      <c r="AH766" s="27">
        <f t="shared" si="209"/>
        <v>66.672014189888912</v>
      </c>
      <c r="AI766" s="27">
        <f t="shared" si="209"/>
        <v>67.318399433438032</v>
      </c>
      <c r="AJ766" s="27">
        <f t="shared" si="209"/>
        <v>68.034332432559395</v>
      </c>
      <c r="AK766" s="27">
        <f t="shared" si="209"/>
        <v>68.745033681251542</v>
      </c>
      <c r="AL766" s="27">
        <f t="shared" si="209"/>
        <v>69.531578583574301</v>
      </c>
      <c r="AM766" s="27">
        <f t="shared" si="209"/>
        <v>70.294237217582989</v>
      </c>
      <c r="AN766" s="27">
        <f t="shared" si="209"/>
        <v>71.179832199422165</v>
      </c>
      <c r="AO766" s="27">
        <f t="shared" si="209"/>
        <v>72.07479948826645</v>
      </c>
      <c r="AP766" s="27">
        <f t="shared" si="209"/>
        <v>72.993974319656914</v>
      </c>
      <c r="AQ766" s="27">
        <f t="shared" si="209"/>
        <v>73.94215697761355</v>
      </c>
      <c r="AR766" s="27">
        <f t="shared" si="209"/>
        <v>74.928594881965068</v>
      </c>
      <c r="AS766" s="27">
        <f t="shared" si="209"/>
        <v>76.000817624527457</v>
      </c>
      <c r="AT766" s="27">
        <f t="shared" si="209"/>
        <v>76.615151612825215</v>
      </c>
      <c r="AU766" s="27">
        <f t="shared" si="209"/>
        <v>77.15789533899715</v>
      </c>
      <c r="AV766" s="27">
        <f t="shared" si="209"/>
        <v>77.709615821312354</v>
      </c>
      <c r="AW766" s="27">
        <f t="shared" si="209"/>
        <v>78.241384022662118</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26.479482964607659</v>
      </c>
      <c r="N767" s="27">
        <f t="shared" si="209"/>
        <v>26.61265184663991</v>
      </c>
      <c r="O767" s="27">
        <f t="shared" si="209"/>
        <v>26.701143177813595</v>
      </c>
      <c r="P767" s="27">
        <f t="shared" si="209"/>
        <v>26.744086005835889</v>
      </c>
      <c r="Q767" s="27">
        <f t="shared" si="209"/>
        <v>26.838962694620271</v>
      </c>
      <c r="R767" s="27">
        <f t="shared" si="209"/>
        <v>26.947802192577253</v>
      </c>
      <c r="S767" s="27">
        <f t="shared" si="209"/>
        <v>26.211632923062361</v>
      </c>
      <c r="T767" s="27">
        <f t="shared" si="209"/>
        <v>26.546102765208673</v>
      </c>
      <c r="U767" s="27">
        <f t="shared" si="209"/>
        <v>26.804653795443542</v>
      </c>
      <c r="V767" s="27">
        <f t="shared" si="209"/>
        <v>27.035459845843405</v>
      </c>
      <c r="W767" s="27">
        <f t="shared" si="209"/>
        <v>27.279446642829821</v>
      </c>
      <c r="X767" s="27">
        <f t="shared" si="209"/>
        <v>27.502212158957413</v>
      </c>
      <c r="Y767" s="27">
        <f t="shared" si="209"/>
        <v>27.690004303983113</v>
      </c>
      <c r="Z767" s="27">
        <f t="shared" si="209"/>
        <v>27.8754601019746</v>
      </c>
      <c r="AA767" s="27">
        <f t="shared" si="209"/>
        <v>28.064959761096517</v>
      </c>
      <c r="AB767" s="27">
        <f t="shared" si="209"/>
        <v>28.327889664563251</v>
      </c>
      <c r="AC767" s="27">
        <f t="shared" si="209"/>
        <v>28.554802965189833</v>
      </c>
      <c r="AD767" s="27">
        <f t="shared" si="209"/>
        <v>28.833147257721908</v>
      </c>
      <c r="AE767" s="27">
        <f t="shared" si="209"/>
        <v>29.124126675101426</v>
      </c>
      <c r="AF767" s="27">
        <f t="shared" si="209"/>
        <v>29.473594891458458</v>
      </c>
      <c r="AG767" s="27">
        <f t="shared" si="209"/>
        <v>29.852730219912267</v>
      </c>
      <c r="AH767" s="27">
        <f t="shared" si="209"/>
        <v>30.144986884925018</v>
      </c>
      <c r="AI767" s="27">
        <f t="shared" si="209"/>
        <v>30.437242562605629</v>
      </c>
      <c r="AJ767" s="27">
        <f t="shared" si="209"/>
        <v>30.760943460669569</v>
      </c>
      <c r="AK767" s="27">
        <f t="shared" si="209"/>
        <v>31.082278882753968</v>
      </c>
      <c r="AL767" s="27">
        <f t="shared" si="209"/>
        <v>31.437906143352311</v>
      </c>
      <c r="AM767" s="27">
        <f t="shared" si="209"/>
        <v>31.782733501565719</v>
      </c>
      <c r="AN767" s="27">
        <f t="shared" si="209"/>
        <v>32.183145120102751</v>
      </c>
      <c r="AO767" s="27">
        <f t="shared" si="209"/>
        <v>32.587794319807585</v>
      </c>
      <c r="AP767" s="27">
        <f t="shared" si="209"/>
        <v>33.003388682358299</v>
      </c>
      <c r="AQ767" s="27">
        <f t="shared" si="209"/>
        <v>33.432098601143842</v>
      </c>
      <c r="AR767" s="27">
        <f t="shared" si="209"/>
        <v>33.87810519102694</v>
      </c>
      <c r="AS767" s="27">
        <f t="shared" si="209"/>
        <v>34.362898412065746</v>
      </c>
      <c r="AT767" s="27">
        <f t="shared" si="209"/>
        <v>34.640662482121513</v>
      </c>
      <c r="AU767" s="27">
        <f t="shared" si="209"/>
        <v>34.886057835871149</v>
      </c>
      <c r="AV767" s="27">
        <f t="shared" si="209"/>
        <v>35.135511927001019</v>
      </c>
      <c r="AW767" s="27">
        <f t="shared" si="209"/>
        <v>35.375944823026224</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463.23498593143171</v>
      </c>
      <c r="L768" s="27">
        <f t="shared" si="209"/>
        <v>459.2174968362159</v>
      </c>
      <c r="M768" s="27">
        <f t="shared" si="209"/>
        <v>457.68816035731231</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367.22346743218287</v>
      </c>
      <c r="T768" s="27">
        <f t="shared" si="209"/>
        <v>374.40227174276771</v>
      </c>
      <c r="U768" s="27">
        <f t="shared" si="209"/>
        <v>378.25490253722182</v>
      </c>
      <c r="V768" s="27">
        <f t="shared" si="209"/>
        <v>381.00095421186057</v>
      </c>
      <c r="W768" s="27">
        <f t="shared" si="209"/>
        <v>384.42445584718945</v>
      </c>
      <c r="X768" s="27">
        <f t="shared" si="209"/>
        <v>387.08102920322</v>
      </c>
      <c r="Y768" s="27">
        <f t="shared" si="209"/>
        <v>388.1848630592288</v>
      </c>
      <c r="Z768" s="27">
        <f t="shared" si="209"/>
        <v>389.12200924326339</v>
      </c>
      <c r="AA768" s="27">
        <f t="shared" si="209"/>
        <v>390.15719082394747</v>
      </c>
      <c r="AB768" s="27">
        <f t="shared" si="209"/>
        <v>394.00195058318292</v>
      </c>
      <c r="AC768" s="27">
        <f t="shared" si="209"/>
        <v>396.32147195202975</v>
      </c>
      <c r="AD768" s="27">
        <f t="shared" si="209"/>
        <v>397.1070650343259</v>
      </c>
      <c r="AE768" s="27">
        <f t="shared" si="209"/>
        <v>398.06164261100849</v>
      </c>
      <c r="AF768" s="27">
        <f t="shared" si="209"/>
        <v>400.8082169092383</v>
      </c>
      <c r="AG768" s="27">
        <f t="shared" si="209"/>
        <v>404.19564704726412</v>
      </c>
      <c r="AH768" s="27">
        <f t="shared" si="209"/>
        <v>404.16612998962057</v>
      </c>
      <c r="AI768" s="27">
        <f t="shared" si="209"/>
        <v>403.83936266424769</v>
      </c>
      <c r="AJ768" s="27">
        <f t="shared" si="209"/>
        <v>404.2474230190781</v>
      </c>
      <c r="AK768" s="27">
        <f t="shared" si="209"/>
        <v>404.2439288246685</v>
      </c>
      <c r="AL768" s="27">
        <f t="shared" si="209"/>
        <v>404.9783984456372</v>
      </c>
      <c r="AM768" s="27">
        <f t="shared" si="209"/>
        <v>405.01081214377359</v>
      </c>
      <c r="AN768" s="27">
        <f t="shared" si="209"/>
        <v>408.39643382105203</v>
      </c>
      <c r="AO768" s="27">
        <f t="shared" si="209"/>
        <v>411.56156330790856</v>
      </c>
      <c r="AP768" s="27">
        <f t="shared" si="209"/>
        <v>414.69486728887398</v>
      </c>
      <c r="AQ768" s="27">
        <f t="shared" si="209"/>
        <v>417.84247187027233</v>
      </c>
      <c r="AR768" s="27">
        <f t="shared" si="209"/>
        <v>421.10030547156072</v>
      </c>
      <c r="AS768" s="27">
        <f t="shared" si="209"/>
        <v>425.01631417856606</v>
      </c>
      <c r="AT768" s="27">
        <f t="shared" si="209"/>
        <v>423.11135636577694</v>
      </c>
      <c r="AU768" s="27">
        <f t="shared" si="209"/>
        <v>420.20449214859372</v>
      </c>
      <c r="AV768" s="27">
        <f t="shared" si="209"/>
        <v>417.26141455321226</v>
      </c>
      <c r="AW768" s="27">
        <f t="shared" si="209"/>
        <v>413.95650339352761</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326.20040935577725</v>
      </c>
      <c r="L769" s="27">
        <f t="shared" si="209"/>
        <v>323.37137738012308</v>
      </c>
      <c r="M769" s="27">
        <f t="shared" si="209"/>
        <v>322.29445054900742</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258.5911017937604</v>
      </c>
      <c r="T769" s="27">
        <f t="shared" si="209"/>
        <v>263.6462659672722</v>
      </c>
      <c r="U769" s="27">
        <f t="shared" si="209"/>
        <v>266.35920816813098</v>
      </c>
      <c r="V769" s="27">
        <f t="shared" si="209"/>
        <v>268.29292044717675</v>
      </c>
      <c r="W769" s="27">
        <f t="shared" si="209"/>
        <v>270.70367885012649</v>
      </c>
      <c r="X769" s="27">
        <f t="shared" si="209"/>
        <v>272.57438236462548</v>
      </c>
      <c r="Y769" s="27">
        <f t="shared" si="209"/>
        <v>273.35167912895946</v>
      </c>
      <c r="Z769" s="27">
        <f t="shared" si="209"/>
        <v>274.0115979134693</v>
      </c>
      <c r="AA769" s="27">
        <f t="shared" si="209"/>
        <v>274.74055117829613</v>
      </c>
      <c r="AB769" s="27">
        <f t="shared" si="209"/>
        <v>277.44795076042283</v>
      </c>
      <c r="AC769" s="27">
        <f t="shared" si="209"/>
        <v>279.08130929983872</v>
      </c>
      <c r="AD769" s="27">
        <f t="shared" si="209"/>
        <v>279.63450755302506</v>
      </c>
      <c r="AE769" s="27">
        <f t="shared" si="209"/>
        <v>280.30670116044354</v>
      </c>
      <c r="AF769" s="27">
        <f t="shared" si="209"/>
        <v>282.2407814601151</v>
      </c>
      <c r="AG769" s="27">
        <f t="shared" si="209"/>
        <v>284.62613906747788</v>
      </c>
      <c r="AH769" s="27">
        <f t="shared" si="209"/>
        <v>284.60535377150768</v>
      </c>
      <c r="AI769" s="27">
        <f t="shared" si="209"/>
        <v>284.37525104063053</v>
      </c>
      <c r="AJ769" s="27">
        <f t="shared" si="209"/>
        <v>284.6625986262622</v>
      </c>
      <c r="AK769" s="27">
        <f t="shared" si="209"/>
        <v>284.66013808748289</v>
      </c>
      <c r="AL769" s="27">
        <f t="shared" si="209"/>
        <v>285.17733626615177</v>
      </c>
      <c r="AM769" s="27">
        <f t="shared" si="209"/>
        <v>285.20016131590381</v>
      </c>
      <c r="AN769" s="27">
        <f t="shared" si="209"/>
        <v>287.58424544295093</v>
      </c>
      <c r="AO769" s="27">
        <f t="shared" si="209"/>
        <v>289.81306357118586</v>
      </c>
      <c r="AP769" s="27">
        <f t="shared" si="209"/>
        <v>292.01947084237224</v>
      </c>
      <c r="AQ769" s="27">
        <f t="shared" si="209"/>
        <v>294.23594829792916</v>
      </c>
      <c r="AR769" s="27">
        <f t="shared" si="209"/>
        <v>296.53004672880763</v>
      </c>
      <c r="AS769" s="27">
        <f t="shared" si="209"/>
        <v>299.28761833298472</v>
      </c>
      <c r="AT769" s="27">
        <f t="shared" si="209"/>
        <v>297.94618679778273</v>
      </c>
      <c r="AU769" s="27">
        <f t="shared" si="209"/>
        <v>295.8992336824428</v>
      </c>
      <c r="AV769" s="27">
        <f t="shared" si="209"/>
        <v>293.82677986195057</v>
      </c>
      <c r="AW769" s="27">
        <f t="shared" si="209"/>
        <v>291.49953039696044</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31.891995988947254</v>
      </c>
      <c r="L770" s="27">
        <f t="shared" si="209"/>
        <v>32.967337371253521</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34.956750125130895</v>
      </c>
      <c r="T770" s="27">
        <f t="shared" si="209"/>
        <v>36.49878151307351</v>
      </c>
      <c r="U770" s="27">
        <f t="shared" si="209"/>
        <v>37.750560148575438</v>
      </c>
      <c r="V770" s="27">
        <f t="shared" si="209"/>
        <v>38.916673208772778</v>
      </c>
      <c r="W770" s="27">
        <f t="shared" si="209"/>
        <v>40.176700738521113</v>
      </c>
      <c r="X770" s="27">
        <f t="shared" si="209"/>
        <v>41.381997026702102</v>
      </c>
      <c r="Y770" s="27">
        <f t="shared" si="209"/>
        <v>42.442022777267034</v>
      </c>
      <c r="Z770" s="27">
        <f t="shared" si="209"/>
        <v>43.501172022821031</v>
      </c>
      <c r="AA770" s="27">
        <f t="shared" si="209"/>
        <v>44.58919877230587</v>
      </c>
      <c r="AB770" s="27">
        <f t="shared" si="209"/>
        <v>46.024316667152448</v>
      </c>
      <c r="AC770" s="27">
        <f t="shared" si="209"/>
        <v>47.311402878203317</v>
      </c>
      <c r="AD770" s="27">
        <f t="shared" si="209"/>
        <v>48.977268436239811</v>
      </c>
      <c r="AE770" s="27">
        <f t="shared" si="209"/>
        <v>50.726245888262838</v>
      </c>
      <c r="AF770" s="27">
        <f t="shared" si="209"/>
        <v>52.777658772145514</v>
      </c>
      <c r="AG770" s="27">
        <f t="shared" si="209"/>
        <v>55.002286426591169</v>
      </c>
      <c r="AH770" s="27">
        <f t="shared" si="209"/>
        <v>56.843117563246985</v>
      </c>
      <c r="AI770" s="27">
        <f t="shared" si="209"/>
        <v>58.710730256288286</v>
      </c>
      <c r="AJ770" s="27">
        <f t="shared" si="209"/>
        <v>60.759995244280262</v>
      </c>
      <c r="AK770" s="27">
        <f t="shared" si="209"/>
        <v>62.828290180703796</v>
      </c>
      <c r="AL770" s="27">
        <f t="shared" si="209"/>
        <v>65.098871030220323</v>
      </c>
      <c r="AM770" s="27">
        <f t="shared" si="209"/>
        <v>67.349723703314552</v>
      </c>
      <c r="AN770" s="27">
        <f t="shared" si="209"/>
        <v>69.82889615877184</v>
      </c>
      <c r="AO770" s="27">
        <f t="shared" si="209"/>
        <v>72.362451981939984</v>
      </c>
      <c r="AP770" s="27">
        <f t="shared" si="209"/>
        <v>74.98578267484308</v>
      </c>
      <c r="AQ770" s="27">
        <f t="shared" si="209"/>
        <v>77.711737312545694</v>
      </c>
      <c r="AR770" s="27">
        <f t="shared" si="209"/>
        <v>80.563950463979495</v>
      </c>
      <c r="AS770" s="27">
        <f t="shared" si="209"/>
        <v>83.657491666418352</v>
      </c>
      <c r="AT770" s="27">
        <f t="shared" si="209"/>
        <v>85.69715469209028</v>
      </c>
      <c r="AU770" s="27">
        <f t="shared" si="209"/>
        <v>87.590901188369244</v>
      </c>
      <c r="AV770" s="27">
        <f t="shared" si="209"/>
        <v>89.530907937881153</v>
      </c>
      <c r="AW770" s="27">
        <f t="shared" si="209"/>
        <v>91.447475442694497</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132.5903429327976</v>
      </c>
      <c r="L771" s="27">
        <f t="shared" si="209"/>
        <v>132.66203410931632</v>
      </c>
      <c r="M771" s="27">
        <f t="shared" si="209"/>
        <v>132.83344502276299</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135.2629300967325</v>
      </c>
      <c r="T771" s="27">
        <f t="shared" si="209"/>
        <v>135.71512628170822</v>
      </c>
      <c r="U771" s="27">
        <f t="shared" si="209"/>
        <v>136.11521900097762</v>
      </c>
      <c r="V771" s="27">
        <f t="shared" si="209"/>
        <v>136.46403421494676</v>
      </c>
      <c r="W771" s="27">
        <f t="shared" si="209"/>
        <v>136.76204460682843</v>
      </c>
      <c r="X771" s="27">
        <f t="shared" si="209"/>
        <v>137.00292903831007</v>
      </c>
      <c r="Y771" s="27">
        <f t="shared" si="209"/>
        <v>137.23614327030268</v>
      </c>
      <c r="Z771" s="27">
        <f t="shared" si="209"/>
        <v>137.46303036811852</v>
      </c>
      <c r="AA771" s="27">
        <f t="shared" si="209"/>
        <v>137.68258871217765</v>
      </c>
      <c r="AB771" s="27">
        <f t="shared" si="209"/>
        <v>137.8998743733122</v>
      </c>
      <c r="AC771" s="27">
        <f t="shared" si="209"/>
        <v>138.10319144092927</v>
      </c>
      <c r="AD771" s="27">
        <f t="shared" si="209"/>
        <v>138.30601845980948</v>
      </c>
      <c r="AE771" s="27">
        <f t="shared" si="209"/>
        <v>138.50358481045774</v>
      </c>
      <c r="AF771" s="27">
        <f t="shared" si="209"/>
        <v>138.69916942024864</v>
      </c>
      <c r="AG771" s="27">
        <f t="shared" si="209"/>
        <v>138.88908355310681</v>
      </c>
      <c r="AH771" s="27">
        <f t="shared" si="209"/>
        <v>139.06144377361875</v>
      </c>
      <c r="AI771" s="27">
        <f t="shared" si="209"/>
        <v>139.22543015864176</v>
      </c>
      <c r="AJ771" s="27">
        <f t="shared" si="209"/>
        <v>139.38321941065868</v>
      </c>
      <c r="AK771" s="27">
        <f t="shared" si="209"/>
        <v>139.53089304351511</v>
      </c>
      <c r="AL771" s="27">
        <f t="shared" si="209"/>
        <v>139.67120767549983</v>
      </c>
      <c r="AM771" s="27">
        <f t="shared" si="209"/>
        <v>139.79926939229694</v>
      </c>
      <c r="AN771" s="27">
        <f t="shared" si="209"/>
        <v>139.92266072011375</v>
      </c>
      <c r="AO771" s="27">
        <f t="shared" si="209"/>
        <v>140.03598914695661</v>
      </c>
      <c r="AP771" s="27">
        <f t="shared" si="209"/>
        <v>140.1393552838712</v>
      </c>
      <c r="AQ771" s="27">
        <f t="shared" si="209"/>
        <v>140.23246344191364</v>
      </c>
      <c r="AR771" s="27">
        <f t="shared" si="209"/>
        <v>140.31523576905886</v>
      </c>
      <c r="AS771" s="27">
        <f t="shared" si="209"/>
        <v>140.38932746488422</v>
      </c>
      <c r="AT771" s="27">
        <f t="shared" si="209"/>
        <v>140.43122884270295</v>
      </c>
      <c r="AU771" s="27">
        <f t="shared" si="209"/>
        <v>140.45696406084858</v>
      </c>
      <c r="AV771" s="27">
        <f t="shared" si="209"/>
        <v>140.4695892094457</v>
      </c>
      <c r="AW771" s="27">
        <f t="shared" si="209"/>
        <v>140.46753302121982</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14.369321450610601</v>
      </c>
      <c r="L772" s="27">
        <f t="shared" si="209"/>
        <v>14.377090896995487</v>
      </c>
      <c r="M772" s="27">
        <f t="shared" si="209"/>
        <v>14.39566735181849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14.658959920607021</v>
      </c>
      <c r="T772" s="27">
        <f t="shared" si="211"/>
        <v>14.707966146829314</v>
      </c>
      <c r="U772" s="27">
        <f t="shared" si="211"/>
        <v>14.751325721637452</v>
      </c>
      <c r="V772" s="27">
        <f t="shared" si="211"/>
        <v>14.789128157512636</v>
      </c>
      <c r="W772" s="27">
        <f t="shared" si="211"/>
        <v>14.821424680938481</v>
      </c>
      <c r="X772" s="27">
        <f t="shared" si="211"/>
        <v>14.84753024603353</v>
      </c>
      <c r="Y772" s="27">
        <f t="shared" si="211"/>
        <v>14.872804562339189</v>
      </c>
      <c r="Z772" s="27">
        <f t="shared" si="211"/>
        <v>14.897393182968701</v>
      </c>
      <c r="AA772" s="27">
        <f t="shared" si="211"/>
        <v>14.921187558585853</v>
      </c>
      <c r="AB772" s="27">
        <f t="shared" si="211"/>
        <v>14.944735634881525</v>
      </c>
      <c r="AC772" s="27">
        <f t="shared" si="211"/>
        <v>14.966769881391212</v>
      </c>
      <c r="AD772" s="27">
        <f t="shared" si="211"/>
        <v>14.988751019449175</v>
      </c>
      <c r="AE772" s="27">
        <f t="shared" si="211"/>
        <v>15.010162038815256</v>
      </c>
      <c r="AF772" s="27">
        <f t="shared" si="211"/>
        <v>15.031358289361965</v>
      </c>
      <c r="AG772" s="27">
        <f t="shared" si="211"/>
        <v>15.051940008683985</v>
      </c>
      <c r="AH772" s="27">
        <f t="shared" si="211"/>
        <v>15.070619343536368</v>
      </c>
      <c r="AI772" s="27">
        <f t="shared" si="211"/>
        <v>15.088391173880854</v>
      </c>
      <c r="AJ772" s="27">
        <f t="shared" si="211"/>
        <v>15.105491397272173</v>
      </c>
      <c r="AK772" s="27">
        <f t="shared" si="211"/>
        <v>15.121495352412174</v>
      </c>
      <c r="AL772" s="27">
        <f t="shared" si="211"/>
        <v>15.136701784544519</v>
      </c>
      <c r="AM772" s="27">
        <f t="shared" si="211"/>
        <v>15.150580321498811</v>
      </c>
      <c r="AN772" s="27">
        <f t="shared" si="211"/>
        <v>15.163952710576318</v>
      </c>
      <c r="AO772" s="27">
        <f t="shared" si="211"/>
        <v>15.176234544673564</v>
      </c>
      <c r="AP772" s="27">
        <f t="shared" si="211"/>
        <v>15.187436727393507</v>
      </c>
      <c r="AQ772" s="27">
        <f t="shared" si="211"/>
        <v>15.197527213796912</v>
      </c>
      <c r="AR772" s="27">
        <f t="shared" si="211"/>
        <v>15.206497566762719</v>
      </c>
      <c r="AS772" s="27">
        <f t="shared" si="211"/>
        <v>15.214527166585652</v>
      </c>
      <c r="AT772" s="27">
        <f t="shared" si="211"/>
        <v>15.219068178802551</v>
      </c>
      <c r="AU772" s="27">
        <f t="shared" si="211"/>
        <v>15.221857202602902</v>
      </c>
      <c r="AV772" s="27">
        <f t="shared" si="211"/>
        <v>15.223225438136055</v>
      </c>
      <c r="AW772" s="27">
        <f t="shared" si="211"/>
        <v>15.223002601171256</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15.742057315470383</v>
      </c>
      <c r="T773" s="27">
        <f t="shared" si="211"/>
        <v>15.831220334833683</v>
      </c>
      <c r="U773" s="27">
        <f t="shared" si="211"/>
        <v>15.909701744759417</v>
      </c>
      <c r="V773" s="27">
        <f t="shared" si="211"/>
        <v>15.977834251898944</v>
      </c>
      <c r="W773" s="27">
        <f t="shared" si="211"/>
        <v>16.035869517275039</v>
      </c>
      <c r="X773" s="27">
        <f t="shared" si="211"/>
        <v>16.082856670417829</v>
      </c>
      <c r="Y773" s="27">
        <f t="shared" si="211"/>
        <v>16.127560772197896</v>
      </c>
      <c r="Z773" s="27">
        <f t="shared" si="211"/>
        <v>16.170293091094155</v>
      </c>
      <c r="AA773" s="27">
        <f t="shared" si="211"/>
        <v>16.210948482317562</v>
      </c>
      <c r="AB773" s="27">
        <f t="shared" si="211"/>
        <v>16.250465324844182</v>
      </c>
      <c r="AC773" s="27">
        <f t="shared" si="211"/>
        <v>16.286875192461874</v>
      </c>
      <c r="AD773" s="27">
        <f t="shared" si="211"/>
        <v>16.322561045796675</v>
      </c>
      <c r="AE773" s="27">
        <f t="shared" si="211"/>
        <v>16.356742858734652</v>
      </c>
      <c r="AF773" s="27">
        <f t="shared" si="211"/>
        <v>16.390025463224383</v>
      </c>
      <c r="AG773" s="27">
        <f t="shared" si="211"/>
        <v>16.421811970247379</v>
      </c>
      <c r="AH773" s="27">
        <f t="shared" si="211"/>
        <v>16.45010604818717</v>
      </c>
      <c r="AI773" s="27">
        <f t="shared" si="211"/>
        <v>16.476519364672328</v>
      </c>
      <c r="AJ773" s="27">
        <f t="shared" si="211"/>
        <v>16.501455840578249</v>
      </c>
      <c r="AK773" s="27">
        <f t="shared" si="211"/>
        <v>16.524277866430374</v>
      </c>
      <c r="AL773" s="27">
        <f t="shared" si="211"/>
        <v>16.545483750041161</v>
      </c>
      <c r="AM773" s="27">
        <f t="shared" si="211"/>
        <v>16.564270215157947</v>
      </c>
      <c r="AN773" s="27">
        <f t="shared" si="211"/>
        <v>16.58194847386401</v>
      </c>
      <c r="AO773" s="27">
        <f t="shared" si="211"/>
        <v>16.597628357231933</v>
      </c>
      <c r="AP773" s="27">
        <f t="shared" si="211"/>
        <v>16.611350563282858</v>
      </c>
      <c r="AQ773" s="27">
        <f t="shared" si="211"/>
        <v>16.623087668464983</v>
      </c>
      <c r="AR773" s="27">
        <f t="shared" si="211"/>
        <v>16.632847970156341</v>
      </c>
      <c r="AS773" s="27">
        <f t="shared" si="211"/>
        <v>16.640929391345949</v>
      </c>
      <c r="AT773" s="27">
        <f t="shared" si="211"/>
        <v>16.643413460445654</v>
      </c>
      <c r="AU773" s="27">
        <f t="shared" si="211"/>
        <v>16.643014995907471</v>
      </c>
      <c r="AV773" s="27">
        <f t="shared" si="211"/>
        <v>16.640265995326768</v>
      </c>
      <c r="AW773" s="27">
        <f t="shared" si="211"/>
        <v>16.634923229335765</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22.864295641209335</v>
      </c>
      <c r="Q774" s="27">
        <f t="shared" si="211"/>
        <v>23.006172492556328</v>
      </c>
      <c r="R774" s="27">
        <f t="shared" si="211"/>
        <v>23.157535130977113</v>
      </c>
      <c r="S774" s="27">
        <f t="shared" si="211"/>
        <v>23.29663004301517</v>
      </c>
      <c r="T774" s="27">
        <f t="shared" si="211"/>
        <v>23.428582165536262</v>
      </c>
      <c r="U774" s="27">
        <f t="shared" si="211"/>
        <v>23.544726601784578</v>
      </c>
      <c r="V774" s="27">
        <f t="shared" si="211"/>
        <v>23.645555723475859</v>
      </c>
      <c r="W774" s="27">
        <f t="shared" si="211"/>
        <v>23.731441963108999</v>
      </c>
      <c r="X774" s="27">
        <f t="shared" si="211"/>
        <v>23.80097812992668</v>
      </c>
      <c r="Y774" s="27">
        <f t="shared" si="211"/>
        <v>23.867135614917672</v>
      </c>
      <c r="Z774" s="27">
        <f t="shared" si="211"/>
        <v>23.930375063501561</v>
      </c>
      <c r="AA774" s="27">
        <f t="shared" si="211"/>
        <v>23.990540872176066</v>
      </c>
      <c r="AB774" s="27">
        <f t="shared" si="211"/>
        <v>24.049021745569021</v>
      </c>
      <c r="AC774" s="27">
        <f t="shared" si="211"/>
        <v>24.102904614803087</v>
      </c>
      <c r="AD774" s="27">
        <f t="shared" si="211"/>
        <v>24.155716017166178</v>
      </c>
      <c r="AE774" s="27">
        <f t="shared" si="211"/>
        <v>24.206301594022957</v>
      </c>
      <c r="AF774" s="27">
        <f t="shared" si="211"/>
        <v>24.255556434615062</v>
      </c>
      <c r="AG774" s="27">
        <f t="shared" si="211"/>
        <v>24.302597204422622</v>
      </c>
      <c r="AH774" s="27">
        <f t="shared" si="211"/>
        <v>24.344469537432349</v>
      </c>
      <c r="AI774" s="27">
        <f t="shared" si="211"/>
        <v>24.383558536413382</v>
      </c>
      <c r="AJ774" s="27">
        <f t="shared" si="211"/>
        <v>24.420461962828039</v>
      </c>
      <c r="AK774" s="27">
        <f t="shared" si="211"/>
        <v>24.45423622005848</v>
      </c>
      <c r="AL774" s="27">
        <f t="shared" si="211"/>
        <v>24.485618752551883</v>
      </c>
      <c r="AM774" s="27">
        <f t="shared" si="211"/>
        <v>24.513420793852525</v>
      </c>
      <c r="AN774" s="27">
        <f t="shared" si="211"/>
        <v>24.539582803342551</v>
      </c>
      <c r="AO774" s="27">
        <f t="shared" si="211"/>
        <v>24.562787422320852</v>
      </c>
      <c r="AP774" s="27">
        <f t="shared" si="211"/>
        <v>24.583094879684023</v>
      </c>
      <c r="AQ774" s="27">
        <f t="shared" si="211"/>
        <v>24.600464591388427</v>
      </c>
      <c r="AR774" s="27">
        <f t="shared" si="211"/>
        <v>24.61490883670243</v>
      </c>
      <c r="AS774" s="27">
        <f t="shared" si="211"/>
        <v>24.626868511089537</v>
      </c>
      <c r="AT774" s="27">
        <f t="shared" si="211"/>
        <v>24.630544678547025</v>
      </c>
      <c r="AU774" s="27">
        <f t="shared" si="211"/>
        <v>24.629954991904086</v>
      </c>
      <c r="AV774" s="27">
        <f t="shared" si="211"/>
        <v>24.62588675303078</v>
      </c>
      <c r="AW774" s="27">
        <f t="shared" si="211"/>
        <v>24.617980007412683</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5.5526214800767892</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5.5483103177944022</v>
      </c>
      <c r="S775" s="27">
        <f t="shared" si="211"/>
        <v>5.2550820044011797</v>
      </c>
      <c r="T775" s="27">
        <f t="shared" si="211"/>
        <v>5.3207883834981304</v>
      </c>
      <c r="U775" s="27">
        <f t="shared" si="211"/>
        <v>5.3649444095768528</v>
      </c>
      <c r="V775" s="27">
        <f t="shared" si="211"/>
        <v>5.4036434239586688</v>
      </c>
      <c r="W775" s="27">
        <f t="shared" si="211"/>
        <v>5.4501981324727682</v>
      </c>
      <c r="X775" s="27">
        <f t="shared" si="211"/>
        <v>5.4939852410150891</v>
      </c>
      <c r="Y775" s="27">
        <f t="shared" si="211"/>
        <v>5.5270400930163612</v>
      </c>
      <c r="Z775" s="27">
        <f t="shared" si="211"/>
        <v>5.5597780351335215</v>
      </c>
      <c r="AA775" s="27">
        <f t="shared" si="211"/>
        <v>5.5942900570774974</v>
      </c>
      <c r="AB775" s="27">
        <f t="shared" si="211"/>
        <v>5.6519871155600807</v>
      </c>
      <c r="AC775" s="27">
        <f t="shared" si="211"/>
        <v>5.6991792889287209</v>
      </c>
      <c r="AD775" s="27">
        <f t="shared" si="211"/>
        <v>5.7622664019921865</v>
      </c>
      <c r="AE775" s="27">
        <f t="shared" si="211"/>
        <v>5.8293690844327148</v>
      </c>
      <c r="AF775" s="27">
        <f t="shared" si="211"/>
        <v>5.9143899551195664</v>
      </c>
      <c r="AG775" s="27">
        <f t="shared" si="211"/>
        <v>6.0085386938238461</v>
      </c>
      <c r="AH775" s="27">
        <f t="shared" si="211"/>
        <v>6.076850693725504</v>
      </c>
      <c r="AI775" s="27">
        <f t="shared" si="211"/>
        <v>6.1455213125116535</v>
      </c>
      <c r="AJ775" s="27">
        <f t="shared" si="211"/>
        <v>6.2239971837700079</v>
      </c>
      <c r="AK775" s="27">
        <f t="shared" si="211"/>
        <v>6.3022222159413728</v>
      </c>
      <c r="AL775" s="27">
        <f t="shared" si="211"/>
        <v>6.3911360828353496</v>
      </c>
      <c r="AM775" s="27">
        <f t="shared" si="211"/>
        <v>6.4774137483375664</v>
      </c>
      <c r="AN775" s="27">
        <f t="shared" si="211"/>
        <v>6.5805521088998695</v>
      </c>
      <c r="AO775" s="27">
        <f t="shared" si="211"/>
        <v>6.6854159894362937</v>
      </c>
      <c r="AP775" s="27">
        <f t="shared" si="211"/>
        <v>6.7940415592295365</v>
      </c>
      <c r="AQ775" s="27">
        <f t="shared" si="211"/>
        <v>6.9071213948222621</v>
      </c>
      <c r="AR775" s="27">
        <f t="shared" si="211"/>
        <v>7.0259322726678732</v>
      </c>
      <c r="AS775" s="27">
        <f t="shared" si="211"/>
        <v>7.1567799298396482</v>
      </c>
      <c r="AT775" s="27">
        <f t="shared" si="211"/>
        <v>7.2282129468300438</v>
      </c>
      <c r="AU775" s="27">
        <f t="shared" si="211"/>
        <v>7.2913081994872639</v>
      </c>
      <c r="AV775" s="27">
        <f t="shared" si="211"/>
        <v>7.356723959653114</v>
      </c>
      <c r="AW775" s="27">
        <f t="shared" si="211"/>
        <v>7.4207215244062379</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1.8400999552016299</v>
      </c>
      <c r="L777" s="27">
        <f t="shared" si="211"/>
        <v>1.8300977880312244</v>
      </c>
      <c r="M777" s="27">
        <f t="shared" si="211"/>
        <v>1.8309187348828144</v>
      </c>
      <c r="N777" s="27">
        <f t="shared" si="211"/>
        <v>1.8141094978660446</v>
      </c>
      <c r="O777" s="27">
        <f t="shared" si="211"/>
        <v>1.7866561368117295</v>
      </c>
      <c r="P777" s="27">
        <f t="shared" si="211"/>
        <v>1.7489975228040078</v>
      </c>
      <c r="Q777" s="27">
        <f t="shared" si="211"/>
        <v>1.721653192801009</v>
      </c>
      <c r="R777" s="27">
        <f t="shared" si="211"/>
        <v>1.6967284692901876</v>
      </c>
      <c r="S777" s="27">
        <f t="shared" si="211"/>
        <v>1.5120639277881576</v>
      </c>
      <c r="T777" s="27">
        <f t="shared" si="211"/>
        <v>1.5353801568605683</v>
      </c>
      <c r="U777" s="27">
        <f t="shared" si="211"/>
        <v>1.5451992021357328</v>
      </c>
      <c r="V777" s="27">
        <f t="shared" si="211"/>
        <v>1.5508966318680948</v>
      </c>
      <c r="W777" s="27">
        <f t="shared" si="211"/>
        <v>1.5599541295410297</v>
      </c>
      <c r="X777" s="27">
        <f t="shared" si="211"/>
        <v>1.5662912397753255</v>
      </c>
      <c r="Y777" s="27">
        <f t="shared" si="211"/>
        <v>1.5664262918608289</v>
      </c>
      <c r="Z777" s="27">
        <f t="shared" si="211"/>
        <v>1.5661593914335121</v>
      </c>
      <c r="AA777" s="27">
        <f t="shared" si="211"/>
        <v>1.5665838286999487</v>
      </c>
      <c r="AB777" s="27">
        <f t="shared" si="211"/>
        <v>1.5789776160793096</v>
      </c>
      <c r="AC777" s="27">
        <f t="shared" si="211"/>
        <v>1.5852584906699076</v>
      </c>
      <c r="AD777" s="27">
        <f t="shared" si="211"/>
        <v>1.5993642934782686</v>
      </c>
      <c r="AE777" s="27">
        <f t="shared" si="211"/>
        <v>1.6149132379807265</v>
      </c>
      <c r="AF777" s="27">
        <f t="shared" si="211"/>
        <v>1.6388505730225036</v>
      </c>
      <c r="AG777" s="27">
        <f t="shared" si="211"/>
        <v>1.666448918476122</v>
      </c>
      <c r="AH777" s="27">
        <f t="shared" si="211"/>
        <v>1.6802513737676474</v>
      </c>
      <c r="AI777" s="27">
        <f t="shared" si="211"/>
        <v>1.6935219889004469</v>
      </c>
      <c r="AJ777" s="27">
        <f t="shared" si="211"/>
        <v>1.7108002831250815</v>
      </c>
      <c r="AK777" s="27">
        <f t="shared" si="211"/>
        <v>1.7271078712750363</v>
      </c>
      <c r="AL777" s="27">
        <f t="shared" si="211"/>
        <v>1.7475904225180046</v>
      </c>
      <c r="AM777" s="27">
        <f t="shared" si="211"/>
        <v>1.765851705559462</v>
      </c>
      <c r="AN777" s="27">
        <f t="shared" si="211"/>
        <v>1.7909205411073239</v>
      </c>
      <c r="AO777" s="27">
        <f t="shared" si="211"/>
        <v>1.8156294852907482</v>
      </c>
      <c r="AP777" s="27">
        <f t="shared" si="211"/>
        <v>1.8408529034601278</v>
      </c>
      <c r="AQ777" s="27">
        <f t="shared" si="211"/>
        <v>1.866824611329152</v>
      </c>
      <c r="AR777" s="27">
        <f t="shared" si="211"/>
        <v>1.8940179193841129</v>
      </c>
      <c r="AS777" s="27">
        <f t="shared" si="211"/>
        <v>1.9250442601929048</v>
      </c>
      <c r="AT777" s="27">
        <f t="shared" si="211"/>
        <v>1.9293345262815162</v>
      </c>
      <c r="AU777" s="27">
        <f t="shared" si="211"/>
        <v>1.92931708895134</v>
      </c>
      <c r="AV777" s="27">
        <f t="shared" si="211"/>
        <v>1.9295374226018187</v>
      </c>
      <c r="AW777" s="27">
        <f t="shared" si="211"/>
        <v>1.9284286894739027</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0.25496723934882598</v>
      </c>
      <c r="L778" s="27">
        <f t="shared" si="211"/>
        <v>0.2535813228154688</v>
      </c>
      <c r="M778" s="27">
        <f t="shared" si="211"/>
        <v>0.25369507454499329</v>
      </c>
      <c r="N778" s="27">
        <f t="shared" si="211"/>
        <v>0.25136595935447836</v>
      </c>
      <c r="O778" s="27">
        <f t="shared" si="211"/>
        <v>0.247561977044127</v>
      </c>
      <c r="P778" s="27">
        <f t="shared" si="211"/>
        <v>0.24234393830437836</v>
      </c>
      <c r="Q778" s="27">
        <f t="shared" si="211"/>
        <v>0.23855506351363695</v>
      </c>
      <c r="R778" s="27">
        <f t="shared" si="211"/>
        <v>0.23510145332951488</v>
      </c>
      <c r="S778" s="27">
        <f t="shared" si="211"/>
        <v>0.20951403443996328</v>
      </c>
      <c r="T778" s="27">
        <f t="shared" si="211"/>
        <v>0.21274476902142567</v>
      </c>
      <c r="U778" s="27">
        <f t="shared" si="211"/>
        <v>0.21410531188746557</v>
      </c>
      <c r="V778" s="27">
        <f t="shared" si="211"/>
        <v>0.21489475700762756</v>
      </c>
      <c r="W778" s="27">
        <f t="shared" si="211"/>
        <v>0.21614977860063861</v>
      </c>
      <c r="X778" s="27">
        <f t="shared" si="211"/>
        <v>0.21702785889041856</v>
      </c>
      <c r="Y778" s="27">
        <f t="shared" si="211"/>
        <v>0.21704657192680107</v>
      </c>
      <c r="Z778" s="27">
        <f t="shared" si="211"/>
        <v>0.21700958976996679</v>
      </c>
      <c r="AA778" s="27">
        <f t="shared" si="211"/>
        <v>0.21706840048717493</v>
      </c>
      <c r="AB778" s="27">
        <f t="shared" si="211"/>
        <v>0.21878570380227977</v>
      </c>
      <c r="AC778" s="27">
        <f t="shared" si="211"/>
        <v>0.2196559919899046</v>
      </c>
      <c r="AD778" s="27">
        <f t="shared" si="211"/>
        <v>0.22161051494431261</v>
      </c>
      <c r="AE778" s="27">
        <f t="shared" si="211"/>
        <v>0.22376500195648436</v>
      </c>
      <c r="AF778" s="27">
        <f t="shared" si="211"/>
        <v>0.22708179799015477</v>
      </c>
      <c r="AG778" s="27">
        <f t="shared" si="211"/>
        <v>0.23090586957442544</v>
      </c>
      <c r="AH778" s="27">
        <f t="shared" si="211"/>
        <v>0.23281836020406091</v>
      </c>
      <c r="AI778" s="27">
        <f t="shared" si="211"/>
        <v>0.23465715819723842</v>
      </c>
      <c r="AJ778" s="27">
        <f t="shared" si="211"/>
        <v>0.23705126671653842</v>
      </c>
      <c r="AK778" s="27">
        <f t="shared" si="211"/>
        <v>0.23931087262505329</v>
      </c>
      <c r="AL778" s="27">
        <f t="shared" si="211"/>
        <v>0.24214896820267545</v>
      </c>
      <c r="AM778" s="27">
        <f t="shared" si="211"/>
        <v>0.24467928124946739</v>
      </c>
      <c r="AN778" s="27">
        <f t="shared" si="211"/>
        <v>0.24815285983157639</v>
      </c>
      <c r="AO778" s="27">
        <f t="shared" si="211"/>
        <v>0.251576571281524</v>
      </c>
      <c r="AP778" s="27">
        <f t="shared" si="211"/>
        <v>0.25507156908281625</v>
      </c>
      <c r="AQ778" s="27">
        <f t="shared" ref="AQ778:AW778" si="212">AQ1392</f>
        <v>0.25867025112061548</v>
      </c>
      <c r="AR778" s="27">
        <f t="shared" si="212"/>
        <v>0.26243820006487595</v>
      </c>
      <c r="AS778" s="27">
        <f t="shared" si="212"/>
        <v>0.26673726025492234</v>
      </c>
      <c r="AT778" s="27">
        <f t="shared" si="212"/>
        <v>0.26733172649442899</v>
      </c>
      <c r="AU778" s="27">
        <f t="shared" si="212"/>
        <v>0.26732931034962987</v>
      </c>
      <c r="AV778" s="27">
        <f t="shared" si="212"/>
        <v>0.26735984013820979</v>
      </c>
      <c r="AW778" s="27">
        <f t="shared" si="212"/>
        <v>0.26720621227467972</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7.4507389435191698</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7.5825135825669054</v>
      </c>
      <c r="S779" s="93">
        <f>IF('Net zero activities &amp; levers'!$C$10="Off",'Activity data'!AL5*EF!$H18*kgtoGg,IF('Net zero activities &amp; levers'!$C$10="On",'Net zero Activity data'!AL5*'Net zero supporting data'!J190*kgtoGg,"ERROR"))</f>
        <v>7.3753718852487271</v>
      </c>
      <c r="T779" s="93">
        <f>IF('Net zero activities &amp; levers'!$C$10="Off",'Activity data'!AM5*EF!$H18*kgtoGg,IF('Net zero activities &amp; levers'!$C$10="On",'Net zero Activity data'!AM5*'Net zero supporting data'!K190*kgtoGg,"ERROR"))</f>
        <v>7.4694842771577035</v>
      </c>
      <c r="U779" s="93">
        <f>IF('Net zero activities &amp; levers'!$C$10="Off",'Activity data'!AN5*EF!$H18*kgtoGg,IF('Net zero activities &amp; levers'!$C$10="On",'Net zero Activity data'!AN5*'Net zero supporting data'!L190*kgtoGg,"ERROR"))</f>
        <v>7.542234799984481</v>
      </c>
      <c r="V779" s="93">
        <f>IF('Net zero activities &amp; levers'!$C$10="Off",'Activity data'!AO5*EF!$H18*kgtoGg,IF('Net zero activities &amp; levers'!$C$10="On",'Net zero Activity data'!AO5*'Net zero supporting data'!M190*kgtoGg,"ERROR"))</f>
        <v>7.6071785011289723</v>
      </c>
      <c r="W779" s="93">
        <f>IF('Net zero activities &amp; levers'!$C$10="Off",'Activity data'!AP5*EF!$H18*kgtoGg,IF('Net zero activities &amp; levers'!$C$10="On",'Net zero Activity data'!AP5*'Net zero supporting data'!N190*kgtoGg,"ERROR"))</f>
        <v>7.6758309718906155</v>
      </c>
      <c r="X779" s="93">
        <f>IF('Net zero activities &amp; levers'!$C$10="Off",'Activity data'!AQ5*EF!$H18*kgtoGg,IF('Net zero activities &amp; levers'!$C$10="On",'Net zero Activity data'!AQ5*'Net zero supporting data'!O190*kgtoGg,"ERROR"))</f>
        <v>7.7385122451051807</v>
      </c>
      <c r="Y779" s="93">
        <f>IF('Net zero activities &amp; levers'!$C$10="Off",'Activity data'!AR5*EF!$H18*kgtoGg,IF('Net zero activities &amp; levers'!$C$10="On",'Net zero Activity data'!AR5*'Net zero supporting data'!P190*kgtoGg,"ERROR"))</f>
        <v>7.791352787728318</v>
      </c>
      <c r="Z779" s="93">
        <f>IF('Net zero activities &amp; levers'!$C$10="Off",'Activity data'!AS5*EF!$H18*kgtoGg,IF('Net zero activities &amp; levers'!$C$10="On",'Net zero Activity data'!AS5*'Net zero supporting data'!Q190*kgtoGg,"ERROR"))</f>
        <v>7.8435359341380684</v>
      </c>
      <c r="AA779" s="93">
        <f>IF('Net zero activities &amp; levers'!$C$10="Off",'Activity data'!AT5*EF!$H18*kgtoGg,IF('Net zero activities &amp; levers'!$C$10="On",'Net zero Activity data'!AT5*'Net zero supporting data'!R190*kgtoGg,"ERROR"))</f>
        <v>7.8968569333392367</v>
      </c>
      <c r="AB779" s="93">
        <f>IF('Net zero activities &amp; levers'!$C$10="Off",'Activity data'!AU5*EF!$H18*kgtoGg,IF('Net zero activities &amp; levers'!$C$10="On",'Net zero Activity data'!AU5*'Net zero supporting data'!S190*kgtoGg,"ERROR"))</f>
        <v>7.9708395739290774</v>
      </c>
      <c r="AC779" s="93">
        <f>IF('Net zero activities &amp; levers'!$C$10="Off",'Activity data'!AV5*EF!$H18*kgtoGg,IF('Net zero activities &amp; levers'!$C$10="On",'Net zero Activity data'!AV5*'Net zero supporting data'!T190*kgtoGg,"ERROR"))</f>
        <v>8.0346879416649859</v>
      </c>
      <c r="AD779" s="93">
        <f>IF('Net zero activities &amp; levers'!$C$10="Off",'Activity data'!AW5*EF!$H18*kgtoGg,IF('Net zero activities &amp; levers'!$C$10="On",'Net zero Activity data'!AW5*'Net zero supporting data'!U190*kgtoGg,"ERROR"))</f>
        <v>8.1130078493024147</v>
      </c>
      <c r="AE779" s="93">
        <f>IF('Net zero activities &amp; levers'!$C$10="Off",'Activity data'!AX5*EF!$H18*kgtoGg,IF('Net zero activities &amp; levers'!$C$10="On",'Net zero Activity data'!AX5*'Net zero supporting data'!V190*kgtoGg,"ERROR"))</f>
        <v>8.1948830007066125</v>
      </c>
      <c r="AF779" s="93">
        <f>IF('Net zero activities &amp; levers'!$C$10="Off",'Activity data'!AY5*EF!$H18*kgtoGg,IF('Net zero activities &amp; levers'!$C$10="On",'Net zero Activity data'!AY5*'Net zero supporting data'!W190*kgtoGg,"ERROR"))</f>
        <v>8.293215602314195</v>
      </c>
      <c r="AG779" s="93">
        <f>IF('Net zero activities &amp; levers'!$C$10="Off",'Activity data'!AZ5*EF!$H18*kgtoGg,IF('Net zero activities &amp; levers'!$C$10="On",'Net zero Activity data'!AZ5*'Net zero supporting data'!X190*kgtoGg,"ERROR"))</f>
        <v>8.3998958709716458</v>
      </c>
      <c r="AH779" s="93">
        <f>IF('Net zero activities &amp; levers'!$C$10="Off",'Activity data'!BA5*EF!$H18*kgtoGg,IF('Net zero activities &amp; levers'!$C$10="On",'Net zero Activity data'!BA5*'Net zero supporting data'!Y190*kgtoGg,"ERROR"))</f>
        <v>8.4821304115185292</v>
      </c>
      <c r="AI779" s="93">
        <f>IF('Net zero activities &amp; levers'!$C$10="Off",'Activity data'!BB5*EF!$H18*kgtoGg,IF('Net zero activities &amp; levers'!$C$10="On",'Net zero Activity data'!BB5*'Net zero supporting data'!Z190*kgtoGg,"ERROR"))</f>
        <v>8.5643646742520563</v>
      </c>
      <c r="AJ779" s="93">
        <f>IF('Net zero activities &amp; levers'!$C$10="Off",'Activity data'!BC5*EF!$H18*kgtoGg,IF('Net zero activities &amp; levers'!$C$10="On",'Net zero Activity data'!BC5*'Net zero supporting data'!AA190*kgtoGg,"ERROR"))</f>
        <v>8.6554469242522067</v>
      </c>
      <c r="AK779" s="93">
        <f>IF('Net zero activities &amp; levers'!$C$10="Off",'Activity data'!BD5*EF!$H18*kgtoGg,IF('Net zero activities &amp; levers'!$C$10="On",'Net zero Activity data'!BD5*'Net zero supporting data'!AB190*kgtoGg,"ERROR"))</f>
        <v>8.7458635818001067</v>
      </c>
      <c r="AL779" s="93">
        <f>IF('Net zero activities &amp; levers'!$C$10="Off",'Activity data'!BE5*EF!$H18*kgtoGg,IF('Net zero activities &amp; levers'!$C$10="On",'Net zero Activity data'!BE5*'Net zero supporting data'!AC190*kgtoGg,"ERROR"))</f>
        <v>8.8459292017919573</v>
      </c>
      <c r="AM779" s="93">
        <f>IF('Net zero activities &amp; levers'!$C$10="Off",'Activity data'!BF5*EF!$H18*kgtoGg,IF('Net zero activities &amp; levers'!$C$10="On",'Net zero Activity data'!BF5*'Net zero supporting data'!AD190*kgtoGg,"ERROR"))</f>
        <v>8.9429559688955855</v>
      </c>
      <c r="AN779" s="93">
        <f>IF('Net zero activities &amp; levers'!$C$10="Off",'Activity data'!BG5*EF!$H18*kgtoGg,IF('Net zero activities &amp; levers'!$C$10="On",'Net zero Activity data'!BG5*'Net zero supporting data'!AE190*kgtoGg,"ERROR"))</f>
        <v>9.0556229134752435</v>
      </c>
      <c r="AO779" s="93">
        <f>IF('Net zero activities &amp; levers'!$C$10="Off",'Activity data'!BH5*EF!$H18*kgtoGg,IF('Net zero activities &amp; levers'!$C$10="On",'Net zero Activity data'!BH5*'Net zero supporting data'!AF190*kgtoGg,"ERROR"))</f>
        <v>9.1694822193663157</v>
      </c>
      <c r="AP779" s="93">
        <f>IF('Net zero activities &amp; levers'!$C$10="Off",'Activity data'!BI5*EF!$H18*kgtoGg,IF('Net zero activities &amp; levers'!$C$10="On",'Net zero Activity data'!BI5*'Net zero supporting data'!AG190*kgtoGg,"ERROR"))</f>
        <v>9.2864212512160815</v>
      </c>
      <c r="AQ779" s="93">
        <f>IF('Net zero activities &amp; levers'!$C$10="Off",'Activity data'!BJ5*EF!$H18*kgtoGg,IF('Net zero activities &amp; levers'!$C$10="On",'Net zero Activity data'!BJ5*'Net zero supporting data'!AH190*kgtoGg,"ERROR"))</f>
        <v>9.4070507095645581</v>
      </c>
      <c r="AR779" s="93">
        <f>IF('Net zero activities &amp; levers'!$C$10="Off",'Activity data'!BK5*EF!$H18*kgtoGg,IF('Net zero activities &amp; levers'!$C$10="On",'Net zero Activity data'!BK5*'Net zero supporting data'!AI190*kgtoGg,"ERROR"))</f>
        <v>9.5325470673578661</v>
      </c>
      <c r="AS779" s="93">
        <f>IF('Net zero activities &amp; levers'!$C$10="Off",'Activity data'!BL5*EF!$H18*kgtoGg,IF('Net zero activities &amp; levers'!$C$10="On",'Net zero Activity data'!BL5*'Net zero supporting data'!AJ190*kgtoGg,"ERROR"))</f>
        <v>9.6689571225079529</v>
      </c>
      <c r="AT779" s="93">
        <f>IF('Net zero activities &amp; levers'!$C$10="Off",'Activity data'!BM5*EF!$H18*kgtoGg,IF('Net zero activities &amp; levers'!$C$10="On",'Net zero Activity data'!BM5*'Net zero supporting data'!AK190*kgtoGg,"ERROR"))</f>
        <v>9.747113768415316</v>
      </c>
      <c r="AU779" s="93">
        <f>IF('Net zero activities &amp; levers'!$C$10="Off",'Activity data'!BN5*EF!$H18*kgtoGg,IF('Net zero activities &amp; levers'!$C$10="On",'Net zero Activity data'!BN5*'Net zero supporting data'!AL190*kgtoGg,"ERROR"))</f>
        <v>9.8161625757951647</v>
      </c>
      <c r="AV779" s="93">
        <f>IF('Net zero activities &amp; levers'!$C$10="Off",'Activity data'!BO5*EF!$H18*kgtoGg,IF('Net zero activities &amp; levers'!$C$10="On",'Net zero Activity data'!BO5*'Net zero supporting data'!AM190*kgtoGg,"ERROR"))</f>
        <v>9.8863534218130269</v>
      </c>
      <c r="AW779" s="93">
        <f>IF('Net zero activities &amp; levers'!$C$10="Off",'Activity data'!BP5*EF!$H18*kgtoGg,IF('Net zero activities &amp; levers'!$C$10="On",'Net zero Activity data'!BP5*'Net zero supporting data'!AN190*kgtoGg,"ERROR"))</f>
        <v>9.9540059037029689</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2.1227712545548463</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2.1603148348588097</v>
      </c>
      <c r="S780" s="93">
        <f>IF('Net zero activities &amp; levers'!$C$10="Off",'Activity data'!AL6*EF!$H19*kgtoGg,IF('Net zero activities &amp; levers'!$C$10="On",'Net zero Activity data'!AL6*'Net zero supporting data'!J191*kgtoGg,"ERROR"))</f>
        <v>2.1012986159280409</v>
      </c>
      <c r="T780" s="93">
        <f>IF('Net zero activities &amp; levers'!$C$10="Off",'Activity data'!AM6*EF!$H19*kgtoGg,IF('Net zero activities &amp; levers'!$C$10="On",'Net zero Activity data'!AM6*'Net zero supporting data'!K191*kgtoGg,"ERROR"))</f>
        <v>2.128111940318576</v>
      </c>
      <c r="U780" s="93">
        <f>IF('Net zero activities &amp; levers'!$C$10="Off",'Activity data'!AN6*EF!$H19*kgtoGg,IF('Net zero activities &amp; levers'!$C$10="On",'Net zero Activity data'!AN6*'Net zero supporting data'!L191*kgtoGg,"ERROR"))</f>
        <v>2.148839108426492</v>
      </c>
      <c r="V780" s="93">
        <f>IF('Net zero activities &amp; levers'!$C$10="Off",'Activity data'!AO6*EF!$H19*kgtoGg,IF('Net zero activities &amp; levers'!$C$10="On",'Net zero Activity data'!AO6*'Net zero supporting data'!M191*kgtoGg,"ERROR"))</f>
        <v>2.1673420546441746</v>
      </c>
      <c r="W780" s="93">
        <f>IF('Net zero activities &amp; levers'!$C$10="Off",'Activity data'!AP6*EF!$H19*kgtoGg,IF('Net zero activities &amp; levers'!$C$10="On",'Net zero Activity data'!AP6*'Net zero supporting data'!N191*kgtoGg,"ERROR"))</f>
        <v>2.1869016570663948</v>
      </c>
      <c r="X780" s="93">
        <f>IF('Net zero activities &amp; levers'!$C$10="Off",'Activity data'!AQ6*EF!$H19*kgtoGg,IF('Net zero activities &amp; levers'!$C$10="On",'Net zero Activity data'!AQ6*'Net zero supporting data'!O191*kgtoGg,"ERROR"))</f>
        <v>2.2047600206444815</v>
      </c>
      <c r="Y780" s="93">
        <f>IF('Net zero activities &amp; levers'!$C$10="Off",'Activity data'!AR6*EF!$H19*kgtoGg,IF('Net zero activities &amp; levers'!$C$10="On",'Net zero Activity data'!AR6*'Net zero supporting data'!P191*kgtoGg,"ERROR"))</f>
        <v>2.2198146864710222</v>
      </c>
      <c r="Z780" s="93">
        <f>IF('Net zero activities &amp; levers'!$C$10="Off",'Activity data'!AS6*EF!$H19*kgtoGg,IF('Net zero activities &amp; levers'!$C$10="On",'Net zero Activity data'!AS6*'Net zero supporting data'!Q191*kgtoGg,"ERROR"))</f>
        <v>2.2346820551992206</v>
      </c>
      <c r="AA780" s="93">
        <f>IF('Net zero activities &amp; levers'!$C$10="Off",'Activity data'!AT6*EF!$H19*kgtoGg,IF('Net zero activities &amp; levers'!$C$10="On",'Net zero Activity data'!AT6*'Net zero supporting data'!R191*kgtoGg,"ERROR"))</f>
        <v>2.2498736066985305</v>
      </c>
      <c r="AB780" s="93">
        <f>IF('Net zero activities &amp; levers'!$C$10="Off",'Activity data'!AU6*EF!$H19*kgtoGg,IF('Net zero activities &amp; levers'!$C$10="On",'Net zero Activity data'!AU6*'Net zero supporting data'!S191*kgtoGg,"ERROR"))</f>
        <v>2.2709518143730563</v>
      </c>
      <c r="AC780" s="93">
        <f>IF('Net zero activities &amp; levers'!$C$10="Off",'Activity data'!AV6*EF!$H19*kgtoGg,IF('Net zero activities &amp; levers'!$C$10="On",'Net zero Activity data'!AV6*'Net zero supporting data'!T191*kgtoGg,"ERROR"))</f>
        <v>2.2891426919098299</v>
      </c>
      <c r="AD780" s="93">
        <f>IF('Net zero activities &amp; levers'!$C$10="Off",'Activity data'!AW6*EF!$H19*kgtoGg,IF('Net zero activities &amp; levers'!$C$10="On",'Net zero Activity data'!AW6*'Net zero supporting data'!U191*kgtoGg,"ERROR"))</f>
        <v>2.311456619407819</v>
      </c>
      <c r="AE780" s="93">
        <f>IF('Net zero activities &amp; levers'!$C$10="Off",'Activity data'!AX6*EF!$H19*kgtoGg,IF('Net zero activities &amp; levers'!$C$10="On",'Net zero Activity data'!AX6*'Net zero supporting data'!V191*kgtoGg,"ERROR"))</f>
        <v>2.3347834624472377</v>
      </c>
      <c r="AF780" s="93">
        <f>IF('Net zero activities &amp; levers'!$C$10="Off",'Activity data'!AY6*EF!$H19*kgtoGg,IF('Net zero activities &amp; levers'!$C$10="On",'Net zero Activity data'!AY6*'Net zero supporting data'!W191*kgtoGg,"ERROR"))</f>
        <v>2.3627991561469521</v>
      </c>
      <c r="AG780" s="93">
        <f>IF('Net zero activities &amp; levers'!$C$10="Off",'Activity data'!AZ6*EF!$H19*kgtoGg,IF('Net zero activities &amp; levers'!$C$10="On",'Net zero Activity data'!AZ6*'Net zero supporting data'!X191*kgtoGg,"ERROR"))</f>
        <v>2.3931931626275045</v>
      </c>
      <c r="AH780" s="93">
        <f>IF('Net zero activities &amp; levers'!$C$10="Off",'Activity data'!BA6*EF!$H19*kgtoGg,IF('Net zero activities &amp; levers'!$C$10="On",'Net zero Activity data'!BA6*'Net zero supporting data'!Y191*kgtoGg,"ERROR"))</f>
        <v>2.41662239832181</v>
      </c>
      <c r="AI780" s="93">
        <f>IF('Net zero activities &amp; levers'!$C$10="Off",'Activity data'!BB6*EF!$H19*kgtoGg,IF('Net zero activities &amp; levers'!$C$10="On",'Net zero Activity data'!BB6*'Net zero supporting data'!Z191*kgtoGg,"ERROR"))</f>
        <v>2.4400515548650121</v>
      </c>
      <c r="AJ780" s="93">
        <f>IF('Net zero activities &amp; levers'!$C$10="Off",'Activity data'!BC6*EF!$H19*kgtoGg,IF('Net zero activities &amp; levers'!$C$10="On",'Net zero Activity data'!BC6*'Net zero supporting data'!AA191*kgtoGg,"ERROR"))</f>
        <v>2.4660015691610671</v>
      </c>
      <c r="AK780" s="93">
        <f>IF('Net zero activities &amp; levers'!$C$10="Off",'Activity data'!BD6*EF!$H19*kgtoGg,IF('Net zero activities &amp; levers'!$C$10="On",'Net zero Activity data'!BD6*'Net zero supporting data'!AB191*kgtoGg,"ERROR"))</f>
        <v>2.4917619511890217</v>
      </c>
      <c r="AL780" s="93">
        <f>IF('Net zero activities &amp; levers'!$C$10="Off",'Activity data'!BE6*EF!$H19*kgtoGg,IF('Net zero activities &amp; levers'!$C$10="On",'Net zero Activity data'!BE6*'Net zero supporting data'!AC191*kgtoGg,"ERROR"))</f>
        <v>2.5202713947889315</v>
      </c>
      <c r="AM780" s="93">
        <f>IF('Net zero activities &amp; levers'!$C$10="Off",'Activity data'!BF6*EF!$H19*kgtoGg,IF('Net zero activities &amp; levers'!$C$10="On",'Net zero Activity data'!BF6*'Net zero supporting data'!AD191*kgtoGg,"ERROR"))</f>
        <v>2.5479150464711746</v>
      </c>
      <c r="AN780" s="93">
        <f>IF('Net zero activities &amp; levers'!$C$10="Off",'Activity data'!BG6*EF!$H19*kgtoGg,IF('Net zero activities &amp; levers'!$C$10="On",'Net zero Activity data'!BG6*'Net zero supporting data'!AE191*kgtoGg,"ERROR"))</f>
        <v>2.5800147017007076</v>
      </c>
      <c r="AO780" s="93">
        <f>IF('Net zero activities &amp; levers'!$C$10="Off",'Activity data'!BH6*EF!$H19*kgtoGg,IF('Net zero activities &amp; levers'!$C$10="On",'Net zero Activity data'!BH6*'Net zero supporting data'!AF191*kgtoGg,"ERROR"))</f>
        <v>2.6124540695864082</v>
      </c>
      <c r="AP780" s="93">
        <f>IF('Net zero activities &amp; levers'!$C$10="Off",'Activity data'!BI6*EF!$H19*kgtoGg,IF('Net zero activities &amp; levers'!$C$10="On",'Net zero Activity data'!BI6*'Net zero supporting data'!AG191*kgtoGg,"ERROR"))</f>
        <v>2.6457708744332722</v>
      </c>
      <c r="AQ780" s="93">
        <f>IF('Net zero activities &amp; levers'!$C$10="Off",'Activity data'!BJ6*EF!$H19*kgtoGg,IF('Net zero activities &amp; levers'!$C$10="On",'Net zero Activity data'!BJ6*'Net zero supporting data'!AH191*kgtoGg,"ERROR"))</f>
        <v>2.6801391093930285</v>
      </c>
      <c r="AR780" s="93">
        <f>IF('Net zero activities &amp; levers'!$C$10="Off",'Activity data'!BK6*EF!$H19*kgtoGg,IF('Net zero activities &amp; levers'!$C$10="On",'Net zero Activity data'!BK6*'Net zero supporting data'!AI191*kgtoGg,"ERROR"))</f>
        <v>2.7158939604077297</v>
      </c>
      <c r="AS780" s="93">
        <f>IF('Net zero activities &amp; levers'!$C$10="Off",'Activity data'!BL6*EF!$H19*kgtoGg,IF('Net zero activities &amp; levers'!$C$10="On",'Net zero Activity data'!BL6*'Net zero supporting data'!AJ191*kgtoGg,"ERROR"))</f>
        <v>2.7547582054309321</v>
      </c>
      <c r="AT780" s="93">
        <f>IF('Net zero activities &amp; levers'!$C$10="Off",'Activity data'!BM6*EF!$H19*kgtoGg,IF('Net zero activities &amp; levers'!$C$10="On",'Net zero Activity data'!BM6*'Net zero supporting data'!AK191*kgtoGg,"ERROR"))</f>
        <v>2.7770256184408706</v>
      </c>
      <c r="AU780" s="93">
        <f>IF('Net zero activities &amp; levers'!$C$10="Off",'Activity data'!BN6*EF!$H19*kgtoGg,IF('Net zero activities &amp; levers'!$C$10="On",'Net zero Activity data'!BN6*'Net zero supporting data'!AL191*kgtoGg,"ERROR"))</f>
        <v>2.7966981401301085</v>
      </c>
      <c r="AV780" s="93">
        <f>IF('Net zero activities &amp; levers'!$C$10="Off",'Activity data'!BO6*EF!$H19*kgtoGg,IF('Net zero activities &amp; levers'!$C$10="On",'Net zero Activity data'!BO6*'Net zero supporting data'!AM191*kgtoGg,"ERROR"))</f>
        <v>2.8166960371694638</v>
      </c>
      <c r="AW780" s="93">
        <f>IF('Net zero activities &amp; levers'!$C$10="Off",'Activity data'!BP6*EF!$H19*kgtoGg,IF('Net zero activities &amp; levers'!$C$10="On",'Net zero Activity data'!BP6*'Net zero supporting data'!AN191*kgtoGg,"ERROR"))</f>
        <v>2.8359707352824839</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0.43843338143568994</v>
      </c>
      <c r="N781" s="27">
        <f t="shared" si="213"/>
        <v>0.44063832189202168</v>
      </c>
      <c r="O781" s="27">
        <f t="shared" si="213"/>
        <v>0.44210351490980387</v>
      </c>
      <c r="P781" s="27">
        <f t="shared" si="213"/>
        <v>0.44281453971808232</v>
      </c>
      <c r="Q781" s="27">
        <f t="shared" si="213"/>
        <v>0.44438545813589125</v>
      </c>
      <c r="R781" s="27">
        <f t="shared" si="213"/>
        <v>0.44618756541973903</v>
      </c>
      <c r="S781" s="27">
        <f t="shared" si="213"/>
        <v>0.43399846102620321</v>
      </c>
      <c r="T781" s="27">
        <f t="shared" si="213"/>
        <v>0.43953643712930424</v>
      </c>
      <c r="U781" s="27">
        <f t="shared" si="213"/>
        <v>0.4438173893900062</v>
      </c>
      <c r="V781" s="27">
        <f t="shared" si="213"/>
        <v>0.44763895483627575</v>
      </c>
      <c r="W781" s="27">
        <f t="shared" si="213"/>
        <v>0.45167876016674224</v>
      </c>
      <c r="X781" s="27">
        <f t="shared" si="213"/>
        <v>0.4553671946665257</v>
      </c>
      <c r="Y781" s="27">
        <f t="shared" si="213"/>
        <v>0.45847655844302865</v>
      </c>
      <c r="Z781" s="27">
        <f t="shared" si="213"/>
        <v>0.46154723821154758</v>
      </c>
      <c r="AA781" s="27">
        <f t="shared" si="213"/>
        <v>0.46468487411028397</v>
      </c>
      <c r="AB781" s="27">
        <f t="shared" si="213"/>
        <v>0.46903832945575119</v>
      </c>
      <c r="AC781" s="27">
        <f t="shared" si="213"/>
        <v>0.47279544079434555</v>
      </c>
      <c r="AD781" s="27">
        <f t="shared" si="213"/>
        <v>0.47740411950386857</v>
      </c>
      <c r="AE781" s="27">
        <f t="shared" si="213"/>
        <v>0.48222200397919629</v>
      </c>
      <c r="AF781" s="27">
        <f t="shared" si="213"/>
        <v>0.48800831529073146</v>
      </c>
      <c r="AG781" s="27">
        <f t="shared" si="213"/>
        <v>0.49428583907387752</v>
      </c>
      <c r="AH781" s="27">
        <f t="shared" si="213"/>
        <v>0.49912487154516566</v>
      </c>
      <c r="AI781" s="27">
        <f t="shared" si="213"/>
        <v>0.50396388766872646</v>
      </c>
      <c r="AJ781" s="27">
        <f t="shared" si="213"/>
        <v>0.50932355724768441</v>
      </c>
      <c r="AK781" s="27">
        <f t="shared" si="213"/>
        <v>0.51464406051686951</v>
      </c>
      <c r="AL781" s="27">
        <f t="shared" si="213"/>
        <v>0.52053235005043952</v>
      </c>
      <c r="AM781" s="27">
        <f t="shared" si="213"/>
        <v>0.52624182046854062</v>
      </c>
      <c r="AN781" s="27">
        <f t="shared" si="213"/>
        <v>0.53287162589623627</v>
      </c>
      <c r="AO781" s="27">
        <f t="shared" si="213"/>
        <v>0.53957159496885621</v>
      </c>
      <c r="AP781" s="27">
        <f t="shared" si="213"/>
        <v>0.54645278830341859</v>
      </c>
      <c r="AQ781" s="27">
        <f t="shared" si="213"/>
        <v>0.55355114213454859</v>
      </c>
      <c r="AR781" s="27">
        <f t="shared" si="213"/>
        <v>0.56093588516772686</v>
      </c>
      <c r="AS781" s="27">
        <f t="shared" si="213"/>
        <v>0.56896283688280502</v>
      </c>
      <c r="AT781" s="27">
        <f t="shared" si="213"/>
        <v>0.57356190857308931</v>
      </c>
      <c r="AU781" s="27">
        <f t="shared" si="213"/>
        <v>0.5776250360471743</v>
      </c>
      <c r="AV781" s="27">
        <f t="shared" si="213"/>
        <v>0.58175536596461319</v>
      </c>
      <c r="AW781" s="27">
        <f t="shared" si="213"/>
        <v>0.58573632766819339</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9.4871637196006511E-2</v>
      </c>
      <c r="L782" s="27">
        <f t="shared" si="214"/>
        <v>9.404884578461549E-2</v>
      </c>
      <c r="M782" s="27">
        <f t="shared" si="214"/>
        <v>9.3735634002294205E-2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7.5208247714783946E-2</v>
      </c>
      <c r="T782" s="27">
        <f t="shared" si="214"/>
        <v>7.6678484071577055E-2</v>
      </c>
      <c r="U782" s="27">
        <f t="shared" si="214"/>
        <v>7.7467512107200667E-2</v>
      </c>
      <c r="V782" s="27">
        <f t="shared" si="214"/>
        <v>7.8029910082547838E-2</v>
      </c>
      <c r="W782" s="27">
        <f t="shared" si="214"/>
        <v>7.873105143618242E-2</v>
      </c>
      <c r="X782" s="27">
        <f t="shared" si="214"/>
        <v>7.9275124037070141E-2</v>
      </c>
      <c r="Y782" s="27">
        <f t="shared" si="214"/>
        <v>7.9501191860728515E-2</v>
      </c>
      <c r="Z782" s="27">
        <f t="shared" si="214"/>
        <v>7.9693121649003426E-2</v>
      </c>
      <c r="AA782" s="27">
        <f t="shared" si="214"/>
        <v>7.9905129321863402E-2</v>
      </c>
      <c r="AB782" s="27">
        <f t="shared" si="214"/>
        <v>8.0692545350578432E-2</v>
      </c>
      <c r="AC782" s="27">
        <f t="shared" si="214"/>
        <v>8.1167588895338233E-2</v>
      </c>
      <c r="AD782" s="27">
        <f t="shared" si="214"/>
        <v>8.1328480244547169E-2</v>
      </c>
      <c r="AE782" s="27">
        <f t="shared" si="214"/>
        <v>8.152398002388353E-2</v>
      </c>
      <c r="AF782" s="27">
        <f t="shared" si="214"/>
        <v>8.2086485033796799E-2</v>
      </c>
      <c r="AG782" s="27">
        <f t="shared" si="214"/>
        <v>8.2780238858187707E-2</v>
      </c>
      <c r="AH782" s="27">
        <f t="shared" si="214"/>
        <v>8.2774193693921416E-2</v>
      </c>
      <c r="AI782" s="27">
        <f t="shared" si="214"/>
        <v>8.2707270961222476E-2</v>
      </c>
      <c r="AJ782" s="27">
        <f t="shared" si="214"/>
        <v>8.2790842701512574E-2</v>
      </c>
      <c r="AK782" s="27">
        <f t="shared" si="214"/>
        <v>8.2790127082109061E-2</v>
      </c>
      <c r="AL782" s="27">
        <f t="shared" si="214"/>
        <v>8.294054822370725E-2</v>
      </c>
      <c r="AM782" s="27">
        <f t="shared" si="214"/>
        <v>8.2947186626900371E-2</v>
      </c>
      <c r="AN782" s="27">
        <f t="shared" si="214"/>
        <v>8.3640570074188708E-2</v>
      </c>
      <c r="AO782" s="27">
        <f t="shared" si="214"/>
        <v>8.4288796191548235E-2</v>
      </c>
      <c r="AP782" s="27">
        <f t="shared" si="214"/>
        <v>8.4930504368898554E-2</v>
      </c>
      <c r="AQ782" s="27">
        <f t="shared" si="214"/>
        <v>8.5575141343548641E-2</v>
      </c>
      <c r="AR782" s="27">
        <f t="shared" si="214"/>
        <v>8.6242353486096393E-2</v>
      </c>
      <c r="AS782" s="27">
        <f t="shared" si="214"/>
        <v>8.7044361470360362E-2</v>
      </c>
      <c r="AT782" s="27">
        <f t="shared" si="214"/>
        <v>8.6654221537114093E-2</v>
      </c>
      <c r="AU782" s="27">
        <f t="shared" si="214"/>
        <v>8.605888876699494E-2</v>
      </c>
      <c r="AV782" s="27">
        <f t="shared" si="214"/>
        <v>8.5456139410084217E-2</v>
      </c>
      <c r="AW782" s="27">
        <f t="shared" si="214"/>
        <v>8.4779285670558938E-2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6.9689449734106276E-2</v>
      </c>
      <c r="L783" s="27">
        <f t="shared" si="215"/>
        <v>6.9085055392440989E-2</v>
      </c>
      <c r="M783" s="27">
        <f t="shared" si="215"/>
        <v>6.8854980763127779E-2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5.5245398452239122E-2</v>
      </c>
      <c r="T783" s="27">
        <f t="shared" si="215"/>
        <v>5.6325383637614447E-2</v>
      </c>
      <c r="U783" s="27">
        <f t="shared" si="215"/>
        <v>5.690497656182833E-2</v>
      </c>
      <c r="V783" s="27">
        <f t="shared" si="215"/>
        <v>5.7318094819211664E-2</v>
      </c>
      <c r="W783" s="27">
        <f t="shared" si="215"/>
        <v>5.7833129202139733E-2</v>
      </c>
      <c r="X783" s="27">
        <f t="shared" si="215"/>
        <v>5.8232786268170286E-2</v>
      </c>
      <c r="Y783" s="27">
        <f t="shared" si="215"/>
        <v>5.8398847935270948E-2</v>
      </c>
      <c r="Z783" s="27">
        <f t="shared" si="215"/>
        <v>5.8539832972820456E-2</v>
      </c>
      <c r="AA783" s="27">
        <f t="shared" si="215"/>
        <v>5.8695566535534212E-2</v>
      </c>
      <c r="AB783" s="27">
        <f t="shared" si="215"/>
        <v>5.9273975334779377E-2</v>
      </c>
      <c r="AC783" s="27">
        <f t="shared" si="215"/>
        <v>5.9622926024495558E-2</v>
      </c>
      <c r="AD783" s="27">
        <f t="shared" si="215"/>
        <v>5.9741111289604701E-2</v>
      </c>
      <c r="AE783" s="27">
        <f t="shared" si="215"/>
        <v>5.9884718720105153E-2</v>
      </c>
      <c r="AF783" s="27">
        <f t="shared" si="215"/>
        <v>6.0297915601408514E-2</v>
      </c>
      <c r="AG783" s="27">
        <f t="shared" si="215"/>
        <v>6.0807523358812857E-2</v>
      </c>
      <c r="AH783" s="27">
        <f t="shared" si="215"/>
        <v>6.0803082788546306E-2</v>
      </c>
      <c r="AI783" s="27">
        <f t="shared" si="215"/>
        <v>6.0753923645157075E-2</v>
      </c>
      <c r="AJ783" s="27">
        <f t="shared" si="215"/>
        <v>6.0815312578312131E-2</v>
      </c>
      <c r="AK783" s="27">
        <f t="shared" si="215"/>
        <v>6.0814786908850477E-2</v>
      </c>
      <c r="AL783" s="27">
        <f t="shared" si="215"/>
        <v>6.092528111867105E-2</v>
      </c>
      <c r="AM783" s="27">
        <f t="shared" si="215"/>
        <v>6.0930157461899802E-2</v>
      </c>
      <c r="AN783" s="27">
        <f t="shared" si="215"/>
        <v>6.1439493152991839E-2</v>
      </c>
      <c r="AO783" s="27">
        <f t="shared" si="215"/>
        <v>6.1915657818820587E-2</v>
      </c>
      <c r="AP783" s="27">
        <f t="shared" si="215"/>
        <v>6.2387034629542489E-2</v>
      </c>
      <c r="AQ783" s="27">
        <f t="shared" si="215"/>
        <v>6.2860562834276726E-2</v>
      </c>
      <c r="AR783" s="27">
        <f t="shared" si="215"/>
        <v>6.3350673982817407E-2</v>
      </c>
      <c r="AS783" s="27">
        <f t="shared" si="215"/>
        <v>6.3939801531973553E-2</v>
      </c>
      <c r="AT783" s="27">
        <f t="shared" si="215"/>
        <v>6.3653218122318014E-2</v>
      </c>
      <c r="AU783" s="27">
        <f t="shared" si="215"/>
        <v>6.3215907094654744E-2</v>
      </c>
      <c r="AV783" s="27">
        <f t="shared" si="215"/>
        <v>6.2773148096789952E-2</v>
      </c>
      <c r="AW783" s="27">
        <f t="shared" si="215"/>
        <v>6.2275954561903053E-2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0.47107022937833815</v>
      </c>
      <c r="L784" s="93">
        <f>IF('Net zero activities &amp; levers'!$C$10="Off",'Activity data'!AE10*EF!$H23*kgtoGg,IF('Net zero activities &amp; levers'!$C$10="On",'Net zero Activity data'!AE10*'Net zero supporting data'!C192*kgtoGg,"ERROR"))</f>
        <v>0.48695387967725917</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0.53070826286138528</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0.51633909352909813</v>
      </c>
      <c r="T784" s="93">
        <f>IF('Net zero activities &amp; levers'!$C$10="Off",'Activity data'!AM10*EF!$H23*kgtoGg,IF('Net zero activities &amp; levers'!$C$10="On",'Net zero Activity data'!AM10*'Net zero supporting data'!K192*kgtoGg,"ERROR"))</f>
        <v>0.53911612761246108</v>
      </c>
      <c r="U784" s="93">
        <f>IF('Net zero activities &amp; levers'!$C$10="Off",'Activity data'!AN10*EF!$H23*kgtoGg,IF('Net zero activities &amp; levers'!$C$10="On",'Net zero Activity data'!AN10*'Net zero supporting data'!L192*kgtoGg,"ERROR"))</f>
        <v>0.55760589693141993</v>
      </c>
      <c r="V784" s="93">
        <f>IF('Net zero activities &amp; levers'!$C$10="Off",'Activity data'!AO10*EF!$H23*kgtoGg,IF('Net zero activities &amp; levers'!$C$10="On",'Net zero Activity data'!AO10*'Net zero supporting data'!M192*kgtoGg,"ERROR"))</f>
        <v>0.57483031734520051</v>
      </c>
      <c r="W784" s="93">
        <f>IF('Net zero activities &amp; levers'!$C$10="Off",'Activity data'!AP10*EF!$H23*kgtoGg,IF('Net zero activities &amp; levers'!$C$10="On",'Net zero Activity data'!AP10*'Net zero supporting data'!N192*kgtoGg,"ERROR"))</f>
        <v>0.59344192941448848</v>
      </c>
      <c r="X784" s="93">
        <f>IF('Net zero activities &amp; levers'!$C$10="Off",'Activity data'!AQ10*EF!$H23*kgtoGg,IF('Net zero activities &amp; levers'!$C$10="On",'Net zero Activity data'!AQ10*'Net zero supporting data'!O192*kgtoGg,"ERROR"))</f>
        <v>0.61124511737234011</v>
      </c>
      <c r="Y784" s="93">
        <f>IF('Net zero activities &amp; levers'!$C$10="Off",'Activity data'!AR10*EF!$H23*kgtoGg,IF('Net zero activities &amp; levers'!$C$10="On",'Net zero Activity data'!AR10*'Net zero supporting data'!P192*kgtoGg,"ERROR"))</f>
        <v>0.62690254356913966</v>
      </c>
      <c r="Z784" s="93">
        <f>IF('Net zero activities &amp; levers'!$C$10="Off",'Activity data'!AS10*EF!$H23*kgtoGg,IF('Net zero activities &amp; levers'!$C$10="On",'Net zero Activity data'!AS10*'Net zero supporting data'!Q192*kgtoGg,"ERROR"))</f>
        <v>0.64254702308750933</v>
      </c>
      <c r="AA784" s="93">
        <f>IF('Net zero activities &amp; levers'!$C$10="Off",'Activity data'!AT10*EF!$H23*kgtoGg,IF('Net zero activities &amp; levers'!$C$10="On",'Net zero Activity data'!AT10*'Net zero supporting data'!R192*kgtoGg,"ERROR"))</f>
        <v>0.65861804638210719</v>
      </c>
      <c r="AB784" s="93">
        <f>IF('Net zero activities &amp; levers'!$C$10="Off",'Activity data'!AU10*EF!$H23*kgtoGg,IF('Net zero activities &amp; levers'!$C$10="On",'Net zero Activity data'!AU10*'Net zero supporting data'!S192*kgtoGg,"ERROR"))</f>
        <v>0.67981588285946748</v>
      </c>
      <c r="AC784" s="93">
        <f>IF('Net zero activities &amp; levers'!$C$10="Off",'Activity data'!AV10*EF!$H23*kgtoGg,IF('Net zero activities &amp; levers'!$C$10="On",'Net zero Activity data'!AV10*'Net zero supporting data'!T192*kgtoGg,"ERROR"))</f>
        <v>0.69882717324341059</v>
      </c>
      <c r="AD784" s="93">
        <f>IF('Net zero activities &amp; levers'!$C$10="Off",'Activity data'!AW10*EF!$H23*kgtoGg,IF('Net zero activities &amp; levers'!$C$10="On",'Net zero Activity data'!AW10*'Net zero supporting data'!U192*kgtoGg,"ERROR"))</f>
        <v>0.72343333683410249</v>
      </c>
      <c r="AE784" s="93">
        <f>IF('Net zero activities &amp; levers'!$C$10="Off",'Activity data'!AX10*EF!$H23*kgtoGg,IF('Net zero activities &amp; levers'!$C$10="On",'Net zero Activity data'!AX10*'Net zero supporting data'!V192*kgtoGg,"ERROR"))</f>
        <v>0.7492671294191624</v>
      </c>
      <c r="AF784" s="93">
        <f>IF('Net zero activities &amp; levers'!$C$10="Off",'Activity data'!AY10*EF!$H23*kgtoGg,IF('Net zero activities &amp; levers'!$C$10="On",'Net zero Activity data'!AY10*'Net zero supporting data'!W192*kgtoGg,"ERROR"))</f>
        <v>0.77956813466496777</v>
      </c>
      <c r="AG784" s="93">
        <f>IF('Net zero activities &amp; levers'!$C$10="Off",'Activity data'!AZ10*EF!$H23*kgtoGg,IF('Net zero activities &amp; levers'!$C$10="On",'Net zero Activity data'!AZ10*'Net zero supporting data'!X192*kgtoGg,"ERROR"))</f>
        <v>0.81242766029090518</v>
      </c>
      <c r="AH784" s="93">
        <f>IF('Net zero activities &amp; levers'!$C$10="Off",'Activity data'!BA10*EF!$H23*kgtoGg,IF('Net zero activities &amp; levers'!$C$10="On",'Net zero Activity data'!BA10*'Net zero supporting data'!Y192*kgtoGg,"ERROR"))</f>
        <v>0.83961820509380103</v>
      </c>
      <c r="AI784" s="93">
        <f>IF('Net zero activities &amp; levers'!$C$10="Off",'Activity data'!BB10*EF!$H23*kgtoGg,IF('Net zero activities &amp; levers'!$C$10="On",'Net zero Activity data'!BB10*'Net zero supporting data'!Z192*kgtoGg,"ERROR"))</f>
        <v>0.8672043348551921</v>
      </c>
      <c r="AJ784" s="93">
        <f>IF('Net zero activities &amp; levers'!$C$10="Off",'Activity data'!BC10*EF!$H23*kgtoGg,IF('Net zero activities &amp; levers'!$C$10="On",'Net zero Activity data'!BC10*'Net zero supporting data'!AA192*kgtoGg,"ERROR"))</f>
        <v>0.897473613964751</v>
      </c>
      <c r="AK784" s="93">
        <f>IF('Net zero activities &amp; levers'!$C$10="Off",'Activity data'!BD10*EF!$H23*kgtoGg,IF('Net zero activities &amp; levers'!$C$10="On",'Net zero Activity data'!BD10*'Net zero supporting data'!AB192*kgtoGg,"ERROR"))</f>
        <v>0.92802398059783187</v>
      </c>
      <c r="AL784" s="93">
        <f>IF('Net zero activities &amp; levers'!$C$10="Off",'Activity data'!BE10*EF!$H23*kgtoGg,IF('Net zero activities &amp; levers'!$C$10="On",'Net zero Activity data'!BE10*'Net zero supporting data'!AC192*kgtoGg,"ERROR"))</f>
        <v>0.96156227158389962</v>
      </c>
      <c r="AM784" s="93">
        <f>IF('Net zero activities &amp; levers'!$C$10="Off",'Activity data'!BF10*EF!$H23*kgtoGg,IF('Net zero activities &amp; levers'!$C$10="On",'Net zero Activity data'!BF10*'Net zero supporting data'!AD192*kgtoGg,"ERROR"))</f>
        <v>0.99480916166186184</v>
      </c>
      <c r="AN784" s="93">
        <f>IF('Net zero activities &amp; levers'!$C$10="Off",'Activity data'!BG10*EF!$H23*kgtoGg,IF('Net zero activities &amp; levers'!$C$10="On",'Net zero Activity data'!BG10*'Net zero supporting data'!AE192*kgtoGg,"ERROR"))</f>
        <v>1.0314285171159849</v>
      </c>
      <c r="AO784" s="93">
        <f>IF('Net zero activities &amp; levers'!$C$10="Off",'Activity data'!BH10*EF!$H23*kgtoGg,IF('Net zero activities &amp; levers'!$C$10="On",'Net zero Activity data'!BH10*'Net zero supporting data'!AF192*kgtoGg,"ERROR"))</f>
        <v>1.0688511583070932</v>
      </c>
      <c r="AP784" s="93">
        <f>IF('Net zero activities &amp; levers'!$C$10="Off",'Activity data'!BI10*EF!$H23*kgtoGg,IF('Net zero activities &amp; levers'!$C$10="On",'Net zero Activity data'!BI10*'Net zero supporting data'!AG192*kgtoGg,"ERROR"))</f>
        <v>1.1075998459611798</v>
      </c>
      <c r="AQ784" s="93">
        <f>IF('Net zero activities &amp; levers'!$C$10="Off",'Activity data'!BJ10*EF!$H23*kgtoGg,IF('Net zero activities &amp; levers'!$C$10="On",'Net zero Activity data'!BJ10*'Net zero supporting data'!AH192*kgtoGg,"ERROR"))</f>
        <v>1.1478643711700298</v>
      </c>
      <c r="AR784" s="93">
        <f>IF('Net zero activities &amp; levers'!$C$10="Off",'Activity data'!BK10*EF!$H23*kgtoGg,IF('Net zero activities &amp; levers'!$C$10="On",'Net zero Activity data'!BK10*'Net zero supporting data'!AI192*kgtoGg,"ERROR"))</f>
        <v>1.1899938353762676</v>
      </c>
      <c r="AS784" s="93">
        <f>IF('Net zero activities &amp; levers'!$C$10="Off",'Activity data'!BL10*EF!$H23*kgtoGg,IF('Net zero activities &amp; levers'!$C$10="On",'Net zero Activity data'!BL10*'Net zero supporting data'!AJ192*kgtoGg,"ERROR"))</f>
        <v>1.2356879074666209</v>
      </c>
      <c r="AT784" s="93">
        <f>IF('Net zero activities &amp; levers'!$C$10="Off",'Activity data'!BM10*EF!$H23*kgtoGg,IF('Net zero activities &amp; levers'!$C$10="On",'Net zero Activity data'!BM10*'Net zero supporting data'!AK192*kgtoGg,"ERROR"))</f>
        <v>1.2658153579307057</v>
      </c>
      <c r="AU784" s="93">
        <f>IF('Net zero activities &amp; levers'!$C$10="Off",'Activity data'!BN10*EF!$H23*kgtoGg,IF('Net zero activities &amp; levers'!$C$10="On",'Net zero Activity data'!BN10*'Net zero supporting data'!AL192*kgtoGg,"ERROR"))</f>
        <v>1.2937875048197156</v>
      </c>
      <c r="AV784" s="93">
        <f>IF('Net zero activities &amp; levers'!$C$10="Off",'Activity data'!BO10*EF!$H23*kgtoGg,IF('Net zero activities &amp; levers'!$C$10="On",'Net zero Activity data'!BO10*'Net zero supporting data'!AM192*kgtoGg,"ERROR"))</f>
        <v>1.3224429525629304</v>
      </c>
      <c r="AW784" s="93">
        <f>IF('Net zero activities &amp; levers'!$C$10="Off",'Activity data'!BP10*EF!$H23*kgtoGg,IF('Net zero activities &amp; levers'!$C$10="On",'Net zero Activity data'!BP10*'Net zero supporting data'!AN192*kgtoGg,"ERROR"))</f>
        <v>1.3507521839583057</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3.6054675351507595E-2</v>
      </c>
      <c r="L785" s="27">
        <f t="shared" si="216"/>
        <v>3.6074169999743479E-2</v>
      </c>
      <c r="M785" s="27">
        <f t="shared" si="216"/>
        <v>3.6120780972302445E-2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3.678141955031488E-2</v>
      </c>
      <c r="T785" s="27">
        <f t="shared" si="216"/>
        <v>3.6904383155988291E-2</v>
      </c>
      <c r="U785" s="27">
        <f t="shared" si="216"/>
        <v>3.7013178508535728E-2</v>
      </c>
      <c r="V785" s="27">
        <f t="shared" si="216"/>
        <v>3.7108030207529355E-2</v>
      </c>
      <c r="W785" s="27">
        <f t="shared" si="216"/>
        <v>3.7189066787517051E-2</v>
      </c>
      <c r="X785" s="27">
        <f t="shared" si="216"/>
        <v>3.7254569370753478E-2</v>
      </c>
      <c r="Y785" s="27">
        <f t="shared" si="216"/>
        <v>3.7317986232312597E-2</v>
      </c>
      <c r="Z785" s="27">
        <f t="shared" si="216"/>
        <v>3.7379682585698924E-2</v>
      </c>
      <c r="AA785" s="27">
        <f t="shared" si="216"/>
        <v>3.7439386065158051E-2</v>
      </c>
      <c r="AB785" s="27">
        <f t="shared" si="216"/>
        <v>3.749847154451845E-2</v>
      </c>
      <c r="AC785" s="27">
        <f t="shared" si="216"/>
        <v>3.7553758609203611E-2</v>
      </c>
      <c r="AD785" s="27">
        <f t="shared" si="216"/>
        <v>3.7608912417214695E-2</v>
      </c>
      <c r="AE785" s="27">
        <f t="shared" si="216"/>
        <v>3.7662635716177846E-2</v>
      </c>
      <c r="AF785" s="27">
        <f t="shared" si="216"/>
        <v>3.7715820129565612E-2</v>
      </c>
      <c r="AG785" s="27">
        <f t="shared" si="216"/>
        <v>3.7767462596531208E-2</v>
      </c>
      <c r="AH785" s="27">
        <f t="shared" si="216"/>
        <v>3.7814331709745748E-2</v>
      </c>
      <c r="AI785" s="27">
        <f t="shared" si="216"/>
        <v>3.7858923764817719E-2</v>
      </c>
      <c r="AJ785" s="27">
        <f t="shared" si="216"/>
        <v>3.7901830662330695E-2</v>
      </c>
      <c r="AK785" s="27">
        <f t="shared" si="216"/>
        <v>3.794198686656735E-2</v>
      </c>
      <c r="AL785" s="27">
        <f t="shared" si="216"/>
        <v>3.7980141971919464E-2</v>
      </c>
      <c r="AM785" s="27">
        <f t="shared" si="216"/>
        <v>3.801496519902596E-2</v>
      </c>
      <c r="AN785" s="27">
        <f t="shared" si="216"/>
        <v>3.8048518428976365E-2</v>
      </c>
      <c r="AO785" s="27">
        <f t="shared" si="216"/>
        <v>3.8079335301061744E-2</v>
      </c>
      <c r="AP785" s="27">
        <f t="shared" si="216"/>
        <v>3.8107443173975866E-2</v>
      </c>
      <c r="AQ785" s="27">
        <f t="shared" si="216"/>
        <v>3.8132761642399302E-2</v>
      </c>
      <c r="AR785" s="27">
        <f t="shared" si="216"/>
        <v>3.8155269536392922E-2</v>
      </c>
      <c r="AS785" s="27">
        <f t="shared" si="216"/>
        <v>3.8175416946680411E-2</v>
      </c>
      <c r="AT785" s="27">
        <f t="shared" si="216"/>
        <v>3.8186810993491208E-2</v>
      </c>
      <c r="AU785" s="27">
        <f t="shared" si="216"/>
        <v>3.8193809051681696E-2</v>
      </c>
      <c r="AV785" s="27">
        <f t="shared" si="216"/>
        <v>3.8197242149627338E-2</v>
      </c>
      <c r="AW785" s="27">
        <f t="shared" si="216"/>
        <v>3.8196683019925237E-2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4.1176157807460223E-3</v>
      </c>
      <c r="L786" s="27">
        <f t="shared" si="217"/>
        <v>4.1198421624963379E-3</v>
      </c>
      <c r="M786" s="27">
        <f t="shared" si="217"/>
        <v>4.1251653577350578E-3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4.2006134322960693E-3</v>
      </c>
      <c r="T786" s="27">
        <f t="shared" si="217"/>
        <v>4.2146564621733888E-3</v>
      </c>
      <c r="U786" s="27">
        <f t="shared" si="217"/>
        <v>4.2270814100103535E-3</v>
      </c>
      <c r="V786" s="27">
        <f t="shared" si="217"/>
        <v>4.2379139261486632E-3</v>
      </c>
      <c r="W786" s="27">
        <f t="shared" si="217"/>
        <v>4.2471686898463493E-3</v>
      </c>
      <c r="X786" s="27">
        <f t="shared" si="217"/>
        <v>4.2546493970718182E-3</v>
      </c>
      <c r="Y786" s="27">
        <f t="shared" si="217"/>
        <v>4.2618919049400884E-3</v>
      </c>
      <c r="Z786" s="27">
        <f t="shared" si="217"/>
        <v>4.2689379225741746E-3</v>
      </c>
      <c r="AA786" s="27">
        <f t="shared" si="217"/>
        <v>4.2757563445066874E-3</v>
      </c>
      <c r="AB786" s="27">
        <f t="shared" si="217"/>
        <v>4.2825041878822119E-3</v>
      </c>
      <c r="AC786" s="27">
        <f t="shared" si="217"/>
        <v>4.2888182341965743E-3</v>
      </c>
      <c r="AD786" s="27">
        <f t="shared" si="217"/>
        <v>4.2951170619635872E-3</v>
      </c>
      <c r="AE786" s="27">
        <f t="shared" si="217"/>
        <v>4.3012525187787649E-3</v>
      </c>
      <c r="AF786" s="27">
        <f t="shared" si="217"/>
        <v>4.3073264322926186E-3</v>
      </c>
      <c r="AG786" s="27">
        <f t="shared" si="217"/>
        <v>4.3132242481753328E-3</v>
      </c>
      <c r="AH786" s="27">
        <f t="shared" si="217"/>
        <v>4.3185769243073531E-3</v>
      </c>
      <c r="AI786" s="27">
        <f t="shared" si="217"/>
        <v>4.3236695495458321E-3</v>
      </c>
      <c r="AJ786" s="27">
        <f t="shared" si="217"/>
        <v>4.3285697217587231E-3</v>
      </c>
      <c r="AK786" s="27">
        <f t="shared" si="217"/>
        <v>4.333155751688203E-3</v>
      </c>
      <c r="AL786" s="27">
        <f t="shared" si="217"/>
        <v>4.3375132465867765E-3</v>
      </c>
      <c r="AM786" s="27">
        <f t="shared" si="217"/>
        <v>4.3414902251082098E-3</v>
      </c>
      <c r="AN786" s="27">
        <f t="shared" si="217"/>
        <v>4.3453221639009401E-3</v>
      </c>
      <c r="AO786" s="27">
        <f t="shared" si="217"/>
        <v>4.3488415975825624E-3</v>
      </c>
      <c r="AP786" s="27">
        <f t="shared" si="217"/>
        <v>4.3520516506463051E-3</v>
      </c>
      <c r="AQ786" s="27">
        <f t="shared" si="217"/>
        <v>4.3549431404214401E-3</v>
      </c>
      <c r="AR786" s="27">
        <f t="shared" si="217"/>
        <v>4.3575136492000083E-3</v>
      </c>
      <c r="AS786" s="27">
        <f t="shared" si="217"/>
        <v>4.3598145794880271E-3</v>
      </c>
      <c r="AT786" s="27">
        <f t="shared" si="217"/>
        <v>4.3611158339438572E-3</v>
      </c>
      <c r="AU786" s="27">
        <f t="shared" si="217"/>
        <v>4.3619150455456489E-3</v>
      </c>
      <c r="AV786" s="27">
        <f t="shared" si="217"/>
        <v>4.3623071216949963E-3</v>
      </c>
      <c r="AW786" s="27">
        <f t="shared" si="217"/>
        <v>4.3622432664179086E-3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1.6435570062375435E-2</v>
      </c>
      <c r="T787" s="27">
        <f t="shared" si="218"/>
        <v>1.6528661138233626E-2</v>
      </c>
      <c r="U787" s="27">
        <f t="shared" si="218"/>
        <v>1.6610600028785168E-2</v>
      </c>
      <c r="V787" s="27">
        <f t="shared" si="218"/>
        <v>1.6681734097997107E-2</v>
      </c>
      <c r="W787" s="27">
        <f t="shared" si="218"/>
        <v>1.6742326093761216E-2</v>
      </c>
      <c r="X787" s="27">
        <f t="shared" si="218"/>
        <v>1.6791383255225809E-2</v>
      </c>
      <c r="Y787" s="27">
        <f t="shared" si="218"/>
        <v>1.683805678602027E-2</v>
      </c>
      <c r="Z787" s="27">
        <f t="shared" si="218"/>
        <v>1.688267166748542E-2</v>
      </c>
      <c r="AA787" s="27">
        <f t="shared" si="218"/>
        <v>1.6925118122702483E-2</v>
      </c>
      <c r="AB787" s="27">
        <f t="shared" si="218"/>
        <v>1.696637587071944E-2</v>
      </c>
      <c r="AC787" s="27">
        <f t="shared" si="218"/>
        <v>1.7004389766756035E-2</v>
      </c>
      <c r="AD787" s="27">
        <f t="shared" si="218"/>
        <v>1.7041647752225532E-2</v>
      </c>
      <c r="AE787" s="27">
        <f t="shared" si="218"/>
        <v>1.707733543714134E-2</v>
      </c>
      <c r="AF787" s="27">
        <f t="shared" si="218"/>
        <v>1.7112084299185676E-2</v>
      </c>
      <c r="AG787" s="27">
        <f t="shared" si="218"/>
        <v>1.714527115353039E-2</v>
      </c>
      <c r="AH787" s="27">
        <f t="shared" si="218"/>
        <v>1.7174811720624676E-2</v>
      </c>
      <c r="AI787" s="27">
        <f t="shared" si="218"/>
        <v>1.7202388669747132E-2</v>
      </c>
      <c r="AJ787" s="27">
        <f t="shared" si="218"/>
        <v>1.722842371641525E-2</v>
      </c>
      <c r="AK787" s="27">
        <f t="shared" si="218"/>
        <v>1.7252251161414406E-2</v>
      </c>
      <c r="AL787" s="27">
        <f t="shared" si="218"/>
        <v>1.7274391265394155E-2</v>
      </c>
      <c r="AM787" s="27">
        <f t="shared" si="218"/>
        <v>1.7294005363949615E-2</v>
      </c>
      <c r="AN787" s="27">
        <f t="shared" si="218"/>
        <v>1.731246243431352E-2</v>
      </c>
      <c r="AO787" s="27">
        <f t="shared" si="218"/>
        <v>1.7328833091369261E-2</v>
      </c>
      <c r="AP787" s="27">
        <f t="shared" si="218"/>
        <v>1.7343159826080024E-2</v>
      </c>
      <c r="AQ787" s="27">
        <f t="shared" si="218"/>
        <v>1.7355414006755675E-2</v>
      </c>
      <c r="AR787" s="27">
        <f t="shared" si="218"/>
        <v>1.7365604296313356E-2</v>
      </c>
      <c r="AS787" s="27">
        <f t="shared" si="218"/>
        <v>1.7374041742671455E-2</v>
      </c>
      <c r="AT787" s="27">
        <f t="shared" si="218"/>
        <v>1.7376635246869148E-2</v>
      </c>
      <c r="AU787" s="27">
        <f t="shared" si="218"/>
        <v>1.7376219228066557E-2</v>
      </c>
      <c r="AV787" s="27">
        <f t="shared" si="218"/>
        <v>1.7373349120891859E-2</v>
      </c>
      <c r="AW787" s="27">
        <f t="shared" si="218"/>
        <v>1.7367770980562913E-2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2.7166328132291771E-2</v>
      </c>
      <c r="Q788" s="27">
        <f t="shared" si="219"/>
        <v>2.7334899828466052E-2</v>
      </c>
      <c r="R788" s="27">
        <f t="shared" si="219"/>
        <v>2.7514742110372921E-2</v>
      </c>
      <c r="S788" s="27">
        <f t="shared" si="219"/>
        <v>2.7680008431332642E-2</v>
      </c>
      <c r="T788" s="27">
        <f t="shared" si="219"/>
        <v>2.7836788010918708E-2</v>
      </c>
      <c r="U788" s="27">
        <f t="shared" si="219"/>
        <v>2.7974785608368205E-2</v>
      </c>
      <c r="V788" s="27">
        <f t="shared" si="219"/>
        <v>2.8094586237617378E-2</v>
      </c>
      <c r="W788" s="27">
        <f t="shared" si="219"/>
        <v>2.8196632406217361E-2</v>
      </c>
      <c r="X788" s="27">
        <f t="shared" si="219"/>
        <v>2.8279252153375727E-2</v>
      </c>
      <c r="Y788" s="27">
        <f t="shared" si="219"/>
        <v>2.8357857502688703E-2</v>
      </c>
      <c r="Z788" s="27">
        <f t="shared" si="219"/>
        <v>2.8432995772333835E-2</v>
      </c>
      <c r="AA788" s="27">
        <f t="shared" si="219"/>
        <v>2.850448208122543E-2</v>
      </c>
      <c r="AB788" s="27">
        <f t="shared" si="219"/>
        <v>2.8573966425767965E-2</v>
      </c>
      <c r="AC788" s="27">
        <f t="shared" si="219"/>
        <v>2.8637987628489098E-2</v>
      </c>
      <c r="AD788" s="27">
        <f t="shared" si="219"/>
        <v>2.8700735762445893E-2</v>
      </c>
      <c r="AE788" s="27">
        <f t="shared" si="219"/>
        <v>2.8760839270606259E-2</v>
      </c>
      <c r="AF788" s="27">
        <f t="shared" si="219"/>
        <v>2.8819361657765094E-2</v>
      </c>
      <c r="AG788" s="27">
        <f t="shared" si="219"/>
        <v>2.8875253385559428E-2</v>
      </c>
      <c r="AH788" s="27">
        <f t="shared" si="219"/>
        <v>2.8925004209116693E-2</v>
      </c>
      <c r="AI788" s="27">
        <f t="shared" si="219"/>
        <v>2.8971448000316088E-2</v>
      </c>
      <c r="AJ788" s="27">
        <f t="shared" si="219"/>
        <v>2.9015294992452572E-2</v>
      </c>
      <c r="AK788" s="27">
        <f t="shared" si="219"/>
        <v>2.90554240464477E-2</v>
      </c>
      <c r="AL788" s="27">
        <f t="shared" si="219"/>
        <v>2.9092711360639064E-2</v>
      </c>
      <c r="AM788" s="27">
        <f t="shared" si="219"/>
        <v>2.9125744496169361E-2</v>
      </c>
      <c r="AN788" s="27">
        <f t="shared" si="219"/>
        <v>2.9156829019635951E-2</v>
      </c>
      <c r="AO788" s="27">
        <f t="shared" si="219"/>
        <v>2.9184399704656885E-2</v>
      </c>
      <c r="AP788" s="27">
        <f t="shared" si="219"/>
        <v>2.9208528112499289E-2</v>
      </c>
      <c r="AQ788" s="27">
        <f t="shared" si="219"/>
        <v>2.9229166023027123E-2</v>
      </c>
      <c r="AR788" s="27">
        <f t="shared" si="219"/>
        <v>2.9246328025914991E-2</v>
      </c>
      <c r="AS788" s="27">
        <f t="shared" si="219"/>
        <v>2.9260537973330555E-2</v>
      </c>
      <c r="AT788" s="27">
        <f t="shared" si="219"/>
        <v>2.9264905830227898E-2</v>
      </c>
      <c r="AU788" s="27">
        <f t="shared" si="219"/>
        <v>2.9264205191070293E-2</v>
      </c>
      <c r="AV788" s="27">
        <f t="shared" si="219"/>
        <v>2.9259371492543686E-2</v>
      </c>
      <c r="AW788" s="27">
        <f t="shared" si="219"/>
        <v>2.9249977052877126E-2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4.1336182129460544E-3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3.9121166032764342E-3</v>
      </c>
      <c r="T789" s="27">
        <f t="shared" si="220"/>
        <v>3.9610313521597192E-3</v>
      </c>
      <c r="U789" s="27">
        <f t="shared" si="220"/>
        <v>3.9939030604627685E-3</v>
      </c>
      <c r="V789" s="27">
        <f t="shared" si="220"/>
        <v>4.0227123267247873E-3</v>
      </c>
      <c r="W789" s="27">
        <f t="shared" si="220"/>
        <v>4.0573697208408392E-3</v>
      </c>
      <c r="X789" s="27">
        <f t="shared" si="220"/>
        <v>4.089966790533456E-3</v>
      </c>
      <c r="Y789" s="27">
        <f t="shared" si="220"/>
        <v>4.1145742914677355E-3</v>
      </c>
      <c r="Z789" s="27">
        <f t="shared" si="220"/>
        <v>4.1389458705993988E-3</v>
      </c>
      <c r="AA789" s="27">
        <f t="shared" si="220"/>
        <v>4.1646381536021371E-3</v>
      </c>
      <c r="AB789" s="27">
        <f t="shared" si="220"/>
        <v>4.2075904082502832E-3</v>
      </c>
      <c r="AC789" s="27">
        <f t="shared" si="220"/>
        <v>4.2427223595358264E-3</v>
      </c>
      <c r="AD789" s="27">
        <f t="shared" si="220"/>
        <v>4.2896872103719615E-3</v>
      </c>
      <c r="AE789" s="27">
        <f t="shared" si="220"/>
        <v>4.3396414295221331E-3</v>
      </c>
      <c r="AF789" s="27">
        <f t="shared" si="220"/>
        <v>4.4029347443667894E-3</v>
      </c>
      <c r="AG789" s="27">
        <f t="shared" si="220"/>
        <v>4.4730232498466412E-3</v>
      </c>
      <c r="AH789" s="27">
        <f t="shared" si="220"/>
        <v>4.5238777386623196E-3</v>
      </c>
      <c r="AI789" s="27">
        <f t="shared" si="220"/>
        <v>4.5749991993142307E-3</v>
      </c>
      <c r="AJ789" s="27">
        <f t="shared" si="220"/>
        <v>4.6334201256954506E-3</v>
      </c>
      <c r="AK789" s="27">
        <f t="shared" si="220"/>
        <v>4.6916543163119115E-3</v>
      </c>
      <c r="AL789" s="27">
        <f t="shared" si="220"/>
        <v>4.7578457505552058E-3</v>
      </c>
      <c r="AM789" s="27">
        <f t="shared" si="220"/>
        <v>4.8220746793179664E-3</v>
      </c>
      <c r="AN789" s="27">
        <f t="shared" si="220"/>
        <v>4.8988554588476809E-3</v>
      </c>
      <c r="AO789" s="27">
        <f t="shared" si="220"/>
        <v>4.9769207921359073E-3</v>
      </c>
      <c r="AP789" s="27">
        <f t="shared" si="220"/>
        <v>5.0577864940930996E-3</v>
      </c>
      <c r="AQ789" s="27">
        <f t="shared" si="220"/>
        <v>5.1419681494787942E-3</v>
      </c>
      <c r="AR789" s="27">
        <f t="shared" si="220"/>
        <v>5.2304162474305273E-3</v>
      </c>
      <c r="AS789" s="27">
        <f t="shared" si="220"/>
        <v>5.3278250588806265E-3</v>
      </c>
      <c r="AT789" s="27">
        <f t="shared" si="220"/>
        <v>5.3810029715290328E-3</v>
      </c>
      <c r="AU789" s="27">
        <f t="shared" si="220"/>
        <v>5.427973881840519E-3</v>
      </c>
      <c r="AV789" s="27">
        <f t="shared" si="220"/>
        <v>5.4766722810750956E-3</v>
      </c>
      <c r="AW789" s="27">
        <f t="shared" si="220"/>
        <v>5.5243149126135331E-3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23.279067868377389</v>
      </c>
      <c r="L791" s="93">
        <f>IF('Net zero activities &amp; levers'!$C$10="Off",'Activity data'!AE17*EF!$H30*kgtoGg,IF('Net zero activities &amp; levers'!$C$10="On",'Net zero Activity data'!AE17*'Net zero supporting data'!C193*kgtoGg,"ERROR"))</f>
        <v>23.152530650802593</v>
      </c>
      <c r="M791" s="93">
        <f>IF('Net zero activities &amp; levers'!$C$10="Off",'Activity data'!AF17*EF!$H30*kgtoGg,IF('Net zero activities &amp; levers'!$C$10="On",'Net zero Activity data'!AF17*'Net zero supporting data'!D193*kgtoGg,"ERROR"))</f>
        <v>23.1629164330643</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21.465278056857684</v>
      </c>
      <c r="S791" s="93">
        <f>IF('Net zero activities &amp; levers'!$C$10="Off",'Activity data'!AL17*EF!$H30*kgtoGg,IF('Net zero activities &amp; levers'!$C$10="On",'Net zero Activity data'!AL17*'Net zero supporting data'!J193*kgtoGg,"ERROR"))</f>
        <v>19.129090621845496</v>
      </c>
      <c r="T791" s="93">
        <f>IF('Net zero activities &amp; levers'!$C$10="Off",'Activity data'!AM17*EF!$H30*kgtoGg,IF('Net zero activities &amp; levers'!$C$10="On",'Net zero Activity data'!AM17*'Net zero supporting data'!K193*kgtoGg,"ERROR"))</f>
        <v>19.424063771253461</v>
      </c>
      <c r="U791" s="93">
        <f>IF('Net zero activities &amp; levers'!$C$10="Off",'Activity data'!AN17*EF!$H30*kgtoGg,IF('Net zero activities &amp; levers'!$C$10="On",'Net zero Activity data'!AN17*'Net zero supporting data'!L193*kgtoGg,"ERROR"))</f>
        <v>19.548284317380357</v>
      </c>
      <c r="V791" s="93">
        <f>IF('Net zero activities &amp; levers'!$C$10="Off",'Activity data'!AO17*EF!$H30*kgtoGg,IF('Net zero activities &amp; levers'!$C$10="On",'Net zero Activity data'!AO17*'Net zero supporting data'!M193*kgtoGg,"ERROR"))</f>
        <v>19.620362387400437</v>
      </c>
      <c r="W791" s="93">
        <f>IF('Net zero activities &amp; levers'!$C$10="Off",'Activity data'!AP17*EF!$H30*kgtoGg,IF('Net zero activities &amp; levers'!$C$10="On",'Net zero Activity data'!AP17*'Net zero supporting data'!N193*kgtoGg,"ERROR"))</f>
        <v>19.734948609985732</v>
      </c>
      <c r="X791" s="93">
        <f>IF('Net zero activities &amp; levers'!$C$10="Off",'Activity data'!AQ17*EF!$H30*kgtoGg,IF('Net zero activities &amp; levers'!$C$10="On",'Net zero Activity data'!AQ17*'Net zero supporting data'!O193*kgtoGg,"ERROR"))</f>
        <v>19.81511926528983</v>
      </c>
      <c r="Y791" s="93">
        <f>IF('Net zero activities &amp; levers'!$C$10="Off",'Activity data'!AR17*EF!$H30*kgtoGg,IF('Net zero activities &amp; levers'!$C$10="On",'Net zero Activity data'!AR17*'Net zero supporting data'!P193*kgtoGg,"ERROR"))</f>
        <v>19.816827806532558</v>
      </c>
      <c r="Z791" s="93">
        <f>IF('Net zero activities &amp; levers'!$C$10="Off",'Activity data'!AS17*EF!$H30*kgtoGg,IF('Net zero activities &amp; levers'!$C$10="On",'Net zero Activity data'!AS17*'Net zero supporting data'!Q193*kgtoGg,"ERROR"))</f>
        <v>19.813451254544688</v>
      </c>
      <c r="AA791" s="93">
        <f>IF('Net zero activities &amp; levers'!$C$10="Off",'Activity data'!AT17*EF!$H30*kgtoGg,IF('Net zero activities &amp; levers'!$C$10="On",'Net zero Activity data'!AT17*'Net zero supporting data'!R193*kgtoGg,"ERROR"))</f>
        <v>19.818820801945261</v>
      </c>
      <c r="AB791" s="93">
        <f>IF('Net zero activities &amp; levers'!$C$10="Off",'Activity data'!AU17*EF!$H30*kgtoGg,IF('Net zero activities &amp; levers'!$C$10="On",'Net zero Activity data'!AU17*'Net zero supporting data'!S193*kgtoGg,"ERROR"))</f>
        <v>19.975614359129374</v>
      </c>
      <c r="AC791" s="93">
        <f>IF('Net zero activities &amp; levers'!$C$10="Off",'Activity data'!AV17*EF!$H30*kgtoGg,IF('Net zero activities &amp; levers'!$C$10="On",'Net zero Activity data'!AV17*'Net zero supporting data'!T193*kgtoGg,"ERROR"))</f>
        <v>20.055073578425574</v>
      </c>
      <c r="AD791" s="93">
        <f>IF('Net zero activities &amp; levers'!$C$10="Off",'Activity data'!AW17*EF!$H30*kgtoGg,IF('Net zero activities &amp; levers'!$C$10="On",'Net zero Activity data'!AW17*'Net zero supporting data'!U193*kgtoGg,"ERROR"))</f>
        <v>20.23352580868923</v>
      </c>
      <c r="AE791" s="93">
        <f>IF('Net zero activities &amp; levers'!$C$10="Off",'Activity data'!AX17*EF!$H30*kgtoGg,IF('Net zero activities &amp; levers'!$C$10="On",'Net zero Activity data'!AX17*'Net zero supporting data'!V193*kgtoGg,"ERROR"))</f>
        <v>20.430235195769612</v>
      </c>
      <c r="AF791" s="93">
        <f>IF('Net zero activities &amp; levers'!$C$10="Off",'Activity data'!AY17*EF!$H30*kgtoGg,IF('Net zero activities &amp; levers'!$C$10="On",'Net zero Activity data'!AY17*'Net zero supporting data'!W193*kgtoGg,"ERROR"))</f>
        <v>20.733065944420193</v>
      </c>
      <c r="AG791" s="93">
        <f>IF('Net zero activities &amp; levers'!$C$10="Off",'Activity data'!AZ17*EF!$H30*kgtoGg,IF('Net zero activities &amp; levers'!$C$10="On",'Net zero Activity data'!AZ17*'Net zero supporting data'!X193*kgtoGg,"ERROR"))</f>
        <v>21.082212062843585</v>
      </c>
      <c r="AH791" s="93">
        <f>IF('Net zero activities &amp; levers'!$C$10="Off",'Activity data'!BA17*EF!$H30*kgtoGg,IF('Net zero activities &amp; levers'!$C$10="On",'Net zero Activity data'!BA17*'Net zero supporting data'!Y193*kgtoGg,"ERROR"))</f>
        <v>21.2568266497161</v>
      </c>
      <c r="AI791" s="93">
        <f>IF('Net zero activities &amp; levers'!$C$10="Off",'Activity data'!BB17*EF!$H30*kgtoGg,IF('Net zero activities &amp; levers'!$C$10="On",'Net zero Activity data'!BB17*'Net zero supporting data'!Z193*kgtoGg,"ERROR"))</f>
        <v>21.424712937337748</v>
      </c>
      <c r="AJ791" s="93">
        <f>IF('Net zero activities &amp; levers'!$C$10="Off",'Activity data'!BC17*EF!$H30*kgtoGg,IF('Net zero activities &amp; levers'!$C$10="On",'Net zero Activity data'!BC17*'Net zero supporting data'!AA193*kgtoGg,"ERROR"))</f>
        <v>21.643300293295258</v>
      </c>
      <c r="AK791" s="93">
        <f>IF('Net zero activities &amp; levers'!$C$10="Off",'Activity data'!BD17*EF!$H30*kgtoGg,IF('Net zero activities &amp; levers'!$C$10="On",'Net zero Activity data'!BD17*'Net zero supporting data'!AB193*kgtoGg,"ERROR"))</f>
        <v>21.849607266043783</v>
      </c>
      <c r="AL791" s="93">
        <f>IF('Net zero activities &amp; levers'!$C$10="Off",'Activity data'!BE17*EF!$H30*kgtoGg,IF('Net zero activities &amp; levers'!$C$10="On",'Net zero Activity data'!BE17*'Net zero supporting data'!AC193*kgtoGg,"ERROR"))</f>
        <v>22.10873161369387</v>
      </c>
      <c r="AM791" s="93">
        <f>IF('Net zero activities &amp; levers'!$C$10="Off",'Activity data'!BF17*EF!$H30*kgtoGg,IF('Net zero activities &amp; levers'!$C$10="On",'Net zero Activity data'!BF17*'Net zero supporting data'!AD193*kgtoGg,"ERROR"))</f>
        <v>22.339754741586482</v>
      </c>
      <c r="AN791" s="93">
        <f>IF('Net zero activities &amp; levers'!$C$10="Off",'Activity data'!BG17*EF!$H30*kgtoGg,IF('Net zero activities &amp; levers'!$C$10="On",'Net zero Activity data'!BG17*'Net zero supporting data'!AE193*kgtoGg,"ERROR"))</f>
        <v>22.656900080593854</v>
      </c>
      <c r="AO791" s="93">
        <f>IF('Net zero activities &amp; levers'!$C$10="Off",'Activity data'!BH17*EF!$H30*kgtoGg,IF('Net zero activities &amp; levers'!$C$10="On",'Net zero Activity data'!BH17*'Net zero supporting data'!AF193*kgtoGg,"ERROR"))</f>
        <v>22.969492441120735</v>
      </c>
      <c r="AP791" s="93">
        <f>IF('Net zero activities &amp; levers'!$C$10="Off",'Activity data'!BI17*EF!$H30*kgtoGg,IF('Net zero activities &amp; levers'!$C$10="On",'Net zero Activity data'!BI17*'Net zero supporting data'!AG193*kgtoGg,"ERROR"))</f>
        <v>23.288593401792788</v>
      </c>
      <c r="AQ791" s="93">
        <f>IF('Net zero activities &amp; levers'!$C$10="Off",'Activity data'!BJ17*EF!$H30*kgtoGg,IF('Net zero activities &amp; levers'!$C$10="On",'Net zero Activity data'!BJ17*'Net zero supporting data'!AH193*kgtoGg,"ERROR"))</f>
        <v>23.617160960545021</v>
      </c>
      <c r="AR791" s="93">
        <f>IF('Net zero activities &amp; levers'!$C$10="Off",'Activity data'!BK17*EF!$H30*kgtoGg,IF('Net zero activities &amp; levers'!$C$10="On",'Net zero Activity data'!BK17*'Net zero supporting data'!AI193*kgtoGg,"ERROR"))</f>
        <v>23.961182958908566</v>
      </c>
      <c r="AS791" s="93">
        <f>IF('Net zero activities &amp; levers'!$C$10="Off",'Activity data'!BL17*EF!$H30*kgtoGg,IF('Net zero activities &amp; levers'!$C$10="On",'Net zero Activity data'!BL17*'Net zero supporting data'!AJ193*kgtoGg,"ERROR"))</f>
        <v>24.353696578265794</v>
      </c>
      <c r="AT791" s="93">
        <f>IF('Net zero activities &amp; levers'!$C$10="Off",'Activity data'!BM17*EF!$H30*kgtoGg,IF('Net zero activities &amp; levers'!$C$10="On",'Net zero Activity data'!BM17*'Net zero supporting data'!AK193*kgtoGg,"ERROR"))</f>
        <v>24.407972649067201</v>
      </c>
      <c r="AU791" s="93">
        <f>IF('Net zero activities &amp; levers'!$C$10="Off",'Activity data'!BN17*EF!$H30*kgtoGg,IF('Net zero activities &amp; levers'!$C$10="On",'Net zero Activity data'!BN17*'Net zero supporting data'!AL193*kgtoGg,"ERROR"))</f>
        <v>24.407752049750588</v>
      </c>
      <c r="AV791" s="93">
        <f>IF('Net zero activities &amp; levers'!$C$10="Off",'Activity data'!BO17*EF!$H30*kgtoGg,IF('Net zero activities &amp; levers'!$C$10="On",'Net zero Activity data'!BO17*'Net zero supporting data'!AM193*kgtoGg,"ERROR"))</f>
        <v>24.410539486372542</v>
      </c>
      <c r="AW791" s="93">
        <f>IF('Net zero activities &amp; levers'!$C$10="Off",'Activity data'!BP17*EF!$H30*kgtoGg,IF('Net zero activities &amp; levers'!$C$10="On",'Net zero Activity data'!BP17*'Net zero supporting data'!AN193*kgtoGg,"ERROR"))</f>
        <v>24.396512925663316</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7.7932061732677763E-2</v>
      </c>
      <c r="L792" s="93">
        <f>IF('Net zero activities &amp; levers'!$C$10="Off",'Activity data'!AE18*EF!$H31*kgtoGg,IF('Net zero activities &amp; levers'!$C$10="On",'Net zero Activity data'!AE18*'Net zero supporting data'!C194*kgtoGg,"ERROR"))</f>
        <v>7.7508449141861099E-2</v>
      </c>
      <c r="M792" s="93">
        <f>IF('Net zero activities &amp; levers'!$C$10="Off",'Activity data'!AF18*EF!$H31*kgtoGg,IF('Net zero activities &amp; levers'!$C$10="On",'Net zero Activity data'!AF18*'Net zero supporting data'!D194*kgtoGg,"ERROR"))</f>
        <v>7.7543217949140569E-2</v>
      </c>
      <c r="N792" s="93">
        <f>IF('Net zero activities &amp; levers'!$C$10="Off",'Activity data'!AG18*EF!$H31*kgtoGg,IF('Net zero activities &amp; levers'!$C$10="On",'Net zero Activity data'!AG18*'Net zero supporting data'!E194*kgtoGg,"ERROR"))</f>
        <v>7.6831311787104603E-2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7.1859980996426695E-2</v>
      </c>
      <c r="S792" s="93">
        <f>IF('Net zero activities &amp; levers'!$C$10="Off",'Activity data'!AL18*EF!$H31*kgtoGg,IF('Net zero activities &amp; levers'!$C$10="On",'Net zero Activity data'!AL18*'Net zero supporting data'!J194*kgtoGg,"ERROR"))</f>
        <v>6.4039053438936552E-2</v>
      </c>
      <c r="T792" s="93">
        <f>IF('Net zero activities &amp; levers'!$C$10="Off",'Activity data'!AM18*EF!$H31*kgtoGg,IF('Net zero activities &amp; levers'!$C$10="On",'Net zero Activity data'!AM18*'Net zero supporting data'!K194*kgtoGg,"ERROR"))</f>
        <v>6.5026544253393548E-2</v>
      </c>
      <c r="U792" s="93">
        <f>IF('Net zero activities &amp; levers'!$C$10="Off",'Activity data'!AN18*EF!$H31*kgtoGg,IF('Net zero activities &amp; levers'!$C$10="On",'Net zero Activity data'!AN18*'Net zero supporting data'!L194*kgtoGg,"ERROR"))</f>
        <v>6.544240125093162E-2</v>
      </c>
      <c r="V792" s="93">
        <f>IF('Net zero activities &amp; levers'!$C$10="Off",'Activity data'!AO18*EF!$H31*kgtoGg,IF('Net zero activities &amp; levers'!$C$10="On",'Net zero Activity data'!AO18*'Net zero supporting data'!M194*kgtoGg,"ERROR"))</f>
        <v>6.5683699254534572E-2</v>
      </c>
      <c r="W792" s="93">
        <f>IF('Net zero activities &amp; levers'!$C$10="Off",'Activity data'!AP18*EF!$H31*kgtoGg,IF('Net zero activities &amp; levers'!$C$10="On",'Net zero Activity data'!AP18*'Net zero supporting data'!N194*kgtoGg,"ERROR"))</f>
        <v>6.606730312659348E-2</v>
      </c>
      <c r="X792" s="93">
        <f>IF('Net zero activities &amp; levers'!$C$10="Off",'Activity data'!AQ18*EF!$H31*kgtoGg,IF('Net zero activities &amp; levers'!$C$10="On",'Net zero Activity data'!AQ18*'Net zero supporting data'!O194*kgtoGg,"ERROR"))</f>
        <v>6.6335692930413567E-2</v>
      </c>
      <c r="Y792" s="93">
        <f>IF('Net zero activities &amp; levers'!$C$10="Off",'Activity data'!AR18*EF!$H31*kgtoGg,IF('Net zero activities &amp; levers'!$C$10="On",'Net zero Activity data'!AR18*'Net zero supporting data'!P194*kgtoGg,"ERROR"))</f>
        <v>6.634141266723266E-2</v>
      </c>
      <c r="Z792" s="93">
        <f>IF('Net zero activities &amp; levers'!$C$10="Off",'Activity data'!AS18*EF!$H31*kgtoGg,IF('Net zero activities &amp; levers'!$C$10="On",'Net zero Activity data'!AS18*'Net zero supporting data'!Q194*kgtoGg,"ERROR"))</f>
        <v>6.6330108878805652E-2</v>
      </c>
      <c r="AA792" s="93">
        <f>IF('Net zero activities &amp; levers'!$C$10="Off",'Activity data'!AT18*EF!$H31*kgtoGg,IF('Net zero activities &amp; levers'!$C$10="On",'Net zero Activity data'!AT18*'Net zero supporting data'!R194*kgtoGg,"ERROR"))</f>
        <v>6.6348084680150618E-2</v>
      </c>
      <c r="AB792" s="93">
        <f>IF('Net zero activities &amp; levers'!$C$10="Off",'Activity data'!AU18*EF!$H31*kgtoGg,IF('Net zero activities &amp; levers'!$C$10="On",'Net zero Activity data'!AU18*'Net zero supporting data'!S194*kgtoGg,"ERROR"))</f>
        <v>6.6872987362974826E-2</v>
      </c>
      <c r="AC792" s="93">
        <f>IF('Net zero activities &amp; levers'!$C$10="Off",'Activity data'!AV18*EF!$H31*kgtoGg,IF('Net zero activities &amp; levers'!$C$10="On",'Net zero Activity data'!AV18*'Net zero supporting data'!T194*kgtoGg,"ERROR"))</f>
        <v>6.7138995470276838E-2</v>
      </c>
      <c r="AD792" s="93">
        <f>IF('Net zero activities &amp; levers'!$C$10="Off",'Activity data'!AW18*EF!$H31*kgtoGg,IF('Net zero activities &amp; levers'!$C$10="On",'Net zero Activity data'!AW18*'Net zero supporting data'!U194*kgtoGg,"ERROR"))</f>
        <v>6.7736405568648211E-2</v>
      </c>
      <c r="AE792" s="93">
        <f>IF('Net zero activities &amp; levers'!$C$10="Off",'Activity data'!AX18*EF!$H31*kgtoGg,IF('Net zero activities &amp; levers'!$C$10="On",'Net zero Activity data'!AX18*'Net zero supporting data'!V194*kgtoGg,"ERROR"))</f>
        <v>6.8394935720457684E-2</v>
      </c>
      <c r="AF792" s="93">
        <f>IF('Net zero activities &amp; levers'!$C$10="Off",'Activity data'!AY18*EF!$H31*kgtoGg,IF('Net zero activities &amp; levers'!$C$10="On",'Net zero Activity data'!AY18*'Net zero supporting data'!W194*kgtoGg,"ERROR"))</f>
        <v>6.940873166503024E-2</v>
      </c>
      <c r="AG792" s="93">
        <f>IF('Net zero activities &amp; levers'!$C$10="Off",'Activity data'!AZ18*EF!$H31*kgtoGg,IF('Net zero activities &amp; levers'!$C$10="On",'Net zero Activity data'!AZ18*'Net zero supporting data'!X194*kgtoGg,"ERROR"))</f>
        <v>7.0577579017877159E-2</v>
      </c>
      <c r="AH792" s="93">
        <f>IF('Net zero activities &amp; levers'!$C$10="Off",'Activity data'!BA18*EF!$H31*kgtoGg,IF('Net zero activities &amp; levers'!$C$10="On",'Net zero Activity data'!BA18*'Net zero supporting data'!Y194*kgtoGg,"ERROR"))</f>
        <v>7.116214171774625E-2</v>
      </c>
      <c r="AI792" s="93">
        <f>IF('Net zero activities &amp; levers'!$C$10="Off",'Activity data'!BB18*EF!$H31*kgtoGg,IF('Net zero activities &amp; levers'!$C$10="On",'Net zero Activity data'!BB18*'Net zero supporting data'!Z194*kgtoGg,"ERROR"))</f>
        <v>7.1724179880312627E-2</v>
      </c>
      <c r="AJ792" s="93">
        <f>IF('Net zero activities &amp; levers'!$C$10="Off",'Activity data'!BC18*EF!$H31*kgtoGg,IF('Net zero activities &amp; levers'!$C$10="On",'Net zero Activity data'!BC18*'Net zero supporting data'!AA194*kgtoGg,"ERROR"))</f>
        <v>7.2455951591052115E-2</v>
      </c>
      <c r="AK792" s="93">
        <f>IF('Net zero activities &amp; levers'!$C$10="Off",'Activity data'!BD18*EF!$H31*kgtoGg,IF('Net zero activities &amp; levers'!$C$10="On",'Net zero Activity data'!BD18*'Net zero supporting data'!AB194*kgtoGg,"ERROR"))</f>
        <v>7.3146611879815665E-2</v>
      </c>
      <c r="AL792" s="93">
        <f>IF('Net zero activities &amp; levers'!$C$10="Off",'Activity data'!BE18*EF!$H31*kgtoGg,IF('Net zero activities &amp; levers'!$C$10="On",'Net zero Activity data'!BE18*'Net zero supporting data'!AC194*kgtoGg,"ERROR"))</f>
        <v>7.4014090542264099E-2</v>
      </c>
      <c r="AM792" s="93">
        <f>IF('Net zero activities &amp; levers'!$C$10="Off",'Activity data'!BF18*EF!$H31*kgtoGg,IF('Net zero activities &amp; levers'!$C$10="On",'Net zero Activity data'!BF18*'Net zero supporting data'!AD194*kgtoGg,"ERROR"))</f>
        <v>7.4787493874665573E-2</v>
      </c>
      <c r="AN792" s="93">
        <f>IF('Net zero activities &amp; levers'!$C$10="Off",'Activity data'!BG18*EF!$H31*kgtoGg,IF('Net zero activities &amp; levers'!$C$10="On",'Net zero Activity data'!BG18*'Net zero supporting data'!AE194*kgtoGg,"ERROR"))</f>
        <v>7.5849211219943313E-2</v>
      </c>
      <c r="AO792" s="93">
        <f>IF('Net zero activities &amp; levers'!$C$10="Off",'Activity data'!BH18*EF!$H31*kgtoGg,IF('Net zero activities &amp; levers'!$C$10="On",'Net zero Activity data'!BH18*'Net zero supporting data'!AF194*kgtoGg,"ERROR"))</f>
        <v>7.6895686417124062E-2</v>
      </c>
      <c r="AP792" s="93">
        <f>IF('Net zero activities &amp; levers'!$C$10="Off",'Activity data'!BI18*EF!$H31*kgtoGg,IF('Net zero activities &amp; levers'!$C$10="On",'Net zero Activity data'!BI18*'Net zero supporting data'!AG194*kgtoGg,"ERROR"))</f>
        <v>7.7963950658057557E-2</v>
      </c>
      <c r="AQ792" s="93">
        <f>IF('Net zero activities &amp; levers'!$C$10="Off",'Activity data'!BJ18*EF!$H31*kgtoGg,IF('Net zero activities &amp; levers'!$C$10="On",'Net zero Activity data'!BJ18*'Net zero supporting data'!AH194*kgtoGg,"ERROR"))</f>
        <v>7.9063906524710501E-2</v>
      </c>
      <c r="AR792" s="93">
        <f>IF('Net zero activities &amp; levers'!$C$10="Off",'Activity data'!BK18*EF!$H31*kgtoGg,IF('Net zero activities &amp; levers'!$C$10="On",'Net zero Activity data'!BK18*'Net zero supporting data'!AI194*kgtoGg,"ERROR"))</f>
        <v>8.0215599700977511E-2</v>
      </c>
      <c r="AS792" s="93">
        <f>IF('Net zero activities &amp; levers'!$C$10="Off",'Activity data'!BL18*EF!$H31*kgtoGg,IF('Net zero activities &amp; levers'!$C$10="On",'Net zero Activity data'!BL18*'Net zero supporting data'!AJ194*kgtoGg,"ERROR"))</f>
        <v>8.1529629789622846E-2</v>
      </c>
      <c r="AT792" s="93">
        <f>IF('Net zero activities &amp; levers'!$C$10="Off",'Activity data'!BM18*EF!$H31*kgtoGg,IF('Net zero activities &amp; levers'!$C$10="On",'Net zero Activity data'!BM18*'Net zero supporting data'!AK194*kgtoGg,"ERROR"))</f>
        <v>8.1711331485078101E-2</v>
      </c>
      <c r="AU792" s="93">
        <f>IF('Net zero activities &amp; levers'!$C$10="Off",'Activity data'!BN18*EF!$H31*kgtoGg,IF('Net zero activities &amp; levers'!$C$10="On",'Net zero Activity data'!BN18*'Net zero supporting data'!AL194*kgtoGg,"ERROR"))</f>
        <v>8.1710592977863927E-2</v>
      </c>
      <c r="AV792" s="93">
        <f>IF('Net zero activities &amp; levers'!$C$10="Off",'Activity data'!BO18*EF!$H31*kgtoGg,IF('Net zero activities &amp; levers'!$C$10="On",'Net zero Activity data'!BO18*'Net zero supporting data'!AM194*kgtoGg,"ERROR"))</f>
        <v>8.1719924566402008E-2</v>
      </c>
      <c r="AW792" s="93">
        <f>IF('Net zero activities &amp; levers'!$C$10="Off",'Activity data'!BP18*EF!$H31*kgtoGg,IF('Net zero activities &amp; levers'!$C$10="On",'Net zero Activity data'!BP18*'Net zero supporting data'!AN194*kgtoGg,"ERROR"))</f>
        <v>8.1672967411533556E-2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0.55586528215230235</v>
      </c>
      <c r="L793" s="93">
        <f>IF('Net zero activities &amp; levers'!$C$10="Off",'Activity data'!AE19*EF!$H32*kgtoGg,IF('Net zero activities &amp; levers'!$C$10="On",'Net zero Activity data'!AE19*'Net zero supporting data'!C195*kgtoGg,"ERROR"))</f>
        <v>0.56716712532642322</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0.62068986953889782</v>
      </c>
      <c r="S793" s="93">
        <f>IF('Net zero activities &amp; levers'!$C$10="Off",'Activity data'!AL19*EF!$H32*kgtoGg,IF('Net zero activities &amp; levers'!$C$10="On",'Net zero Activity data'!AL19*'Net zero supporting data'!J195*kgtoGg,"ERROR"))</f>
        <v>0.59592134131872254</v>
      </c>
      <c r="T793" s="93">
        <f>IF('Net zero activities &amp; levers'!$C$10="Off",'Activity data'!AM19*EF!$H32*kgtoGg,IF('Net zero activities &amp; levers'!$C$10="On",'Net zero Activity data'!AM19*'Net zero supporting data'!K195*kgtoGg,"ERROR"))</f>
        <v>0.61254612073234438</v>
      </c>
      <c r="U793" s="93">
        <f>IF('Net zero activities &amp; levers'!$C$10="Off",'Activity data'!AN19*EF!$H32*kgtoGg,IF('Net zero activities &amp; levers'!$C$10="On",'Net zero Activity data'!AN19*'Net zero supporting data'!L195*kgtoGg,"ERROR"))</f>
        <v>0.62629545693800792</v>
      </c>
      <c r="V793" s="93">
        <f>IF('Net zero activities &amp; levers'!$C$10="Off",'Activity data'!AO19*EF!$H32*kgtoGg,IF('Net zero activities &amp; levers'!$C$10="On",'Net zero Activity data'!AO19*'Net zero supporting data'!M195*kgtoGg,"ERROR"))</f>
        <v>0.63902786485201635</v>
      </c>
      <c r="W793" s="93">
        <f>IF('Net zero activities &amp; levers'!$C$10="Off",'Activity data'!AP19*EF!$H32*kgtoGg,IF('Net zero activities &amp; levers'!$C$10="On",'Net zero Activity data'!AP19*'Net zero supporting data'!N195*kgtoGg,"ERROR"))</f>
        <v>0.65235747878277128</v>
      </c>
      <c r="X793" s="93">
        <f>IF('Net zero activities &amp; levers'!$C$10="Off",'Activity data'!AQ19*EF!$H32*kgtoGg,IF('Net zero activities &amp; levers'!$C$10="On",'Net zero Activity data'!AQ19*'Net zero supporting data'!O195*kgtoGg,"ERROR"))</f>
        <v>0.66493614724932215</v>
      </c>
      <c r="Y793" s="93">
        <f>IF('Net zero activities &amp; levers'!$C$10="Off",'Activity data'!AR19*EF!$H32*kgtoGg,IF('Net zero activities &amp; levers'!$C$10="On",'Net zero Activity data'!AR19*'Net zero supporting data'!P195*kgtoGg,"ERROR"))</f>
        <v>0.67610478759682435</v>
      </c>
      <c r="Z793" s="93">
        <f>IF('Net zero activities &amp; levers'!$C$10="Off",'Activity data'!AS19*EF!$H32*kgtoGg,IF('Net zero activities &amp; levers'!$C$10="On",'Net zero Activity data'!AS19*'Net zero supporting data'!Q195*kgtoGg,"ERROR"))</f>
        <v>0.68716071204682427</v>
      </c>
      <c r="AA793" s="93">
        <f>IF('Net zero activities &amp; levers'!$C$10="Off",'Activity data'!AT19*EF!$H32*kgtoGg,IF('Net zero activities &amp; levers'!$C$10="On",'Net zero Activity data'!AT19*'Net zero supporting data'!R195*kgtoGg,"ERROR"))</f>
        <v>0.69836692017496271</v>
      </c>
      <c r="AB793" s="93">
        <f>IF('Net zero activities &amp; levers'!$C$10="Off",'Activity data'!AU19*EF!$H32*kgtoGg,IF('Net zero activities &amp; levers'!$C$10="On",'Net zero Activity data'!AU19*'Net zero supporting data'!S195*kgtoGg,"ERROR"))</f>
        <v>0.71254528963232389</v>
      </c>
      <c r="AC793" s="93">
        <f>IF('Net zero activities &amp; levers'!$C$10="Off",'Activity data'!AV19*EF!$H32*kgtoGg,IF('Net zero activities &amp; levers'!$C$10="On",'Net zero Activity data'!AV19*'Net zero supporting data'!T195*kgtoGg,"ERROR"))</f>
        <v>0.72528440005222183</v>
      </c>
      <c r="AD793" s="93">
        <f>IF('Net zero activities &amp; levers'!$C$10="Off",'Activity data'!AW19*EF!$H32*kgtoGg,IF('Net zero activities &amp; levers'!$C$10="On",'Net zero Activity data'!AW19*'Net zero supporting data'!U195*kgtoGg,"ERROR"))</f>
        <v>0.74013326712837346</v>
      </c>
      <c r="AE793" s="93">
        <f>IF('Net zero activities &amp; levers'!$C$10="Off",'Activity data'!AX19*EF!$H32*kgtoGg,IF('Net zero activities &amp; levers'!$C$10="On",'Net zero Activity data'!AX19*'Net zero supporting data'!V195*kgtoGg,"ERROR"))</f>
        <v>0.75552942369537057</v>
      </c>
      <c r="AF793" s="93">
        <f>IF('Net zero activities &amp; levers'!$C$10="Off",'Activity data'!AY19*EF!$H32*kgtoGg,IF('Net zero activities &amp; levers'!$C$10="On",'Net zero Activity data'!AY19*'Net zero supporting data'!W195*kgtoGg,"ERROR"))</f>
        <v>0.7733744463814668</v>
      </c>
      <c r="AG793" s="93">
        <f>IF('Net zero activities &amp; levers'!$C$10="Off",'Activity data'!AZ19*EF!$H32*kgtoGg,IF('Net zero activities &amp; levers'!$C$10="On",'Net zero Activity data'!AZ19*'Net zero supporting data'!X195*kgtoGg,"ERROR"))</f>
        <v>0.79250714501785058</v>
      </c>
      <c r="AH793" s="93">
        <f>IF('Net zero activities &amp; levers'!$C$10="Off",'Activity data'!BA19*EF!$H32*kgtoGg,IF('Net zero activities &amp; levers'!$C$10="On",'Net zero Activity data'!BA19*'Net zero supporting data'!Y195*kgtoGg,"ERROR"))</f>
        <v>0.80809785109418408</v>
      </c>
      <c r="AI793" s="93">
        <f>IF('Net zero activities &amp; levers'!$C$10="Off",'Activity data'!BB19*EF!$H32*kgtoGg,IF('Net zero activities &amp; levers'!$C$10="On",'Net zero Activity data'!BB19*'Net zero supporting data'!Z195*kgtoGg,"ERROR"))</f>
        <v>0.82372938466802348</v>
      </c>
      <c r="AJ793" s="93">
        <f>IF('Net zero activities &amp; levers'!$C$10="Off",'Activity data'!BC19*EF!$H32*kgtoGg,IF('Net zero activities &amp; levers'!$C$10="On",'Net zero Activity data'!BC19*'Net zero supporting data'!AA195*kgtoGg,"ERROR"))</f>
        <v>0.84072206982238329</v>
      </c>
      <c r="AK793" s="93">
        <f>IF('Net zero activities &amp; levers'!$C$10="Off",'Activity data'!BD19*EF!$H32*kgtoGg,IF('Net zero activities &amp; levers'!$C$10="On",'Net zero Activity data'!BD19*'Net zero supporting data'!AB195*kgtoGg,"ERROR"))</f>
        <v>0.85767078316090906</v>
      </c>
      <c r="AL793" s="93">
        <f>IF('Net zero activities &amp; levers'!$C$10="Off",'Activity data'!BE19*EF!$H32*kgtoGg,IF('Net zero activities &amp; levers'!$C$10="On",'Net zero Activity data'!BE19*'Net zero supporting data'!AC195*kgtoGg,"ERROR"))</f>
        <v>0.87612397841793732</v>
      </c>
      <c r="AM793" s="93">
        <f>IF('Net zero activities &amp; levers'!$C$10="Off",'Activity data'!BF19*EF!$H32*kgtoGg,IF('Net zero activities &amp; levers'!$C$10="On",'Net zero Activity data'!BF19*'Net zero supporting data'!AD195*kgtoGg,"ERROR"))</f>
        <v>0.89418856971331973</v>
      </c>
      <c r="AN793" s="93">
        <f>IF('Net zero activities &amp; levers'!$C$10="Off",'Activity data'!BG19*EF!$H32*kgtoGg,IF('Net zero activities &amp; levers'!$C$10="On",'Net zero Activity data'!BG19*'Net zero supporting data'!AE195*kgtoGg,"ERROR"))</f>
        <v>0.91467957859554683</v>
      </c>
      <c r="AO793" s="93">
        <f>IF('Net zero activities &amp; levers'!$C$10="Off",'Activity data'!BH19*EF!$H32*kgtoGg,IF('Net zero activities &amp; levers'!$C$10="On",'Net zero Activity data'!BH19*'Net zero supporting data'!AF195*kgtoGg,"ERROR"))</f>
        <v>0.93543216208227931</v>
      </c>
      <c r="AP793" s="93">
        <f>IF('Net zero activities &amp; levers'!$C$10="Off",'Activity data'!BI19*EF!$H32*kgtoGg,IF('Net zero activities &amp; levers'!$C$10="On",'Net zero Activity data'!BI19*'Net zero supporting data'!AG195*kgtoGg,"ERROR"))</f>
        <v>0.95673625245124216</v>
      </c>
      <c r="AQ793" s="93">
        <f>IF('Net zero activities &amp; levers'!$C$10="Off",'Activity data'!BJ19*EF!$H32*kgtoGg,IF('Net zero activities &amp; levers'!$C$10="On",'Net zero Activity data'!BJ19*'Net zero supporting data'!AH195*kgtoGg,"ERROR"))</f>
        <v>0.97869060707771072</v>
      </c>
      <c r="AR793" s="93">
        <f>IF('Net zero activities &amp; levers'!$C$10="Off",'Activity data'!BK19*EF!$H32*kgtoGg,IF('Net zero activities &amp; levers'!$C$10="On",'Net zero Activity data'!BK19*'Net zero supporting data'!AI195*kgtoGg,"ERROR"))</f>
        <v>1.0014816540621096</v>
      </c>
      <c r="AS793" s="93">
        <f>IF('Net zero activities &amp; levers'!$C$10="Off",'Activity data'!BL19*EF!$H32*kgtoGg,IF('Net zero activities &amp; levers'!$C$10="On",'Net zero Activity data'!BL19*'Net zero supporting data'!AJ195*kgtoGg,"ERROR"))</f>
        <v>1.0260459943607945</v>
      </c>
      <c r="AT793" s="93">
        <f>IF('Net zero activities &amp; levers'!$C$10="Off",'Activity data'!BM19*EF!$H32*kgtoGg,IF('Net zero activities &amp; levers'!$C$10="On",'Net zero Activity data'!BM19*'Net zero supporting data'!AK195*kgtoGg,"ERROR"))</f>
        <v>1.0417401626120799</v>
      </c>
      <c r="AU793" s="93">
        <f>IF('Net zero activities &amp; levers'!$C$10="Off",'Activity data'!BN19*EF!$H32*kgtoGg,IF('Net zero activities &amp; levers'!$C$10="On",'Net zero Activity data'!BN19*'Net zero supporting data'!AL195*kgtoGg,"ERROR"))</f>
        <v>1.0560786122153853</v>
      </c>
      <c r="AV793" s="93">
        <f>IF('Net zero activities &amp; levers'!$C$10="Off",'Activity data'!BO19*EF!$H32*kgtoGg,IF('Net zero activities &amp; levers'!$C$10="On",'Net zero Activity data'!BO19*'Net zero supporting data'!AM195*kgtoGg,"ERROR"))</f>
        <v>1.0706391978407606</v>
      </c>
      <c r="AW793" s="93">
        <f>IF('Net zero activities &amp; levers'!$C$10="Off",'Activity data'!BP19*EF!$H32*kgtoGg,IF('Net zero activities &amp; levers'!$C$10="On",'Net zero Activity data'!BP19*'Net zero supporting data'!AN195*kgtoGg,"ERROR"))</f>
        <v>1.0848525256310371</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2.2100196981344098</v>
      </c>
      <c r="L794" s="27">
        <f t="shared" si="222"/>
        <v>2.2391217074451477</v>
      </c>
      <c r="M794" s="27">
        <f t="shared" si="222"/>
        <v>2.2858678822724814</v>
      </c>
      <c r="N794" s="27">
        <f t="shared" si="222"/>
        <v>2.2992900748078591</v>
      </c>
      <c r="O794" s="27">
        <f t="shared" si="222"/>
        <v>2.2910596881616572</v>
      </c>
      <c r="P794" s="27">
        <f t="shared" si="222"/>
        <v>2.2612642885898917</v>
      </c>
      <c r="Q794" s="27">
        <f t="shared" si="222"/>
        <v>2.2487211059946208</v>
      </c>
      <c r="R794" s="27">
        <f t="shared" si="222"/>
        <v>2.2390235702415184</v>
      </c>
      <c r="S794" s="27">
        <f t="shared" si="222"/>
        <v>1.914690926752086</v>
      </c>
      <c r="T794" s="27">
        <f t="shared" si="222"/>
        <v>1.9953926202151704</v>
      </c>
      <c r="U794" s="27">
        <f t="shared" si="222"/>
        <v>2.051027141286712</v>
      </c>
      <c r="V794" s="27">
        <f t="shared" si="222"/>
        <v>2.099705951866</v>
      </c>
      <c r="W794" s="27">
        <f t="shared" si="222"/>
        <v>2.1566237913497237</v>
      </c>
      <c r="X794" s="27">
        <f t="shared" si="222"/>
        <v>2.2093834032346842</v>
      </c>
      <c r="Y794" s="27">
        <f t="shared" si="222"/>
        <v>2.24976199506485</v>
      </c>
      <c r="Z794" s="27">
        <f t="shared" si="222"/>
        <v>2.2897591702486619</v>
      </c>
      <c r="AA794" s="27">
        <f t="shared" si="222"/>
        <v>2.3317645521959536</v>
      </c>
      <c r="AB794" s="27">
        <f t="shared" si="222"/>
        <v>2.4007418547787096</v>
      </c>
      <c r="AC794" s="27">
        <f t="shared" si="222"/>
        <v>2.4573707958571469</v>
      </c>
      <c r="AD794" s="27">
        <f t="shared" si="222"/>
        <v>2.5326167350332853</v>
      </c>
      <c r="AE794" s="27">
        <f t="shared" si="222"/>
        <v>2.6125835253456997</v>
      </c>
      <c r="AF794" s="27">
        <f t="shared" si="222"/>
        <v>2.7135583572420159</v>
      </c>
      <c r="AG794" s="27">
        <f t="shared" si="222"/>
        <v>2.8252304281885507</v>
      </c>
      <c r="AH794" s="27">
        <f t="shared" si="222"/>
        <v>2.9064559616949279</v>
      </c>
      <c r="AI794" s="27">
        <f t="shared" si="222"/>
        <v>2.9879842478638685</v>
      </c>
      <c r="AJ794" s="27">
        <f t="shared" si="222"/>
        <v>3.0808946624250266</v>
      </c>
      <c r="AK794" s="27">
        <f t="shared" si="222"/>
        <v>3.1733098763262757</v>
      </c>
      <c r="AL794" s="27">
        <f t="shared" si="222"/>
        <v>3.2780733891218219</v>
      </c>
      <c r="AM794" s="27">
        <f t="shared" si="222"/>
        <v>3.3794309559994296</v>
      </c>
      <c r="AN794" s="27">
        <f t="shared" si="222"/>
        <v>3.5003839557281649</v>
      </c>
      <c r="AO794" s="27">
        <f t="shared" si="222"/>
        <v>3.6230327612912419</v>
      </c>
      <c r="AP794" s="27">
        <f t="shared" si="222"/>
        <v>3.7497186584296225</v>
      </c>
      <c r="AQ794" s="27">
        <f t="shared" si="222"/>
        <v>3.8811943433831995</v>
      </c>
      <c r="AR794" s="27">
        <f t="shared" si="222"/>
        <v>4.0188958257066334</v>
      </c>
      <c r="AS794" s="27">
        <f t="shared" si="222"/>
        <v>4.1701799939181292</v>
      </c>
      <c r="AT794" s="27">
        <f t="shared" si="222"/>
        <v>4.2508143410759365</v>
      </c>
      <c r="AU794" s="27">
        <f t="shared" si="222"/>
        <v>4.3209782769759091</v>
      </c>
      <c r="AV794" s="27">
        <f t="shared" si="222"/>
        <v>4.39318097532637</v>
      </c>
      <c r="AW794" s="27">
        <f t="shared" si="222"/>
        <v>4.4629805704939951</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2.3161053423012615E-2</v>
      </c>
      <c r="L795" s="27">
        <f t="shared" si="223"/>
        <v>2.3631963555267654E-2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2.5862077897454101E-2</v>
      </c>
      <c r="S795" s="27">
        <f t="shared" si="223"/>
        <v>2.483005588828013E-2</v>
      </c>
      <c r="T795" s="27">
        <f t="shared" si="223"/>
        <v>2.552275503051438E-2</v>
      </c>
      <c r="U795" s="27">
        <f t="shared" si="223"/>
        <v>2.6095644039083689E-2</v>
      </c>
      <c r="V795" s="27">
        <f t="shared" si="223"/>
        <v>2.6626161035500702E-2</v>
      </c>
      <c r="W795" s="27">
        <f t="shared" si="223"/>
        <v>2.7181561615948827E-2</v>
      </c>
      <c r="X795" s="27">
        <f t="shared" si="223"/>
        <v>2.7705672802055114E-2</v>
      </c>
      <c r="Y795" s="27">
        <f t="shared" si="223"/>
        <v>2.817103281653437E-2</v>
      </c>
      <c r="Z795" s="27">
        <f t="shared" si="223"/>
        <v>2.8631696335284368E-2</v>
      </c>
      <c r="AA795" s="27">
        <f t="shared" si="223"/>
        <v>2.9098621673956812E-2</v>
      </c>
      <c r="AB795" s="27">
        <f t="shared" si="223"/>
        <v>2.968938706801352E-2</v>
      </c>
      <c r="AC795" s="27">
        <f t="shared" si="223"/>
        <v>3.0220183335509274E-2</v>
      </c>
      <c r="AD795" s="27">
        <f t="shared" si="223"/>
        <v>3.0838886130348919E-2</v>
      </c>
      <c r="AE795" s="27">
        <f t="shared" si="223"/>
        <v>3.1480392653973802E-2</v>
      </c>
      <c r="AF795" s="27">
        <f t="shared" si="223"/>
        <v>3.2223935265894482E-2</v>
      </c>
      <c r="AG795" s="27">
        <f t="shared" si="223"/>
        <v>3.3021131042410466E-2</v>
      </c>
      <c r="AH795" s="27">
        <f t="shared" si="223"/>
        <v>3.3670743795591034E-2</v>
      </c>
      <c r="AI795" s="27">
        <f t="shared" si="223"/>
        <v>3.4322057694501008E-2</v>
      </c>
      <c r="AJ795" s="27">
        <f t="shared" si="223"/>
        <v>3.5030086242599331E-2</v>
      </c>
      <c r="AK795" s="27">
        <f t="shared" si="223"/>
        <v>3.5736282631704572E-2</v>
      </c>
      <c r="AL795" s="27">
        <f t="shared" si="223"/>
        <v>3.6505165767414097E-2</v>
      </c>
      <c r="AM795" s="27">
        <f t="shared" si="223"/>
        <v>3.7257857071388366E-2</v>
      </c>
      <c r="AN795" s="27">
        <f t="shared" si="223"/>
        <v>3.8111649108147821E-2</v>
      </c>
      <c r="AO795" s="27">
        <f t="shared" si="223"/>
        <v>3.8976340086761679E-2</v>
      </c>
      <c r="AP795" s="27">
        <f t="shared" si="223"/>
        <v>3.9864010518801792E-2</v>
      </c>
      <c r="AQ795" s="27">
        <f t="shared" si="223"/>
        <v>4.0778775294904659E-2</v>
      </c>
      <c r="AR795" s="27">
        <f t="shared" si="223"/>
        <v>4.1728402252587948E-2</v>
      </c>
      <c r="AS795" s="27">
        <f t="shared" si="223"/>
        <v>4.2751916431699809E-2</v>
      </c>
      <c r="AT795" s="27">
        <f t="shared" si="223"/>
        <v>4.3405840108836705E-2</v>
      </c>
      <c r="AU795" s="27">
        <f t="shared" si="223"/>
        <v>4.4003275508974427E-2</v>
      </c>
      <c r="AV795" s="27">
        <f t="shared" si="223"/>
        <v>4.4609966576698412E-2</v>
      </c>
      <c r="AW795" s="27">
        <f t="shared" si="223"/>
        <v>4.5202188567959919E-2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9.2084154088933806E-2</v>
      </c>
      <c r="L796" s="27">
        <f t="shared" si="225"/>
        <v>9.3296737810214581E-2</v>
      </c>
      <c r="M796" s="27">
        <f t="shared" si="225"/>
        <v>9.5244495094686812E-2</v>
      </c>
      <c r="N796" s="27">
        <f t="shared" si="225"/>
        <v>9.5803753116994225E-2</v>
      </c>
      <c r="O796" s="27">
        <f t="shared" si="225"/>
        <v>9.5460820340069155E-2</v>
      </c>
      <c r="P796" s="27">
        <f t="shared" si="225"/>
        <v>9.4219345357912251E-2</v>
      </c>
      <c r="Q796" s="27">
        <f t="shared" si="225"/>
        <v>9.3696712749775951E-2</v>
      </c>
      <c r="R796" s="27">
        <f t="shared" si="225"/>
        <v>9.3292648760063338E-2</v>
      </c>
      <c r="S796" s="27">
        <f t="shared" si="225"/>
        <v>7.9778788614670318E-2</v>
      </c>
      <c r="T796" s="27">
        <f t="shared" si="225"/>
        <v>8.3141359175632173E-2</v>
      </c>
      <c r="U796" s="27">
        <f t="shared" si="225"/>
        <v>8.5459464220279752E-2</v>
      </c>
      <c r="V796" s="27">
        <f t="shared" si="225"/>
        <v>8.7487747994416734E-2</v>
      </c>
      <c r="W796" s="27">
        <f t="shared" si="225"/>
        <v>8.98593246395719E-2</v>
      </c>
      <c r="X796" s="27">
        <f t="shared" si="225"/>
        <v>9.2057641801445267E-2</v>
      </c>
      <c r="Y796" s="27">
        <f t="shared" si="225"/>
        <v>9.3740083127702142E-2</v>
      </c>
      <c r="Z796" s="27">
        <f t="shared" si="225"/>
        <v>9.5406632093694335E-2</v>
      </c>
      <c r="AA796" s="27">
        <f t="shared" si="225"/>
        <v>9.7156856341498149E-2</v>
      </c>
      <c r="AB796" s="27">
        <f t="shared" si="225"/>
        <v>0.10003091061577965</v>
      </c>
      <c r="AC796" s="27">
        <f t="shared" si="225"/>
        <v>0.1023904498273812</v>
      </c>
      <c r="AD796" s="27">
        <f t="shared" si="225"/>
        <v>0.10552569729305367</v>
      </c>
      <c r="AE796" s="27">
        <f t="shared" si="225"/>
        <v>0.10885764688940427</v>
      </c>
      <c r="AF796" s="27">
        <f t="shared" si="225"/>
        <v>0.11306493155175078</v>
      </c>
      <c r="AG796" s="27">
        <f t="shared" si="225"/>
        <v>0.11771793450785639</v>
      </c>
      <c r="AH796" s="27">
        <f t="shared" si="225"/>
        <v>0.12110233173728878</v>
      </c>
      <c r="AI796" s="27">
        <f t="shared" si="225"/>
        <v>0.12449934366099465</v>
      </c>
      <c r="AJ796" s="27">
        <f t="shared" si="225"/>
        <v>0.12837061093437624</v>
      </c>
      <c r="AK796" s="27">
        <f t="shared" si="225"/>
        <v>0.13222124484692829</v>
      </c>
      <c r="AL796" s="27">
        <f t="shared" si="225"/>
        <v>0.1365863912134094</v>
      </c>
      <c r="AM796" s="27">
        <f t="shared" si="225"/>
        <v>0.14080962316664303</v>
      </c>
      <c r="AN796" s="27">
        <f t="shared" si="225"/>
        <v>0.14584933148867368</v>
      </c>
      <c r="AO796" s="27">
        <f t="shared" si="225"/>
        <v>0.15095969838713522</v>
      </c>
      <c r="AP796" s="27">
        <f t="shared" si="225"/>
        <v>0.15623827743456775</v>
      </c>
      <c r="AQ796" s="27">
        <f t="shared" si="225"/>
        <v>0.16171643097430013</v>
      </c>
      <c r="AR796" s="27">
        <f t="shared" si="225"/>
        <v>0.16745399273777656</v>
      </c>
      <c r="AS796" s="27">
        <f t="shared" si="225"/>
        <v>0.17375749974658888</v>
      </c>
      <c r="AT796" s="27">
        <f t="shared" si="225"/>
        <v>0.17711726421149751</v>
      </c>
      <c r="AU796" s="27">
        <f t="shared" si="225"/>
        <v>0.18004076154066304</v>
      </c>
      <c r="AV796" s="27">
        <f t="shared" si="225"/>
        <v>0.18304920730526558</v>
      </c>
      <c r="AW796" s="27">
        <f t="shared" si="225"/>
        <v>0.18595752377058328</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6.0278316688762039E-2</v>
      </c>
      <c r="N797" s="27">
        <f t="shared" si="226"/>
        <v>6.0581464452445992E-2</v>
      </c>
      <c r="O797" s="27">
        <f t="shared" si="226"/>
        <v>6.078290752789528E-2</v>
      </c>
      <c r="P797" s="27">
        <f t="shared" si="226"/>
        <v>6.0880663265441157E-2</v>
      </c>
      <c r="Q797" s="27">
        <f t="shared" si="226"/>
        <v>6.1096642070638009E-2</v>
      </c>
      <c r="R797" s="27">
        <f t="shared" si="226"/>
        <v>6.1344406036983781E-2</v>
      </c>
      <c r="S797" s="27">
        <f t="shared" si="226"/>
        <v>5.9668578588854805E-2</v>
      </c>
      <c r="T797" s="27">
        <f t="shared" si="226"/>
        <v>6.0429971063726128E-2</v>
      </c>
      <c r="U797" s="27">
        <f t="shared" si="226"/>
        <v>6.1018540746205732E-2</v>
      </c>
      <c r="V797" s="27">
        <f t="shared" si="226"/>
        <v>6.15439513147686E-2</v>
      </c>
      <c r="W797" s="27">
        <f t="shared" si="226"/>
        <v>6.2099366744755705E-2</v>
      </c>
      <c r="X797" s="27">
        <f t="shared" si="226"/>
        <v>6.2606473713061023E-2</v>
      </c>
      <c r="Y797" s="27">
        <f t="shared" si="226"/>
        <v>6.3033966742462352E-2</v>
      </c>
      <c r="Z797" s="27">
        <f t="shared" si="226"/>
        <v>6.3456141274270239E-2</v>
      </c>
      <c r="AA797" s="27">
        <f t="shared" si="226"/>
        <v>6.3887521315951212E-2</v>
      </c>
      <c r="AB797" s="27">
        <f t="shared" si="226"/>
        <v>6.4486059135186485E-2</v>
      </c>
      <c r="AC797" s="27">
        <f t="shared" si="226"/>
        <v>6.5002608186176009E-2</v>
      </c>
      <c r="AD797" s="27">
        <f t="shared" si="226"/>
        <v>6.563623556614348E-2</v>
      </c>
      <c r="AE797" s="27">
        <f t="shared" si="226"/>
        <v>6.6298625745519632E-2</v>
      </c>
      <c r="AF797" s="27">
        <f t="shared" si="226"/>
        <v>6.7094160758283339E-2</v>
      </c>
      <c r="AG797" s="27">
        <f t="shared" si="226"/>
        <v>6.795723045745318E-2</v>
      </c>
      <c r="AH797" s="27">
        <f t="shared" si="226"/>
        <v>6.8622528183680948E-2</v>
      </c>
      <c r="AI797" s="27">
        <f t="shared" si="226"/>
        <v>6.9287823662330092E-2</v>
      </c>
      <c r="AJ797" s="27">
        <f t="shared" si="226"/>
        <v>7.0024701541404027E-2</v>
      </c>
      <c r="AK797" s="27">
        <f t="shared" si="226"/>
        <v>7.0756194613289511E-2</v>
      </c>
      <c r="AL797" s="27">
        <f t="shared" si="226"/>
        <v>7.1565750172442835E-2</v>
      </c>
      <c r="AM797" s="27">
        <f t="shared" si="226"/>
        <v>7.2350720661825837E-2</v>
      </c>
      <c r="AN797" s="27">
        <f t="shared" si="226"/>
        <v>7.326222404655186E-2</v>
      </c>
      <c r="AO797" s="27">
        <f t="shared" si="226"/>
        <v>7.4183373928528945E-2</v>
      </c>
      <c r="AP797" s="27">
        <f t="shared" si="226"/>
        <v>7.5129439553502791E-2</v>
      </c>
      <c r="AQ797" s="27">
        <f t="shared" si="226"/>
        <v>7.6105361639546107E-2</v>
      </c>
      <c r="AR797" s="27">
        <f t="shared" si="226"/>
        <v>7.7120658143113877E-2</v>
      </c>
      <c r="AS797" s="27">
        <f t="shared" si="226"/>
        <v>7.8224249151495742E-2</v>
      </c>
      <c r="AT797" s="27">
        <f t="shared" si="226"/>
        <v>7.8856555703778489E-2</v>
      </c>
      <c r="AU797" s="27">
        <f t="shared" si="226"/>
        <v>7.9415177594811759E-2</v>
      </c>
      <c r="AV797" s="27">
        <f t="shared" si="226"/>
        <v>7.9983038860250016E-2</v>
      </c>
      <c r="AW797" s="27">
        <f t="shared" si="226"/>
        <v>8.0530364133495513E-2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0.26393657447404817</v>
      </c>
      <c r="N798" s="27">
        <f t="shared" si="227"/>
        <v>0.26526394701365208</v>
      </c>
      <c r="O798" s="27">
        <f t="shared" si="227"/>
        <v>0.26614599213711043</v>
      </c>
      <c r="P798" s="27">
        <f t="shared" si="227"/>
        <v>0.26657402855087203</v>
      </c>
      <c r="Q798" s="27">
        <f t="shared" si="227"/>
        <v>0.26751972028770321</v>
      </c>
      <c r="R798" s="27">
        <f t="shared" si="227"/>
        <v>0.26860458755254507</v>
      </c>
      <c r="S798" s="27">
        <f t="shared" si="227"/>
        <v>0.26126675563609397</v>
      </c>
      <c r="T798" s="27">
        <f t="shared" si="227"/>
        <v>0.26460061319362116</v>
      </c>
      <c r="U798" s="27">
        <f t="shared" si="227"/>
        <v>0.26717774331878785</v>
      </c>
      <c r="V798" s="27">
        <f t="shared" si="227"/>
        <v>0.26947832291816481</v>
      </c>
      <c r="W798" s="27">
        <f t="shared" si="227"/>
        <v>0.27191028276796864</v>
      </c>
      <c r="X798" s="27">
        <f t="shared" si="227"/>
        <v>0.27413071763507857</v>
      </c>
      <c r="Y798" s="27">
        <f t="shared" si="227"/>
        <v>0.27600255235094012</v>
      </c>
      <c r="Z798" s="27">
        <f t="shared" si="227"/>
        <v>0.27785109932233115</v>
      </c>
      <c r="AA798" s="27">
        <f t="shared" si="227"/>
        <v>0.27973995383506794</v>
      </c>
      <c r="AB798" s="27">
        <f t="shared" si="227"/>
        <v>0.28236073076415519</v>
      </c>
      <c r="AC798" s="27">
        <f t="shared" si="227"/>
        <v>0.28462250903792391</v>
      </c>
      <c r="AD798" s="27">
        <f t="shared" si="227"/>
        <v>0.28739693024522284</v>
      </c>
      <c r="AE798" s="27">
        <f t="shared" si="227"/>
        <v>0.29029729317029412</v>
      </c>
      <c r="AF798" s="27">
        <f t="shared" si="227"/>
        <v>0.2937806483413945</v>
      </c>
      <c r="AG798" s="27">
        <f t="shared" si="227"/>
        <v>0.29755971306059398</v>
      </c>
      <c r="AH798" s="27">
        <f t="shared" si="227"/>
        <v>0.30047280706374263</v>
      </c>
      <c r="AI798" s="27">
        <f t="shared" si="227"/>
        <v>0.30338589122557136</v>
      </c>
      <c r="AJ798" s="27">
        <f t="shared" si="227"/>
        <v>0.3066124083861731</v>
      </c>
      <c r="AK798" s="27">
        <f t="shared" si="227"/>
        <v>0.30981534745698069</v>
      </c>
      <c r="AL798" s="27">
        <f t="shared" si="227"/>
        <v>0.3133600934430476</v>
      </c>
      <c r="AM798" s="27">
        <f t="shared" si="227"/>
        <v>0.3167971904525862</v>
      </c>
      <c r="AN798" s="27">
        <f t="shared" si="227"/>
        <v>0.32078832846375993</v>
      </c>
      <c r="AO798" s="27">
        <f t="shared" si="227"/>
        <v>0.32482170493778362</v>
      </c>
      <c r="AP798" s="27">
        <f t="shared" si="227"/>
        <v>0.32896417828475089</v>
      </c>
      <c r="AQ798" s="27">
        <f t="shared" si="227"/>
        <v>0.33323738209158293</v>
      </c>
      <c r="AR798" s="27">
        <f t="shared" si="227"/>
        <v>0.33768299198826918</v>
      </c>
      <c r="AS798" s="27">
        <f t="shared" si="227"/>
        <v>0.34251521104104471</v>
      </c>
      <c r="AT798" s="27">
        <f t="shared" si="227"/>
        <v>0.34528384882979901</v>
      </c>
      <c r="AU798" s="27">
        <f t="shared" si="227"/>
        <v>0.34772984859297779</v>
      </c>
      <c r="AV798" s="27">
        <f t="shared" si="227"/>
        <v>0.35021630417783023</v>
      </c>
      <c r="AW798" s="27">
        <f t="shared" si="227"/>
        <v>0.35261284020735112</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1.1743619004328782E-2</v>
      </c>
      <c r="N799" s="27">
        <f t="shared" si="228"/>
        <v>1.1802679244134426E-2</v>
      </c>
      <c r="O799" s="27">
        <f t="shared" si="228"/>
        <v>1.1841925043604099E-2</v>
      </c>
      <c r="P799" s="27">
        <f t="shared" si="228"/>
        <v>1.1860970136438286E-2</v>
      </c>
      <c r="Q799" s="27">
        <f t="shared" si="228"/>
        <v>1.1903047834366352E-2</v>
      </c>
      <c r="R799" s="27">
        <f t="shared" si="228"/>
        <v>1.1951318021451862E-2</v>
      </c>
      <c r="S799" s="27">
        <f t="shared" si="228"/>
        <v>1.1624827831464648E-2</v>
      </c>
      <c r="T799" s="27">
        <f t="shared" si="228"/>
        <v>1.1773164806165184E-2</v>
      </c>
      <c r="U799" s="27">
        <f t="shared" si="228"/>
        <v>1.188783187864214E-2</v>
      </c>
      <c r="V799" s="27">
        <f t="shared" si="228"/>
        <v>1.1990194085767285E-2</v>
      </c>
      <c r="W799" s="27">
        <f t="shared" si="228"/>
        <v>1.2098401938228934E-2</v>
      </c>
      <c r="X799" s="27">
        <f t="shared" si="228"/>
        <v>1.2197198178027184E-2</v>
      </c>
      <c r="Y799" s="27">
        <f t="shared" si="228"/>
        <v>1.2280483769597653E-2</v>
      </c>
      <c r="Z799" s="27">
        <f t="shared" si="228"/>
        <v>1.2362733194054574E-2</v>
      </c>
      <c r="AA799" s="27">
        <f t="shared" si="228"/>
        <v>1.244677606608317E-2</v>
      </c>
      <c r="AB799" s="27">
        <f t="shared" si="228"/>
        <v>1.256338516359785E-2</v>
      </c>
      <c r="AC799" s="27">
        <f t="shared" si="228"/>
        <v>1.2664020940857362E-2</v>
      </c>
      <c r="AD799" s="27">
        <f t="shared" si="228"/>
        <v>1.2787466301474681E-2</v>
      </c>
      <c r="AE799" s="27">
        <f t="shared" si="228"/>
        <v>1.2916515324840205E-2</v>
      </c>
      <c r="AF799" s="27">
        <f t="shared" si="228"/>
        <v>1.3071504060553235E-2</v>
      </c>
      <c r="AG799" s="27">
        <f t="shared" si="228"/>
        <v>1.3239650124975782E-2</v>
      </c>
      <c r="AH799" s="27">
        <f t="shared" si="228"/>
        <v>1.3369265606138039E-2</v>
      </c>
      <c r="AI799" s="27">
        <f t="shared" si="228"/>
        <v>1.3498880649419679E-2</v>
      </c>
      <c r="AJ799" s="27">
        <f t="shared" si="228"/>
        <v>1.3642441610307886E-2</v>
      </c>
      <c r="AK799" s="27">
        <f t="shared" si="228"/>
        <v>1.3784953485430152E-2</v>
      </c>
      <c r="AL799" s="27">
        <f t="shared" si="228"/>
        <v>1.3942673749893102E-2</v>
      </c>
      <c r="AM799" s="27">
        <f t="shared" si="228"/>
        <v>1.4095604270573587E-2</v>
      </c>
      <c r="AN799" s="27">
        <f t="shared" si="228"/>
        <v>1.4273186344184712E-2</v>
      </c>
      <c r="AO799" s="27">
        <f t="shared" si="228"/>
        <v>1.4452647779972252E-2</v>
      </c>
      <c r="AP799" s="27">
        <f t="shared" si="228"/>
        <v>1.4636963382382837E-2</v>
      </c>
      <c r="AQ799" s="27">
        <f t="shared" si="228"/>
        <v>1.4827095718286953E-2</v>
      </c>
      <c r="AR799" s="27">
        <f t="shared" si="228"/>
        <v>1.5024899107122291E-2</v>
      </c>
      <c r="AS799" s="27">
        <f t="shared" si="228"/>
        <v>1.5239904320455598E-2</v>
      </c>
      <c r="AT799" s="27">
        <f t="shared" si="228"/>
        <v>1.5363092353099076E-2</v>
      </c>
      <c r="AU799" s="27">
        <f t="shared" si="228"/>
        <v>1.5471924898799467E-2</v>
      </c>
      <c r="AV799" s="27">
        <f t="shared" si="228"/>
        <v>1.5582557489670511E-2</v>
      </c>
      <c r="AW799" s="27">
        <f t="shared" si="228"/>
        <v>1.5689189191309145E-2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0.52525224947331295</v>
      </c>
      <c r="L800" s="27">
        <f t="shared" si="229"/>
        <v>0.52069690445710348</v>
      </c>
      <c r="M800" s="27">
        <f t="shared" si="229"/>
        <v>0.51896282251134851</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0.41638684077436</v>
      </c>
      <c r="T800" s="27">
        <f t="shared" si="229"/>
        <v>0.42452673354407733</v>
      </c>
      <c r="U800" s="27">
        <f t="shared" si="229"/>
        <v>0.42889514925669514</v>
      </c>
      <c r="V800" s="27">
        <f t="shared" si="229"/>
        <v>0.43200883855711308</v>
      </c>
      <c r="W800" s="27">
        <f t="shared" si="229"/>
        <v>0.43589067388830338</v>
      </c>
      <c r="X800" s="27">
        <f t="shared" si="229"/>
        <v>0.43890290563573975</v>
      </c>
      <c r="Y800" s="27">
        <f t="shared" si="229"/>
        <v>0.44015451925198612</v>
      </c>
      <c r="Z800" s="27">
        <f t="shared" si="229"/>
        <v>0.4412171292797234</v>
      </c>
      <c r="AA800" s="27">
        <f t="shared" si="229"/>
        <v>0.44239089954833632</v>
      </c>
      <c r="AB800" s="27">
        <f t="shared" si="229"/>
        <v>0.44675039046235338</v>
      </c>
      <c r="AC800" s="27">
        <f t="shared" si="229"/>
        <v>0.44938044616559109</v>
      </c>
      <c r="AD800" s="27">
        <f t="shared" si="229"/>
        <v>0.45027121337052706</v>
      </c>
      <c r="AE800" s="27">
        <f t="shared" si="229"/>
        <v>0.45135358848181367</v>
      </c>
      <c r="AF800" s="27">
        <f t="shared" si="229"/>
        <v>0.45446787037395103</v>
      </c>
      <c r="AG800" s="27">
        <f t="shared" si="229"/>
        <v>0.45830880500533289</v>
      </c>
      <c r="AH800" s="27">
        <f t="shared" si="229"/>
        <v>0.45827533624456146</v>
      </c>
      <c r="AI800" s="27">
        <f t="shared" si="229"/>
        <v>0.45790482175856823</v>
      </c>
      <c r="AJ800" s="27">
        <f t="shared" si="229"/>
        <v>0.45836751267312564</v>
      </c>
      <c r="AK800" s="27">
        <f t="shared" si="229"/>
        <v>0.45836355068076862</v>
      </c>
      <c r="AL800" s="27">
        <f t="shared" si="229"/>
        <v>0.45919635008560616</v>
      </c>
      <c r="AM800" s="27">
        <f t="shared" si="229"/>
        <v>0.45923310328512024</v>
      </c>
      <c r="AN800" s="27">
        <f t="shared" si="229"/>
        <v>0.46307198734151434</v>
      </c>
      <c r="AO800" s="27">
        <f t="shared" si="229"/>
        <v>0.46666086001593665</v>
      </c>
      <c r="AP800" s="27">
        <f t="shared" si="229"/>
        <v>0.47021364642945973</v>
      </c>
      <c r="AQ800" s="27">
        <f t="shared" si="229"/>
        <v>0.47378264798815617</v>
      </c>
      <c r="AR800" s="27">
        <f t="shared" si="229"/>
        <v>0.47747663587649708</v>
      </c>
      <c r="AS800" s="27">
        <f t="shared" si="229"/>
        <v>0.48191691444953233</v>
      </c>
      <c r="AT800" s="27">
        <f t="shared" si="229"/>
        <v>0.47975692350172572</v>
      </c>
      <c r="AU800" s="27">
        <f t="shared" si="229"/>
        <v>0.47646089229648547</v>
      </c>
      <c r="AV800" s="27">
        <f t="shared" si="229"/>
        <v>0.47312379951572259</v>
      </c>
      <c r="AW800" s="27">
        <f t="shared" si="229"/>
        <v>0.46937643139014079</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0.80452586370517842</v>
      </c>
      <c r="L801" s="27">
        <f t="shared" si="230"/>
        <v>0.79754846782098032</v>
      </c>
      <c r="M801" s="27">
        <f t="shared" si="230"/>
        <v>0.79489238443144161</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0.63777734040239087</v>
      </c>
      <c r="T801" s="27">
        <f t="shared" si="230"/>
        <v>0.65024516756084882</v>
      </c>
      <c r="U801" s="27">
        <f t="shared" si="230"/>
        <v>0.65693624490081493</v>
      </c>
      <c r="V801" s="27">
        <f t="shared" si="230"/>
        <v>0.66170546497791127</v>
      </c>
      <c r="W801" s="27">
        <f t="shared" si="230"/>
        <v>0.66765124993308056</v>
      </c>
      <c r="X801" s="27">
        <f t="shared" si="230"/>
        <v>0.67226506805707054</v>
      </c>
      <c r="Y801" s="27">
        <f t="shared" si="230"/>
        <v>0.67418215746819699</v>
      </c>
      <c r="Z801" s="27">
        <f t="shared" si="230"/>
        <v>0.67580975116475783</v>
      </c>
      <c r="AA801" s="27">
        <f t="shared" si="230"/>
        <v>0.67760760836592981</v>
      </c>
      <c r="AB801" s="27">
        <f t="shared" si="230"/>
        <v>0.68428501564296917</v>
      </c>
      <c r="AC801" s="27">
        <f t="shared" si="230"/>
        <v>0.68831345690783152</v>
      </c>
      <c r="AD801" s="27">
        <f t="shared" si="230"/>
        <v>0.68967783993642395</v>
      </c>
      <c r="AE801" s="27">
        <f t="shared" si="230"/>
        <v>0.69133570769831154</v>
      </c>
      <c r="AF801" s="27">
        <f t="shared" si="230"/>
        <v>0.69610583544475269</v>
      </c>
      <c r="AG801" s="27">
        <f t="shared" si="230"/>
        <v>0.70198897303216179</v>
      </c>
      <c r="AH801" s="27">
        <f t="shared" si="230"/>
        <v>0.70193770912288034</v>
      </c>
      <c r="AI801" s="27">
        <f t="shared" si="230"/>
        <v>0.70137019420569957</v>
      </c>
      <c r="AJ801" s="27">
        <f t="shared" si="230"/>
        <v>0.70207889523084688</v>
      </c>
      <c r="AK801" s="27">
        <f t="shared" si="230"/>
        <v>0.70207282666983417</v>
      </c>
      <c r="AL801" s="27">
        <f t="shared" si="230"/>
        <v>0.70334842075085346</v>
      </c>
      <c r="AM801" s="27">
        <f t="shared" si="230"/>
        <v>0.70340471541615501</v>
      </c>
      <c r="AN801" s="27">
        <f t="shared" si="230"/>
        <v>0.70928471214959377</v>
      </c>
      <c r="AO801" s="27">
        <f t="shared" si="230"/>
        <v>0.71478176788045977</v>
      </c>
      <c r="AP801" s="27">
        <f t="shared" si="230"/>
        <v>0.72022355049208264</v>
      </c>
      <c r="AQ801" s="27">
        <f t="shared" si="230"/>
        <v>0.7256901697487439</v>
      </c>
      <c r="AR801" s="27">
        <f t="shared" si="230"/>
        <v>0.73134822985103554</v>
      </c>
      <c r="AS801" s="27">
        <f t="shared" si="230"/>
        <v>0.73814937912292311</v>
      </c>
      <c r="AT801" s="27">
        <f t="shared" si="230"/>
        <v>0.734840933353063</v>
      </c>
      <c r="AU801" s="27">
        <f t="shared" si="230"/>
        <v>0.72979242122416876</v>
      </c>
      <c r="AV801" s="27">
        <f t="shared" si="230"/>
        <v>0.72468101531510365</v>
      </c>
      <c r="AW801" s="27">
        <f t="shared" si="230"/>
        <v>0.71894119300900572</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0.97926119892671459</v>
      </c>
      <c r="L802" s="27">
        <f t="shared" si="231"/>
        <v>1.0122801448609138</v>
      </c>
      <c r="M802" s="27">
        <f t="shared" si="231"/>
        <v>1.0514701788925804</v>
      </c>
      <c r="N802" s="27">
        <f t="shared" si="231"/>
        <v>1.0806972456941153</v>
      </c>
      <c r="O802" s="27">
        <f t="shared" si="231"/>
        <v>1.1032367943433712</v>
      </c>
      <c r="P802" s="27">
        <f t="shared" si="231"/>
        <v>1.1187666946803865</v>
      </c>
      <c r="Q802" s="27">
        <f t="shared" si="231"/>
        <v>1.1399714801203362</v>
      </c>
      <c r="R802" s="27">
        <f t="shared" si="231"/>
        <v>1.1622002864669057</v>
      </c>
      <c r="S802" s="27">
        <f t="shared" si="231"/>
        <v>1.0733661527481975</v>
      </c>
      <c r="T802" s="27">
        <f t="shared" si="231"/>
        <v>1.1207150708360665</v>
      </c>
      <c r="U802" s="27">
        <f t="shared" si="231"/>
        <v>1.1591516192357747</v>
      </c>
      <c r="V802" s="27">
        <f t="shared" si="231"/>
        <v>1.19495775924058</v>
      </c>
      <c r="W802" s="27">
        <f t="shared" si="231"/>
        <v>1.233647594454709</v>
      </c>
      <c r="X802" s="27">
        <f t="shared" si="231"/>
        <v>1.2706568769290665</v>
      </c>
      <c r="Y802" s="27">
        <f t="shared" si="231"/>
        <v>1.3032055480047549</v>
      </c>
      <c r="Z802" s="27">
        <f t="shared" si="231"/>
        <v>1.3357273055141619</v>
      </c>
      <c r="AA802" s="27">
        <f t="shared" si="231"/>
        <v>1.3691357625933023</v>
      </c>
      <c r="AB802" s="27">
        <f t="shared" si="231"/>
        <v>1.4132018433364359</v>
      </c>
      <c r="AC802" s="27">
        <f t="shared" si="231"/>
        <v>1.4527225301756201</v>
      </c>
      <c r="AD802" s="27">
        <f t="shared" si="231"/>
        <v>1.5038738442601605</v>
      </c>
      <c r="AE802" s="27">
        <f t="shared" si="231"/>
        <v>1.5575771545564938</v>
      </c>
      <c r="AF802" s="27">
        <f t="shared" si="231"/>
        <v>1.6205669103830305</v>
      </c>
      <c r="AG802" s="27">
        <f t="shared" si="231"/>
        <v>1.6888753205814067</v>
      </c>
      <c r="AH802" s="27">
        <f t="shared" si="231"/>
        <v>1.745399048557791</v>
      </c>
      <c r="AI802" s="27">
        <f t="shared" si="231"/>
        <v>1.8027451188869172</v>
      </c>
      <c r="AJ802" s="27">
        <f t="shared" si="231"/>
        <v>1.8656689223940739</v>
      </c>
      <c r="AK802" s="27">
        <f t="shared" si="231"/>
        <v>1.9291770508874455</v>
      </c>
      <c r="AL802" s="27">
        <f t="shared" si="231"/>
        <v>1.9988964791016035</v>
      </c>
      <c r="AM802" s="27">
        <f t="shared" si="231"/>
        <v>2.0680101428567834</v>
      </c>
      <c r="AN802" s="27">
        <f t="shared" si="231"/>
        <v>2.144134490543224</v>
      </c>
      <c r="AO802" s="27">
        <f t="shared" si="231"/>
        <v>2.2219287093121975</v>
      </c>
      <c r="AP802" s="27">
        <f t="shared" si="231"/>
        <v>2.3024795146115542</v>
      </c>
      <c r="AQ802" s="27">
        <f t="shared" si="231"/>
        <v>2.386181444326509</v>
      </c>
      <c r="AR802" s="27">
        <f t="shared" si="231"/>
        <v>2.4737602108369394</v>
      </c>
      <c r="AS802" s="27">
        <f t="shared" si="231"/>
        <v>2.5687490872898078</v>
      </c>
      <c r="AT802" s="27">
        <f t="shared" si="231"/>
        <v>2.6313780572864869</v>
      </c>
      <c r="AU802" s="27">
        <f t="shared" si="231"/>
        <v>2.6895265803532804</v>
      </c>
      <c r="AV802" s="27">
        <f t="shared" si="231"/>
        <v>2.7490955498248484</v>
      </c>
      <c r="AW802" s="27">
        <f t="shared" si="231"/>
        <v>2.8079448044540638</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0.11740318150277544</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0.11955045154495984</v>
      </c>
      <c r="T803" s="27">
        <f t="shared" si="232"/>
        <v>0.11995011949583226</v>
      </c>
      <c r="U803" s="27">
        <f t="shared" si="232"/>
        <v>0.12030373644923036</v>
      </c>
      <c r="V803" s="27">
        <f t="shared" si="232"/>
        <v>0.12061203241994412</v>
      </c>
      <c r="W803" s="27">
        <f t="shared" si="232"/>
        <v>0.12087542518312812</v>
      </c>
      <c r="X803" s="27">
        <f t="shared" si="232"/>
        <v>0.12108832787962588</v>
      </c>
      <c r="Y803" s="27">
        <f t="shared" si="232"/>
        <v>0.12129445136609399</v>
      </c>
      <c r="Z803" s="27">
        <f t="shared" si="232"/>
        <v>0.12149498269403586</v>
      </c>
      <c r="AA803" s="27">
        <f t="shared" si="232"/>
        <v>0.12168903659449447</v>
      </c>
      <c r="AB803" s="27">
        <f t="shared" si="232"/>
        <v>0.12188108181253243</v>
      </c>
      <c r="AC803" s="27">
        <f t="shared" si="232"/>
        <v>0.1220607810636357</v>
      </c>
      <c r="AD803" s="27">
        <f t="shared" si="232"/>
        <v>0.12224004719128284</v>
      </c>
      <c r="AE803" s="27">
        <f t="shared" si="232"/>
        <v>0.12241466374301066</v>
      </c>
      <c r="AF803" s="27">
        <f t="shared" si="232"/>
        <v>0.12258752875783049</v>
      </c>
      <c r="AG803" s="27">
        <f t="shared" si="232"/>
        <v>0.12275538199242869</v>
      </c>
      <c r="AH803" s="27">
        <f t="shared" si="232"/>
        <v>0.12290772042082038</v>
      </c>
      <c r="AI803" s="27">
        <f t="shared" si="232"/>
        <v>0.12305265773929117</v>
      </c>
      <c r="AJ803" s="27">
        <f t="shared" si="232"/>
        <v>0.12319211779914702</v>
      </c>
      <c r="AK803" s="27">
        <f t="shared" si="232"/>
        <v>0.12332263729533599</v>
      </c>
      <c r="AL803" s="27">
        <f t="shared" si="232"/>
        <v>0.12344665263050685</v>
      </c>
      <c r="AM803" s="27">
        <f t="shared" si="232"/>
        <v>0.12355983837960874</v>
      </c>
      <c r="AN803" s="27">
        <f t="shared" si="232"/>
        <v>0.12366889626373621</v>
      </c>
      <c r="AO803" s="27">
        <f t="shared" si="232"/>
        <v>0.12376906017850768</v>
      </c>
      <c r="AP803" s="27">
        <f t="shared" si="232"/>
        <v>0.12386041904773933</v>
      </c>
      <c r="AQ803" s="27">
        <f t="shared" si="232"/>
        <v>0.12394271153045082</v>
      </c>
      <c r="AR803" s="27">
        <f t="shared" si="232"/>
        <v>0.12401586881810205</v>
      </c>
      <c r="AS803" s="27">
        <f t="shared" si="232"/>
        <v>0.12408135383816869</v>
      </c>
      <c r="AT803" s="27">
        <f t="shared" si="232"/>
        <v>0.12411838784767153</v>
      </c>
      <c r="AU803" s="27">
        <f t="shared" si="232"/>
        <v>0.12414113359883719</v>
      </c>
      <c r="AV803" s="27">
        <f t="shared" si="232"/>
        <v>0.12415229217875655</v>
      </c>
      <c r="AW803" s="27">
        <f t="shared" si="232"/>
        <v>0.12415047484247166</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6.2665450726748353E-2</v>
      </c>
      <c r="L804" s="27">
        <f t="shared" si="233"/>
        <v>6.269933373655362E-2</v>
      </c>
      <c r="M804" s="27">
        <f t="shared" si="233"/>
        <v>6.2780346741822507E-2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6.3928581023646278E-2</v>
      </c>
      <c r="T804" s="27">
        <f t="shared" si="233"/>
        <v>6.4142300040594458E-2</v>
      </c>
      <c r="U804" s="27">
        <f t="shared" si="233"/>
        <v>6.4331393680681179E-2</v>
      </c>
      <c r="V804" s="27">
        <f t="shared" si="233"/>
        <v>6.4496252313068908E-2</v>
      </c>
      <c r="W804" s="27">
        <f t="shared" si="233"/>
        <v>6.4637099339446877E-2</v>
      </c>
      <c r="X804" s="27">
        <f t="shared" si="233"/>
        <v>6.4750947234685385E-2</v>
      </c>
      <c r="Y804" s="27">
        <f t="shared" si="233"/>
        <v>6.4861170005367244E-2</v>
      </c>
      <c r="Z804" s="27">
        <f t="shared" si="233"/>
        <v>6.4968402417126828E-2</v>
      </c>
      <c r="AA804" s="27">
        <f t="shared" si="233"/>
        <v>6.5072171079964186E-2</v>
      </c>
      <c r="AB804" s="27">
        <f t="shared" si="233"/>
        <v>6.5174865617064509E-2</v>
      </c>
      <c r="AC804" s="27">
        <f t="shared" si="233"/>
        <v>6.5270958253985462E-2</v>
      </c>
      <c r="AD804" s="27">
        <f t="shared" si="233"/>
        <v>6.5366819281844277E-2</v>
      </c>
      <c r="AE804" s="27">
        <f t="shared" si="233"/>
        <v>6.546019398876457E-2</v>
      </c>
      <c r="AF804" s="27">
        <f t="shared" si="233"/>
        <v>6.5552632076310471E-2</v>
      </c>
      <c r="AG804" s="27">
        <f t="shared" si="233"/>
        <v>6.5642390157266403E-2</v>
      </c>
      <c r="AH804" s="27">
        <f t="shared" si="233"/>
        <v>6.5723851828356702E-2</v>
      </c>
      <c r="AI804" s="27">
        <f t="shared" si="233"/>
        <v>6.5801355819244817E-2</v>
      </c>
      <c r="AJ804" s="27">
        <f t="shared" si="233"/>
        <v>6.5875930892955056E-2</v>
      </c>
      <c r="AK804" s="27">
        <f t="shared" si="233"/>
        <v>6.5945725076744857E-2</v>
      </c>
      <c r="AL804" s="27">
        <f t="shared" si="233"/>
        <v>6.6012041216083409E-2</v>
      </c>
      <c r="AM804" s="27">
        <f t="shared" si="233"/>
        <v>6.6072566326935575E-2</v>
      </c>
      <c r="AN804" s="27">
        <f t="shared" si="233"/>
        <v>6.613088409731295E-2</v>
      </c>
      <c r="AO804" s="27">
        <f t="shared" si="233"/>
        <v>6.6184445893678945E-2</v>
      </c>
      <c r="AP804" s="27">
        <f t="shared" si="233"/>
        <v>6.6233299267283344E-2</v>
      </c>
      <c r="AQ804" s="27">
        <f t="shared" si="233"/>
        <v>6.6277304468273165E-2</v>
      </c>
      <c r="AR804" s="27">
        <f t="shared" si="233"/>
        <v>6.6316424701870311E-2</v>
      </c>
      <c r="AS804" s="27">
        <f t="shared" si="233"/>
        <v>6.6351442256024754E-2</v>
      </c>
      <c r="AT804" s="27">
        <f t="shared" si="233"/>
        <v>6.6371245875722865E-2</v>
      </c>
      <c r="AU804" s="27">
        <f t="shared" si="233"/>
        <v>6.6383408971533428E-2</v>
      </c>
      <c r="AV804" s="27">
        <f t="shared" si="233"/>
        <v>6.63893759266663E-2</v>
      </c>
      <c r="AW804" s="27">
        <f t="shared" si="233"/>
        <v>6.6388404121638087E-2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1.5078704166608926E-2</v>
      </c>
      <c r="T805" s="27">
        <f t="shared" si="234"/>
        <v>1.5164109953453546E-2</v>
      </c>
      <c r="U805" s="27">
        <f t="shared" si="234"/>
        <v>1.5239284242247776E-2</v>
      </c>
      <c r="V805" s="27">
        <f t="shared" si="234"/>
        <v>1.5304545719747074E-2</v>
      </c>
      <c r="W805" s="27">
        <f t="shared" si="234"/>
        <v>1.5360135442252837E-2</v>
      </c>
      <c r="X805" s="27">
        <f t="shared" si="234"/>
        <v>1.5405142607941085E-2</v>
      </c>
      <c r="Y805" s="27">
        <f t="shared" si="234"/>
        <v>1.5447962927564311E-2</v>
      </c>
      <c r="Z805" s="27">
        <f t="shared" si="234"/>
        <v>1.548889455308677E-2</v>
      </c>
      <c r="AA805" s="27">
        <f t="shared" si="234"/>
        <v>1.5527836770406296E-2</v>
      </c>
      <c r="AB805" s="27">
        <f t="shared" si="234"/>
        <v>1.5565688416231002E-2</v>
      </c>
      <c r="AC805" s="27">
        <f t="shared" si="234"/>
        <v>1.5600564011685292E-2</v>
      </c>
      <c r="AD805" s="27">
        <f t="shared" si="234"/>
        <v>1.5634746102029969E-2</v>
      </c>
      <c r="AE805" s="27">
        <f t="shared" si="234"/>
        <v>1.5667487530601924E-2</v>
      </c>
      <c r="AF805" s="27">
        <f t="shared" si="234"/>
        <v>1.5699367642390216E-2</v>
      </c>
      <c r="AG805" s="27">
        <f t="shared" si="234"/>
        <v>1.5729814700629455E-2</v>
      </c>
      <c r="AH805" s="27">
        <f t="shared" si="234"/>
        <v>1.5756916496943066E-2</v>
      </c>
      <c r="AI805" s="27">
        <f t="shared" si="234"/>
        <v>1.5782216785041197E-2</v>
      </c>
      <c r="AJ805" s="27">
        <f t="shared" si="234"/>
        <v>1.5806102465013513E-2</v>
      </c>
      <c r="AK805" s="27">
        <f t="shared" si="234"/>
        <v>1.5827962795554217E-2</v>
      </c>
      <c r="AL805" s="27">
        <f t="shared" si="234"/>
        <v>1.5848275086327315E-2</v>
      </c>
      <c r="AM805" s="27">
        <f t="shared" si="234"/>
        <v>1.5866269910266493E-2</v>
      </c>
      <c r="AN805" s="27">
        <f t="shared" si="234"/>
        <v>1.5883203226406024E-2</v>
      </c>
      <c r="AO805" s="27">
        <f t="shared" si="234"/>
        <v>1.5898222376567517E-2</v>
      </c>
      <c r="AP805" s="27">
        <f t="shared" si="234"/>
        <v>1.5911366343801824E-2</v>
      </c>
      <c r="AQ805" s="27">
        <f t="shared" si="234"/>
        <v>1.592260886015575E-2</v>
      </c>
      <c r="AR805" s="27">
        <f t="shared" si="234"/>
        <v>1.5931957873364856E-2</v>
      </c>
      <c r="AS805" s="27">
        <f t="shared" si="234"/>
        <v>1.5939698752267903E-2</v>
      </c>
      <c r="AT805" s="27">
        <f t="shared" si="234"/>
        <v>1.5942078145401422E-2</v>
      </c>
      <c r="AU805" s="27">
        <f t="shared" si="234"/>
        <v>1.5941696471724866E-2</v>
      </c>
      <c r="AV805" s="27">
        <f t="shared" si="234"/>
        <v>1.5939063311034396E-2</v>
      </c>
      <c r="AW805" s="27">
        <f t="shared" si="234"/>
        <v>1.5933945683382855E-2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0.11732381389682568</v>
      </c>
      <c r="Q806" s="27">
        <f t="shared" si="235"/>
        <v>0.11805182815822728</v>
      </c>
      <c r="R806" s="27">
        <f t="shared" si="235"/>
        <v>0.11882851694408277</v>
      </c>
      <c r="S806" s="27">
        <f t="shared" si="235"/>
        <v>0.11954225620944353</v>
      </c>
      <c r="T806" s="27">
        <f t="shared" si="235"/>
        <v>0.12021934359970862</v>
      </c>
      <c r="U806" s="27">
        <f t="shared" si="235"/>
        <v>0.12081531683402028</v>
      </c>
      <c r="V806" s="27">
        <f t="shared" si="235"/>
        <v>0.12133270242482619</v>
      </c>
      <c r="W806" s="27">
        <f t="shared" si="235"/>
        <v>0.12177341143914</v>
      </c>
      <c r="X806" s="27">
        <f t="shared" si="235"/>
        <v>0.12213022314341626</v>
      </c>
      <c r="Y806" s="27">
        <f t="shared" si="235"/>
        <v>0.1224696977801497</v>
      </c>
      <c r="Z806" s="27">
        <f t="shared" si="235"/>
        <v>0.12279419906429255</v>
      </c>
      <c r="AA806" s="27">
        <f t="shared" si="235"/>
        <v>0.12310292854586717</v>
      </c>
      <c r="AB806" s="27">
        <f t="shared" si="235"/>
        <v>0.12340301210033768</v>
      </c>
      <c r="AC806" s="27">
        <f t="shared" si="235"/>
        <v>0.1236795018650541</v>
      </c>
      <c r="AD806" s="27">
        <f t="shared" si="235"/>
        <v>0.12395049359992785</v>
      </c>
      <c r="AE806" s="27">
        <f t="shared" si="235"/>
        <v>0.12421006393168614</v>
      </c>
      <c r="AF806" s="27">
        <f t="shared" si="235"/>
        <v>0.12446280584168536</v>
      </c>
      <c r="AG806" s="27">
        <f t="shared" si="235"/>
        <v>0.12470418666570332</v>
      </c>
      <c r="AH806" s="27">
        <f t="shared" si="235"/>
        <v>0.1249190466326382</v>
      </c>
      <c r="AI806" s="27">
        <f t="shared" si="235"/>
        <v>0.12511962444679128</v>
      </c>
      <c r="AJ806" s="27">
        <f t="shared" si="235"/>
        <v>0.12530898740818619</v>
      </c>
      <c r="AK806" s="27">
        <f t="shared" si="235"/>
        <v>0.12548229362902888</v>
      </c>
      <c r="AL806" s="27">
        <f t="shared" si="235"/>
        <v>0.12564332716619286</v>
      </c>
      <c r="AM806" s="27">
        <f t="shared" si="235"/>
        <v>0.12578598808917488</v>
      </c>
      <c r="AN806" s="27">
        <f t="shared" si="235"/>
        <v>0.12592023349873135</v>
      </c>
      <c r="AO806" s="27">
        <f t="shared" si="235"/>
        <v>0.12603930361754359</v>
      </c>
      <c r="AP806" s="27">
        <f t="shared" si="235"/>
        <v>0.12614350749881689</v>
      </c>
      <c r="AQ806" s="27">
        <f t="shared" si="235"/>
        <v>0.12623263689319791</v>
      </c>
      <c r="AR806" s="27">
        <f t="shared" si="235"/>
        <v>0.1263067548094326</v>
      </c>
      <c r="AS806" s="27">
        <f t="shared" si="235"/>
        <v>0.12636812361930447</v>
      </c>
      <c r="AT806" s="27">
        <f t="shared" si="235"/>
        <v>0.12638698717816513</v>
      </c>
      <c r="AU806" s="27">
        <f t="shared" si="235"/>
        <v>0.12638396131255181</v>
      </c>
      <c r="AV806" s="27">
        <f t="shared" si="235"/>
        <v>0.12636308591328521</v>
      </c>
      <c r="AW806" s="27">
        <f t="shared" si="235"/>
        <v>0.12632251394177191</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9.7466979224281783E-2</v>
      </c>
      <c r="L809" s="27">
        <f t="shared" si="238"/>
        <v>9.6937181363551492E-2</v>
      </c>
      <c r="M809" s="27">
        <f t="shared" si="238"/>
        <v>9.6980665528366566E-2</v>
      </c>
      <c r="N809" s="27">
        <f t="shared" si="238"/>
        <v>9.6090308702663552E-2</v>
      </c>
      <c r="O809" s="27">
        <f t="shared" si="238"/>
        <v>9.4636150647850484E-2</v>
      </c>
      <c r="P809" s="27">
        <f t="shared" si="238"/>
        <v>9.2641437622218326E-2</v>
      </c>
      <c r="Q809" s="27">
        <f t="shared" si="238"/>
        <v>9.1193054757597189E-2</v>
      </c>
      <c r="R809" s="27">
        <f t="shared" si="238"/>
        <v>8.9872834352323586E-2</v>
      </c>
      <c r="S809" s="27">
        <f t="shared" si="238"/>
        <v>8.0091466237422651E-2</v>
      </c>
      <c r="T809" s="27">
        <f t="shared" si="238"/>
        <v>8.1326487415573939E-2</v>
      </c>
      <c r="U809" s="27">
        <f t="shared" si="238"/>
        <v>8.1846585619549966E-2</v>
      </c>
      <c r="V809" s="27">
        <f t="shared" si="238"/>
        <v>8.2148368826373136E-2</v>
      </c>
      <c r="W809" s="27">
        <f t="shared" si="238"/>
        <v>8.262812914320615E-2</v>
      </c>
      <c r="X809" s="27">
        <f t="shared" si="238"/>
        <v>8.2963795143198224E-2</v>
      </c>
      <c r="Y809" s="27">
        <f t="shared" si="238"/>
        <v>8.2970948623515811E-2</v>
      </c>
      <c r="Z809" s="27">
        <f t="shared" si="238"/>
        <v>8.2956811359759727E-2</v>
      </c>
      <c r="AA809" s="27">
        <f t="shared" si="238"/>
        <v>8.2979293083164388E-2</v>
      </c>
      <c r="AB809" s="27">
        <f t="shared" si="238"/>
        <v>8.3635771017202473E-2</v>
      </c>
      <c r="AC809" s="27">
        <f t="shared" si="238"/>
        <v>8.3968458310358277E-2</v>
      </c>
      <c r="AD809" s="27">
        <f t="shared" si="238"/>
        <v>8.4715618803122741E-2</v>
      </c>
      <c r="AE809" s="27">
        <f t="shared" si="238"/>
        <v>8.5539220068095612E-2</v>
      </c>
      <c r="AF809" s="27">
        <f t="shared" si="238"/>
        <v>8.6807140177873512E-2</v>
      </c>
      <c r="AG809" s="27">
        <f t="shared" si="238"/>
        <v>8.8268977810850163E-2</v>
      </c>
      <c r="AH809" s="27">
        <f t="shared" si="238"/>
        <v>8.9000070499233891E-2</v>
      </c>
      <c r="AI809" s="27">
        <f t="shared" si="238"/>
        <v>8.9702992514848146E-2</v>
      </c>
      <c r="AJ809" s="27">
        <f t="shared" si="238"/>
        <v>9.0618194506708952E-2</v>
      </c>
      <c r="AK809" s="27">
        <f t="shared" si="238"/>
        <v>9.148197984125922E-2</v>
      </c>
      <c r="AL809" s="27">
        <f t="shared" si="238"/>
        <v>9.2566905902376331E-2</v>
      </c>
      <c r="AM809" s="27">
        <f t="shared" si="238"/>
        <v>9.353417514760351E-2</v>
      </c>
      <c r="AN809" s="27">
        <f t="shared" si="238"/>
        <v>9.4862028923488564E-2</v>
      </c>
      <c r="AO809" s="27">
        <f t="shared" si="238"/>
        <v>9.6170819863117651E-2</v>
      </c>
      <c r="AP809" s="27">
        <f t="shared" si="238"/>
        <v>9.7506861618746568E-2</v>
      </c>
      <c r="AQ809" s="27">
        <f t="shared" si="238"/>
        <v>9.8882539012865048E-2</v>
      </c>
      <c r="AR809" s="27">
        <f t="shared" si="238"/>
        <v>0.10032292250058811</v>
      </c>
      <c r="AS809" s="27">
        <f t="shared" si="238"/>
        <v>0.10196633524372066</v>
      </c>
      <c r="AT809" s="27">
        <f t="shared" si="238"/>
        <v>0.10219358337474922</v>
      </c>
      <c r="AU809" s="27">
        <f t="shared" si="238"/>
        <v>0.10219265974889229</v>
      </c>
      <c r="AV809" s="27">
        <f t="shared" si="238"/>
        <v>0.10220433044931966</v>
      </c>
      <c r="AW809" s="27">
        <f t="shared" si="238"/>
        <v>0.10214560273268752</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3.8131055665722162E-2</v>
      </c>
      <c r="L810" s="27">
        <f t="shared" si="239"/>
        <v>3.7923788015899955E-2</v>
      </c>
      <c r="M810" s="27">
        <f t="shared" si="239"/>
        <v>3.794079990159023E-2</v>
      </c>
      <c r="N810" s="27">
        <f t="shared" si="239"/>
        <v>3.7592474284510076E-2</v>
      </c>
      <c r="O810" s="27">
        <f t="shared" si="239"/>
        <v>3.7023578211438569E-2</v>
      </c>
      <c r="P810" s="27">
        <f t="shared" si="239"/>
        <v>3.6243206089281201E-2</v>
      </c>
      <c r="Q810" s="27">
        <f t="shared" si="239"/>
        <v>3.567656938754183E-2</v>
      </c>
      <c r="R810" s="27">
        <f t="shared" si="239"/>
        <v>3.5160072434777256E-2</v>
      </c>
      <c r="S810" s="27">
        <f t="shared" si="239"/>
        <v>3.1333403186949688E-2</v>
      </c>
      <c r="T810" s="27">
        <f t="shared" si="239"/>
        <v>3.1816568477053393E-2</v>
      </c>
      <c r="U810" s="27">
        <f t="shared" si="239"/>
        <v>3.2020041424766457E-2</v>
      </c>
      <c r="V810" s="27">
        <f t="shared" si="239"/>
        <v>3.2138105125416046E-2</v>
      </c>
      <c r="W810" s="27">
        <f t="shared" si="239"/>
        <v>3.2325797074966141E-2</v>
      </c>
      <c r="X810" s="27">
        <f t="shared" si="239"/>
        <v>3.2457116410321084E-2</v>
      </c>
      <c r="Y810" s="27">
        <f t="shared" si="239"/>
        <v>3.2459914996656319E-2</v>
      </c>
      <c r="Z810" s="27">
        <f t="shared" si="239"/>
        <v>3.2454384212840769E-2</v>
      </c>
      <c r="AA810" s="27">
        <f t="shared" si="239"/>
        <v>3.2463179518219344E-2</v>
      </c>
      <c r="AB810" s="27">
        <f t="shared" si="239"/>
        <v>3.2720006977584051E-2</v>
      </c>
      <c r="AC810" s="27">
        <f t="shared" si="239"/>
        <v>3.2850160982515413E-2</v>
      </c>
      <c r="AD810" s="27">
        <f t="shared" si="239"/>
        <v>3.3142465294884342E-2</v>
      </c>
      <c r="AE810" s="27">
        <f t="shared" si="239"/>
        <v>3.3464674785021235E-2</v>
      </c>
      <c r="AF810" s="27">
        <f t="shared" si="239"/>
        <v>3.3960710803274952E-2</v>
      </c>
      <c r="AG810" s="27">
        <f t="shared" si="239"/>
        <v>3.4532611282810821E-2</v>
      </c>
      <c r="AH810" s="27">
        <f t="shared" si="239"/>
        <v>3.4818629544784596E-2</v>
      </c>
      <c r="AI810" s="27">
        <f t="shared" si="239"/>
        <v>3.5093626869205342E-2</v>
      </c>
      <c r="AJ810" s="27">
        <f t="shared" si="239"/>
        <v>3.5451672418321215E-2</v>
      </c>
      <c r="AK810" s="27">
        <f t="shared" si="239"/>
        <v>3.5789602730075094E-2</v>
      </c>
      <c r="AL810" s="27">
        <f t="shared" si="239"/>
        <v>3.6214047771451145E-2</v>
      </c>
      <c r="AM810" s="27">
        <f t="shared" si="239"/>
        <v>3.6592463084278548E-2</v>
      </c>
      <c r="AN810" s="27">
        <f t="shared" si="239"/>
        <v>3.7111946366177567E-2</v>
      </c>
      <c r="AO810" s="27">
        <f t="shared" si="239"/>
        <v>3.7623971880572038E-2</v>
      </c>
      <c r="AP810" s="27">
        <f t="shared" si="239"/>
        <v>3.814665846592713E-2</v>
      </c>
      <c r="AQ810" s="27">
        <f t="shared" si="239"/>
        <v>3.8684851315553673E-2</v>
      </c>
      <c r="AR810" s="27">
        <f t="shared" si="239"/>
        <v>3.9248358499088837E-2</v>
      </c>
      <c r="AS810" s="27">
        <f t="shared" si="239"/>
        <v>3.9891294838030313E-2</v>
      </c>
      <c r="AT810" s="27">
        <f t="shared" si="239"/>
        <v>3.9980198907933223E-2</v>
      </c>
      <c r="AU810" s="27">
        <f t="shared" si="239"/>
        <v>3.997983756679753E-2</v>
      </c>
      <c r="AV810" s="27">
        <f t="shared" si="239"/>
        <v>3.9984403381098918E-2</v>
      </c>
      <c r="AW810" s="27">
        <f t="shared" si="239"/>
        <v>3.9961427909304854E-2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0.32784224726088979</v>
      </c>
      <c r="L811" s="27">
        <f t="shared" si="240"/>
        <v>0.33450793008613727</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0.36607496135357975</v>
      </c>
      <c r="S811" s="27">
        <f t="shared" si="240"/>
        <v>0.35146679960329763</v>
      </c>
      <c r="T811" s="27">
        <f t="shared" si="240"/>
        <v>0.36127188227022533</v>
      </c>
      <c r="U811" s="27">
        <f t="shared" si="240"/>
        <v>0.36938106524088465</v>
      </c>
      <c r="V811" s="27">
        <f t="shared" si="240"/>
        <v>0.37689047688718919</v>
      </c>
      <c r="W811" s="27">
        <f t="shared" si="240"/>
        <v>0.38475211301826423</v>
      </c>
      <c r="X811" s="27">
        <f t="shared" si="240"/>
        <v>0.39217085110108957</v>
      </c>
      <c r="Y811" s="27">
        <f t="shared" si="240"/>
        <v>0.39875797259965884</v>
      </c>
      <c r="Z811" s="27">
        <f t="shared" si="240"/>
        <v>0.40527861570080786</v>
      </c>
      <c r="AA811" s="27">
        <f t="shared" si="240"/>
        <v>0.41188789419680788</v>
      </c>
      <c r="AB811" s="27">
        <f t="shared" si="240"/>
        <v>0.42025011550229818</v>
      </c>
      <c r="AC811" s="27">
        <f t="shared" si="240"/>
        <v>0.42776348020101262</v>
      </c>
      <c r="AD811" s="27">
        <f t="shared" si="240"/>
        <v>0.43652115244252149</v>
      </c>
      <c r="AE811" s="27">
        <f t="shared" si="240"/>
        <v>0.44560160903905688</v>
      </c>
      <c r="AF811" s="27">
        <f t="shared" si="240"/>
        <v>0.45612637561051617</v>
      </c>
      <c r="AG811" s="27">
        <f t="shared" si="240"/>
        <v>0.4674105970190387</v>
      </c>
      <c r="AH811" s="27">
        <f t="shared" si="240"/>
        <v>0.47660579643256989</v>
      </c>
      <c r="AI811" s="27">
        <f t="shared" si="240"/>
        <v>0.48582507538292796</v>
      </c>
      <c r="AJ811" s="27">
        <f t="shared" si="240"/>
        <v>0.49584714415907366</v>
      </c>
      <c r="AK811" s="27">
        <f t="shared" si="240"/>
        <v>0.50584327891958292</v>
      </c>
      <c r="AL811" s="27">
        <f t="shared" si="240"/>
        <v>0.51672673790947277</v>
      </c>
      <c r="AM811" s="27">
        <f t="shared" si="240"/>
        <v>0.52738100324368553</v>
      </c>
      <c r="AN811" s="27">
        <f t="shared" si="240"/>
        <v>0.53946633869507565</v>
      </c>
      <c r="AO811" s="27">
        <f t="shared" si="240"/>
        <v>0.55170594750895274</v>
      </c>
      <c r="AP811" s="27">
        <f t="shared" si="240"/>
        <v>0.5642708280414559</v>
      </c>
      <c r="AQ811" s="27">
        <f t="shared" si="240"/>
        <v>0.57721922613179033</v>
      </c>
      <c r="AR811" s="27">
        <f t="shared" si="240"/>
        <v>0.5906610946936528</v>
      </c>
      <c r="AS811" s="27">
        <f t="shared" si="240"/>
        <v>0.60514882901449418</v>
      </c>
      <c r="AT811" s="27">
        <f t="shared" si="240"/>
        <v>0.6144050490980183</v>
      </c>
      <c r="AU811" s="27">
        <f t="shared" si="240"/>
        <v>0.62286168363001027</v>
      </c>
      <c r="AV811" s="27">
        <f t="shared" si="240"/>
        <v>0.63144933115204016</v>
      </c>
      <c r="AW811" s="27">
        <f t="shared" si="240"/>
        <v>0.63983217043600726</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1.7017151675634949</v>
      </c>
      <c r="L812" s="27">
        <f t="shared" si="241"/>
        <v>1.7241237147327637</v>
      </c>
      <c r="M812" s="27">
        <f t="shared" si="241"/>
        <v>1.7601182693498105</v>
      </c>
      <c r="N812" s="27">
        <f t="shared" si="241"/>
        <v>1.7704533576020511</v>
      </c>
      <c r="O812" s="27">
        <f t="shared" si="241"/>
        <v>1.7641159598844758</v>
      </c>
      <c r="P812" s="27">
        <f t="shared" si="241"/>
        <v>1.7411735022142167</v>
      </c>
      <c r="Q812" s="27">
        <f t="shared" si="241"/>
        <v>1.7315152516158581</v>
      </c>
      <c r="R812" s="27">
        <f t="shared" si="241"/>
        <v>1.7240481490859689</v>
      </c>
      <c r="S812" s="27">
        <f t="shared" si="241"/>
        <v>1.4743120135991061</v>
      </c>
      <c r="T812" s="27">
        <f t="shared" si="241"/>
        <v>1.536452317565681</v>
      </c>
      <c r="U812" s="27">
        <f t="shared" si="241"/>
        <v>1.5792908987907681</v>
      </c>
      <c r="V812" s="27">
        <f t="shared" si="241"/>
        <v>1.6167735829368195</v>
      </c>
      <c r="W812" s="27">
        <f t="shared" si="241"/>
        <v>1.6606003193392869</v>
      </c>
      <c r="X812" s="27">
        <f t="shared" si="241"/>
        <v>1.7012252204907063</v>
      </c>
      <c r="Y812" s="27">
        <f t="shared" si="241"/>
        <v>1.7323167361999336</v>
      </c>
      <c r="Z812" s="27">
        <f t="shared" si="241"/>
        <v>1.7631145610914698</v>
      </c>
      <c r="AA812" s="27">
        <f t="shared" si="241"/>
        <v>1.7954587051908844</v>
      </c>
      <c r="AB812" s="27">
        <f t="shared" si="241"/>
        <v>1.8485712281796063</v>
      </c>
      <c r="AC812" s="27">
        <f t="shared" si="241"/>
        <v>1.8921755128100026</v>
      </c>
      <c r="AD812" s="27">
        <f t="shared" si="241"/>
        <v>1.9501148859756294</v>
      </c>
      <c r="AE812" s="27">
        <f t="shared" si="241"/>
        <v>2.0116893145161887</v>
      </c>
      <c r="AF812" s="27">
        <f t="shared" si="241"/>
        <v>2.089439935076352</v>
      </c>
      <c r="AG812" s="27">
        <f t="shared" si="241"/>
        <v>2.1754274297051839</v>
      </c>
      <c r="AH812" s="27">
        <f t="shared" si="241"/>
        <v>2.237971090505094</v>
      </c>
      <c r="AI812" s="27">
        <f t="shared" si="241"/>
        <v>2.3007478708551781</v>
      </c>
      <c r="AJ812" s="27">
        <f t="shared" si="241"/>
        <v>2.3722888900672703</v>
      </c>
      <c r="AK812" s="27">
        <f t="shared" si="241"/>
        <v>2.4434486047712323</v>
      </c>
      <c r="AL812" s="27">
        <f t="shared" si="241"/>
        <v>2.5241165096238025</v>
      </c>
      <c r="AM812" s="27">
        <f t="shared" si="241"/>
        <v>2.6021618361195604</v>
      </c>
      <c r="AN812" s="27">
        <f t="shared" si="241"/>
        <v>2.6952956459106865</v>
      </c>
      <c r="AO812" s="27">
        <f t="shared" si="241"/>
        <v>2.7897352261942565</v>
      </c>
      <c r="AP812" s="27">
        <f t="shared" si="241"/>
        <v>2.8872833669908089</v>
      </c>
      <c r="AQ812" s="27">
        <f t="shared" si="241"/>
        <v>2.9885196444050632</v>
      </c>
      <c r="AR812" s="27">
        <f t="shared" si="241"/>
        <v>3.0945497857941069</v>
      </c>
      <c r="AS812" s="27">
        <f t="shared" si="241"/>
        <v>3.2110385953169591</v>
      </c>
      <c r="AT812" s="27">
        <f t="shared" si="241"/>
        <v>3.2731270426284702</v>
      </c>
      <c r="AU812" s="27">
        <f t="shared" si="241"/>
        <v>3.3271532732714491</v>
      </c>
      <c r="AV812" s="27">
        <f t="shared" si="241"/>
        <v>3.382749351001304</v>
      </c>
      <c r="AW812" s="27">
        <f t="shared" si="241"/>
        <v>3.4364950392803757</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1.366009363587042E-2</v>
      </c>
      <c r="L813" s="27">
        <f t="shared" si="242"/>
        <v>1.3937830420255733E-2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1.5253123389732505E-2</v>
      </c>
      <c r="S813" s="27">
        <f t="shared" si="242"/>
        <v>1.4644449983470746E-2</v>
      </c>
      <c r="T813" s="27">
        <f t="shared" si="242"/>
        <v>1.5052995094592738E-2</v>
      </c>
      <c r="U813" s="27">
        <f t="shared" si="242"/>
        <v>1.5390877718370211E-2</v>
      </c>
      <c r="V813" s="27">
        <f t="shared" si="242"/>
        <v>1.5703769870299564E-2</v>
      </c>
      <c r="W813" s="27">
        <f t="shared" si="242"/>
        <v>1.6031338042427692E-2</v>
      </c>
      <c r="X813" s="27">
        <f t="shared" si="242"/>
        <v>1.634045212921208E-2</v>
      </c>
      <c r="Y813" s="27">
        <f t="shared" si="242"/>
        <v>1.6614915524985806E-2</v>
      </c>
      <c r="Z813" s="27">
        <f t="shared" si="242"/>
        <v>1.6886608987533674E-2</v>
      </c>
      <c r="AA813" s="27">
        <f t="shared" si="242"/>
        <v>1.7161995591533679E-2</v>
      </c>
      <c r="AB813" s="27">
        <f t="shared" si="242"/>
        <v>1.7510421479262444E-2</v>
      </c>
      <c r="AC813" s="27">
        <f t="shared" si="242"/>
        <v>1.7823478341708877E-2</v>
      </c>
      <c r="AD813" s="27">
        <f t="shared" si="242"/>
        <v>1.8188381351771747E-2</v>
      </c>
      <c r="AE813" s="27">
        <f t="shared" si="242"/>
        <v>1.8566733709960721E-2</v>
      </c>
      <c r="AF813" s="27">
        <f t="shared" si="242"/>
        <v>1.900526565043819E-2</v>
      </c>
      <c r="AG813" s="27">
        <f t="shared" si="242"/>
        <v>1.9475441542459958E-2</v>
      </c>
      <c r="AH813" s="27">
        <f t="shared" si="242"/>
        <v>1.9858574851357096E-2</v>
      </c>
      <c r="AI813" s="27">
        <f t="shared" si="242"/>
        <v>2.0242711474288681E-2</v>
      </c>
      <c r="AJ813" s="27">
        <f t="shared" si="242"/>
        <v>2.0660297673294758E-2</v>
      </c>
      <c r="AK813" s="27">
        <f t="shared" si="242"/>
        <v>2.1076803288315977E-2</v>
      </c>
      <c r="AL813" s="27">
        <f t="shared" si="242"/>
        <v>2.1530280746228057E-2</v>
      </c>
      <c r="AM813" s="27">
        <f t="shared" si="242"/>
        <v>2.1974208468486925E-2</v>
      </c>
      <c r="AN813" s="27">
        <f t="shared" si="242"/>
        <v>2.2477764112294844E-2</v>
      </c>
      <c r="AO813" s="27">
        <f t="shared" si="242"/>
        <v>2.2987747812873056E-2</v>
      </c>
      <c r="AP813" s="27">
        <f t="shared" si="242"/>
        <v>2.3511284501727358E-2</v>
      </c>
      <c r="AQ813" s="27">
        <f t="shared" si="242"/>
        <v>2.4050801088824621E-2</v>
      </c>
      <c r="AR813" s="27">
        <f t="shared" si="242"/>
        <v>2.4610878945568893E-2</v>
      </c>
      <c r="AS813" s="27">
        <f t="shared" si="242"/>
        <v>2.5214534542270614E-2</v>
      </c>
      <c r="AT813" s="27">
        <f t="shared" si="242"/>
        <v>2.560021037908412E-2</v>
      </c>
      <c r="AU813" s="27">
        <f t="shared" si="242"/>
        <v>2.5952570151250447E-2</v>
      </c>
      <c r="AV813" s="27">
        <f t="shared" si="242"/>
        <v>2.6310388798001696E-2</v>
      </c>
      <c r="AW813" s="27">
        <f t="shared" si="242"/>
        <v>2.6659673768166997E-2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7.0904798648479025E-2</v>
      </c>
      <c r="L814" s="27">
        <f t="shared" si="243"/>
        <v>7.1838488113865229E-2</v>
      </c>
      <c r="M814" s="27">
        <f t="shared" si="243"/>
        <v>7.3338261222908846E-2</v>
      </c>
      <c r="N814" s="27">
        <f t="shared" si="243"/>
        <v>7.3768889900085552E-2</v>
      </c>
      <c r="O814" s="27">
        <f t="shared" si="243"/>
        <v>7.3504831661853232E-2</v>
      </c>
      <c r="P814" s="27">
        <f t="shared" si="243"/>
        <v>7.2548895925592424E-2</v>
      </c>
      <c r="Q814" s="27">
        <f t="shared" si="243"/>
        <v>7.2146468817327475E-2</v>
      </c>
      <c r="R814" s="27">
        <f t="shared" si="243"/>
        <v>7.1835339545248775E-2</v>
      </c>
      <c r="S814" s="27">
        <f t="shared" si="243"/>
        <v>6.1429667233296133E-2</v>
      </c>
      <c r="T814" s="27">
        <f t="shared" si="243"/>
        <v>6.4018846565236764E-2</v>
      </c>
      <c r="U814" s="27">
        <f t="shared" si="243"/>
        <v>6.5803787449615389E-2</v>
      </c>
      <c r="V814" s="27">
        <f t="shared" si="243"/>
        <v>6.7365565955700882E-2</v>
      </c>
      <c r="W814" s="27">
        <f t="shared" si="243"/>
        <v>6.919167997247036E-2</v>
      </c>
      <c r="X814" s="27">
        <f t="shared" si="243"/>
        <v>7.0884384187112848E-2</v>
      </c>
      <c r="Y814" s="27">
        <f t="shared" si="243"/>
        <v>7.2179864008330638E-2</v>
      </c>
      <c r="Z814" s="27">
        <f t="shared" si="243"/>
        <v>7.3463106712144635E-2</v>
      </c>
      <c r="AA814" s="27">
        <f t="shared" si="243"/>
        <v>7.4810779382953566E-2</v>
      </c>
      <c r="AB814" s="27">
        <f t="shared" si="243"/>
        <v>7.7023801174150308E-2</v>
      </c>
      <c r="AC814" s="27">
        <f t="shared" si="243"/>
        <v>7.8840646367083517E-2</v>
      </c>
      <c r="AD814" s="27">
        <f t="shared" si="243"/>
        <v>8.12547869156513E-2</v>
      </c>
      <c r="AE814" s="27">
        <f t="shared" si="243"/>
        <v>8.3820388104841284E-2</v>
      </c>
      <c r="AF814" s="27">
        <f t="shared" si="243"/>
        <v>8.7059997294848077E-2</v>
      </c>
      <c r="AG814" s="27">
        <f t="shared" si="243"/>
        <v>9.0642809571049407E-2</v>
      </c>
      <c r="AH814" s="27">
        <f t="shared" si="243"/>
        <v>9.3248795437712334E-2</v>
      </c>
      <c r="AI814" s="27">
        <f t="shared" si="243"/>
        <v>9.5864494618965859E-2</v>
      </c>
      <c r="AJ814" s="27">
        <f t="shared" si="243"/>
        <v>9.8845370419469683E-2</v>
      </c>
      <c r="AK814" s="27">
        <f t="shared" si="243"/>
        <v>0.10181035853213477</v>
      </c>
      <c r="AL814" s="27">
        <f t="shared" si="243"/>
        <v>0.10517152123432523</v>
      </c>
      <c r="AM814" s="27">
        <f t="shared" si="243"/>
        <v>0.10842340983831511</v>
      </c>
      <c r="AN814" s="27">
        <f t="shared" si="243"/>
        <v>0.11230398524627873</v>
      </c>
      <c r="AO814" s="27">
        <f t="shared" si="243"/>
        <v>0.1162389677580941</v>
      </c>
      <c r="AP814" s="27">
        <f t="shared" si="243"/>
        <v>0.12030347362461713</v>
      </c>
      <c r="AQ814" s="27">
        <f t="shared" si="243"/>
        <v>0.12452165185021109</v>
      </c>
      <c r="AR814" s="27">
        <f t="shared" si="243"/>
        <v>0.12893957440808793</v>
      </c>
      <c r="AS814" s="27">
        <f t="shared" si="243"/>
        <v>0.13379327480487344</v>
      </c>
      <c r="AT814" s="27">
        <f t="shared" si="243"/>
        <v>0.13638029344285305</v>
      </c>
      <c r="AU814" s="27">
        <f t="shared" si="243"/>
        <v>0.13863138638631053</v>
      </c>
      <c r="AV814" s="27">
        <f t="shared" si="243"/>
        <v>0.14094788962505447</v>
      </c>
      <c r="AW814" s="27">
        <f t="shared" si="243"/>
        <v>0.14318729330334914</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6.6038785467281169</v>
      </c>
      <c r="U815" s="27">
        <f t="shared" si="244"/>
        <v>6.601999368084118</v>
      </c>
      <c r="V815" s="27">
        <f t="shared" si="244"/>
        <v>6.600532279722807</v>
      </c>
      <c r="W815" s="27">
        <f t="shared" si="244"/>
        <v>6.5992051255597355</v>
      </c>
      <c r="X815" s="27">
        <f t="shared" si="244"/>
        <v>6.5977981852415502</v>
      </c>
      <c r="Y815" s="27">
        <f t="shared" si="244"/>
        <v>6.5964889228575565</v>
      </c>
      <c r="Z815" s="27">
        <f t="shared" si="244"/>
        <v>6.5953738138803679</v>
      </c>
      <c r="AA815" s="27">
        <f t="shared" si="244"/>
        <v>6.5942817746747782</v>
      </c>
      <c r="AB815" s="27">
        <f t="shared" si="244"/>
        <v>6.5931792871980042</v>
      </c>
      <c r="AC815" s="27">
        <f t="shared" si="244"/>
        <v>6.5917237797877517</v>
      </c>
      <c r="AD815" s="27">
        <f t="shared" si="244"/>
        <v>6.5904593743410622</v>
      </c>
      <c r="AE815" s="27">
        <f t="shared" si="244"/>
        <v>6.5889626809226787</v>
      </c>
      <c r="AF815" s="27">
        <f t="shared" si="244"/>
        <v>6.5874261858387104</v>
      </c>
      <c r="AG815" s="27">
        <f t="shared" si="244"/>
        <v>6.5856391761312372</v>
      </c>
      <c r="AH815" s="27">
        <f t="shared" si="244"/>
        <v>6.5837460743635239</v>
      </c>
      <c r="AI815" s="27">
        <f t="shared" si="244"/>
        <v>6.5822718605247434</v>
      </c>
      <c r="AJ815" s="27">
        <f t="shared" si="244"/>
        <v>6.5808158783351747</v>
      </c>
      <c r="AK815" s="27">
        <f t="shared" si="244"/>
        <v>6.5792411429496331</v>
      </c>
      <c r="AL815" s="27">
        <f t="shared" si="244"/>
        <v>6.5776971792007926</v>
      </c>
      <c r="AM815" s="27">
        <f t="shared" si="244"/>
        <v>6.5760292541762722</v>
      </c>
      <c r="AN815" s="27">
        <f t="shared" si="244"/>
        <v>6.5744290866706301</v>
      </c>
      <c r="AO815" s="27">
        <f t="shared" si="244"/>
        <v>6.5726265847082814</v>
      </c>
      <c r="AP815" s="27">
        <f t="shared" si="244"/>
        <v>6.5708363430200762</v>
      </c>
      <c r="AQ815" s="27">
        <f t="shared" si="244"/>
        <v>6.5690321556450879</v>
      </c>
      <c r="AR815" s="27">
        <f t="shared" si="244"/>
        <v>6.5672071055463608</v>
      </c>
      <c r="AS815" s="27">
        <f t="shared" si="244"/>
        <v>6.5653474451226606</v>
      </c>
      <c r="AT815" s="27">
        <f t="shared" si="244"/>
        <v>6.5633778154585922</v>
      </c>
      <c r="AU815" s="27">
        <f t="shared" si="244"/>
        <v>6.5621831754716791</v>
      </c>
      <c r="AV815" s="27">
        <f t="shared" si="244"/>
        <v>6.5611127696826843</v>
      </c>
      <c r="AW815" s="27">
        <f t="shared" si="244"/>
        <v>6.5600345870341048</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4.358559840840559E-2</v>
      </c>
      <c r="U816" s="27">
        <f t="shared" si="245"/>
        <v>4.3573195829355184E-2</v>
      </c>
      <c r="V816" s="27">
        <f t="shared" si="245"/>
        <v>4.3563513046170524E-2</v>
      </c>
      <c r="W816" s="27">
        <f t="shared" si="245"/>
        <v>4.3554753828694261E-2</v>
      </c>
      <c r="X816" s="27">
        <f t="shared" si="245"/>
        <v>4.3545468022594236E-2</v>
      </c>
      <c r="Y816" s="27">
        <f t="shared" si="245"/>
        <v>4.3536826890859873E-2</v>
      </c>
      <c r="Z816" s="27">
        <f t="shared" si="245"/>
        <v>4.3529467171610443E-2</v>
      </c>
      <c r="AA816" s="27">
        <f t="shared" si="244"/>
        <v>4.3522259712853541E-2</v>
      </c>
      <c r="AB816" s="27">
        <f t="shared" si="244"/>
        <v>4.3514983295506834E-2</v>
      </c>
      <c r="AC816" s="27">
        <f t="shared" si="244"/>
        <v>4.3505376946599172E-2</v>
      </c>
      <c r="AD816" s="27">
        <f t="shared" si="244"/>
        <v>4.3497031870651022E-2</v>
      </c>
      <c r="AE816" s="27">
        <f t="shared" si="244"/>
        <v>4.3487153694089682E-2</v>
      </c>
      <c r="AF816" s="27">
        <f t="shared" si="244"/>
        <v>4.3477012826535502E-2</v>
      </c>
      <c r="AG816" s="27">
        <f t="shared" si="244"/>
        <v>4.3465218562466178E-2</v>
      </c>
      <c r="AH816" s="27">
        <f t="shared" si="244"/>
        <v>4.3452724090799276E-2</v>
      </c>
      <c r="AI816" s="27">
        <f t="shared" si="244"/>
        <v>4.3442994279463305E-2</v>
      </c>
      <c r="AJ816" s="27">
        <f t="shared" si="244"/>
        <v>4.3433384797012156E-2</v>
      </c>
      <c r="AK816" s="27">
        <f t="shared" si="244"/>
        <v>4.3422991543467591E-2</v>
      </c>
      <c r="AL816" s="27">
        <f t="shared" si="244"/>
        <v>4.3412801382725234E-2</v>
      </c>
      <c r="AM816" s="27">
        <f t="shared" si="244"/>
        <v>4.3401793077563394E-2</v>
      </c>
      <c r="AN816" s="27">
        <f t="shared" si="244"/>
        <v>4.339123197202617E-2</v>
      </c>
      <c r="AO816" s="27">
        <f t="shared" si="244"/>
        <v>4.3379335459074658E-2</v>
      </c>
      <c r="AP816" s="27">
        <f t="shared" si="244"/>
        <v>4.3367519863932509E-2</v>
      </c>
      <c r="AQ816" s="27">
        <f t="shared" si="244"/>
        <v>4.3355612227257596E-2</v>
      </c>
      <c r="AR816" s="27">
        <f t="shared" si="244"/>
        <v>4.3343566896605984E-2</v>
      </c>
      <c r="AS816" s="27">
        <f t="shared" si="244"/>
        <v>4.3331293137809562E-2</v>
      </c>
      <c r="AT816" s="27">
        <f t="shared" si="244"/>
        <v>4.3318293582026726E-2</v>
      </c>
      <c r="AU816" s="27">
        <f t="shared" si="244"/>
        <v>4.331040895811309E-2</v>
      </c>
      <c r="AV816" s="27">
        <f t="shared" si="244"/>
        <v>4.3303344279905724E-2</v>
      </c>
      <c r="AW816" s="27">
        <f t="shared" si="244"/>
        <v>4.3296228274425107E-2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2.9687394774721576</v>
      </c>
      <c r="U817" s="27">
        <f t="shared" si="244"/>
        <v>2.9827686495833849</v>
      </c>
      <c r="V817" s="27">
        <f t="shared" si="244"/>
        <v>2.9937213257373601</v>
      </c>
      <c r="W817" s="27">
        <f t="shared" si="244"/>
        <v>3.0036293109261485</v>
      </c>
      <c r="X817" s="27">
        <f t="shared" si="244"/>
        <v>3.0141329466167042</v>
      </c>
      <c r="Y817" s="27">
        <f t="shared" si="244"/>
        <v>3.0239073591678669</v>
      </c>
      <c r="Z817" s="27">
        <f t="shared" si="244"/>
        <v>3.0322323025220732</v>
      </c>
      <c r="AA817" s="27">
        <f t="shared" si="244"/>
        <v>3.0403850164837514</v>
      </c>
      <c r="AB817" s="27">
        <f t="shared" si="244"/>
        <v>3.0486157329254966</v>
      </c>
      <c r="AC817" s="27">
        <f t="shared" si="244"/>
        <v>3.0594819504789843</v>
      </c>
      <c r="AD817" s="27">
        <f t="shared" si="244"/>
        <v>3.0689214796512632</v>
      </c>
      <c r="AE817" s="27">
        <f t="shared" si="244"/>
        <v>3.080095174941639</v>
      </c>
      <c r="AF817" s="27">
        <f t="shared" si="244"/>
        <v>3.0915660130388343</v>
      </c>
      <c r="AG817" s="27">
        <f t="shared" si="244"/>
        <v>3.104907089913354</v>
      </c>
      <c r="AH817" s="27">
        <f t="shared" si="244"/>
        <v>3.1190402063193456</v>
      </c>
      <c r="AI817" s="27">
        <f t="shared" si="244"/>
        <v>3.1300460783470179</v>
      </c>
      <c r="AJ817" s="27">
        <f t="shared" si="244"/>
        <v>3.1409158404069202</v>
      </c>
      <c r="AK817" s="27">
        <f t="shared" si="244"/>
        <v>3.1526721648116918</v>
      </c>
      <c r="AL817" s="27">
        <f t="shared" si="244"/>
        <v>3.1641987608780804</v>
      </c>
      <c r="AM817" s="27">
        <f t="shared" si="244"/>
        <v>3.1766508006627681</v>
      </c>
      <c r="AN817" s="27">
        <f t="shared" si="244"/>
        <v>3.1885969907789069</v>
      </c>
      <c r="AO817" s="27">
        <f t="shared" si="244"/>
        <v>3.2020537264337889</v>
      </c>
      <c r="AP817" s="27">
        <f t="shared" si="244"/>
        <v>3.2154189319424336</v>
      </c>
      <c r="AQ817" s="27">
        <f t="shared" si="244"/>
        <v>3.2288882501924094</v>
      </c>
      <c r="AR817" s="27">
        <f t="shared" si="244"/>
        <v>3.2425133209265837</v>
      </c>
      <c r="AS817" s="27">
        <f t="shared" si="244"/>
        <v>3.2563967780613363</v>
      </c>
      <c r="AT817" s="27">
        <f t="shared" si="244"/>
        <v>3.271101220154049</v>
      </c>
      <c r="AU817" s="27">
        <f t="shared" si="244"/>
        <v>3.280019909199865</v>
      </c>
      <c r="AV817" s="27">
        <f t="shared" si="244"/>
        <v>3.2880111170025872</v>
      </c>
      <c r="AW817" s="27">
        <f t="shared" si="244"/>
        <v>3.2960603836290185</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0.32309177745176454</v>
      </c>
      <c r="N818" s="27">
        <f t="shared" si="244"/>
        <v>0.32471664946511047</v>
      </c>
      <c r="O818" s="27">
        <f t="shared" si="244"/>
        <v>0.32579638434951874</v>
      </c>
      <c r="P818" s="27">
        <f t="shared" si="244"/>
        <v>0.32632035510276458</v>
      </c>
      <c r="Q818" s="27">
        <f t="shared" si="244"/>
        <v>0.32747800149861978</v>
      </c>
      <c r="R818" s="27">
        <f t="shared" si="244"/>
        <v>0.32880601635823309</v>
      </c>
      <c r="S818" s="27">
        <f t="shared" si="244"/>
        <v>0.31982358123626181</v>
      </c>
      <c r="T818" s="27">
        <f t="shared" si="244"/>
        <v>0.32390464490157206</v>
      </c>
      <c r="U818" s="27">
        <f t="shared" si="244"/>
        <v>0.32705937839966276</v>
      </c>
      <c r="V818" s="27">
        <f t="shared" si="244"/>
        <v>0.32987557904715975</v>
      </c>
      <c r="W818" s="27">
        <f t="shared" si="244"/>
        <v>0.33285260575189063</v>
      </c>
      <c r="X818" s="27">
        <f t="shared" si="244"/>
        <v>0.33557069910200715</v>
      </c>
      <c r="Y818" s="27">
        <f t="shared" si="244"/>
        <v>0.33786206173959821</v>
      </c>
      <c r="Z818" s="27">
        <f t="shared" si="244"/>
        <v>0.34012491723008853</v>
      </c>
      <c r="AA818" s="27">
        <f t="shared" si="244"/>
        <v>0.34243711425349854</v>
      </c>
      <c r="AB818" s="27">
        <f t="shared" si="244"/>
        <v>0.34564527696459957</v>
      </c>
      <c r="AC818" s="27">
        <f t="shared" si="244"/>
        <v>0.3484139798779034</v>
      </c>
      <c r="AD818" s="27">
        <f t="shared" si="244"/>
        <v>0.3518102226345291</v>
      </c>
      <c r="AE818" s="27">
        <f t="shared" si="244"/>
        <v>0.35536063399598516</v>
      </c>
      <c r="AF818" s="27">
        <f t="shared" si="244"/>
        <v>0.35962470166439875</v>
      </c>
      <c r="AG818" s="27">
        <f t="shared" si="244"/>
        <v>0.36425075525194911</v>
      </c>
      <c r="AH818" s="27">
        <f t="shared" si="244"/>
        <v>0.36781675106452982</v>
      </c>
      <c r="AI818" s="27">
        <f t="shared" si="244"/>
        <v>0.37138273483008932</v>
      </c>
      <c r="AJ818" s="27">
        <f t="shared" si="244"/>
        <v>0.37533240026192566</v>
      </c>
      <c r="AK818" s="27">
        <f t="shared" si="244"/>
        <v>0.37925320312723176</v>
      </c>
      <c r="AL818" s="27">
        <f t="shared" si="244"/>
        <v>0.38359242092429363</v>
      </c>
      <c r="AM818" s="27">
        <f t="shared" si="244"/>
        <v>0.38779986274738648</v>
      </c>
      <c r="AN818" s="27">
        <f t="shared" si="244"/>
        <v>0.39268552088951802</v>
      </c>
      <c r="AO818" s="27">
        <f t="shared" si="244"/>
        <v>0.39762288425691511</v>
      </c>
      <c r="AP818" s="27">
        <f t="shared" si="244"/>
        <v>0.40269379600677496</v>
      </c>
      <c r="AQ818" s="27">
        <f t="shared" si="244"/>
        <v>0.40792473838796722</v>
      </c>
      <c r="AR818" s="27">
        <f t="shared" si="244"/>
        <v>0.41336672764709043</v>
      </c>
      <c r="AS818" s="27">
        <f t="shared" si="244"/>
        <v>0.41928197545201717</v>
      </c>
      <c r="AT818" s="27">
        <f t="shared" si="244"/>
        <v>0.42267113857225275</v>
      </c>
      <c r="AU818" s="27">
        <f t="shared" si="244"/>
        <v>0.42566535190819099</v>
      </c>
      <c r="AV818" s="27">
        <f t="shared" si="244"/>
        <v>0.42870908829094007</v>
      </c>
      <c r="AW818" s="27">
        <f t="shared" si="244"/>
        <v>0.43164275175553596</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0.94471091139331709</v>
      </c>
      <c r="N819" s="27">
        <f t="shared" si="244"/>
        <v>0.94946198965576145</v>
      </c>
      <c r="O819" s="27">
        <f t="shared" si="244"/>
        <v>0.95261910289076079</v>
      </c>
      <c r="P819" s="27">
        <f t="shared" si="244"/>
        <v>0.95415117805450056</v>
      </c>
      <c r="Q819" s="27">
        <f t="shared" si="244"/>
        <v>0.95753610227115837</v>
      </c>
      <c r="R819" s="27">
        <f t="shared" si="244"/>
        <v>0.96141917889497153</v>
      </c>
      <c r="S819" s="27">
        <f t="shared" si="244"/>
        <v>0.93515480120781203</v>
      </c>
      <c r="T819" s="27">
        <f t="shared" si="244"/>
        <v>0.94708771205165099</v>
      </c>
      <c r="U819" s="27">
        <f t="shared" si="244"/>
        <v>0.95631206056862683</v>
      </c>
      <c r="V819" s="27">
        <f t="shared" si="244"/>
        <v>0.96454654892777603</v>
      </c>
      <c r="W819" s="27">
        <f t="shared" si="244"/>
        <v>0.97325128797638427</v>
      </c>
      <c r="X819" s="27">
        <f t="shared" si="244"/>
        <v>0.98119891346624655</v>
      </c>
      <c r="Y819" s="27">
        <f t="shared" si="244"/>
        <v>0.98789879082853727</v>
      </c>
      <c r="Z819" s="27">
        <f t="shared" si="244"/>
        <v>0.99451531412613681</v>
      </c>
      <c r="AA819" s="27">
        <f t="shared" si="244"/>
        <v>1.00127611062345</v>
      </c>
      <c r="AB819" s="27">
        <f t="shared" si="244"/>
        <v>1.0106566845972174</v>
      </c>
      <c r="AC819" s="27">
        <f t="shared" si="244"/>
        <v>1.0187522909702245</v>
      </c>
      <c r="AD819" s="27">
        <f t="shared" si="244"/>
        <v>1.0286828054984183</v>
      </c>
      <c r="AE819" s="27">
        <f t="shared" si="244"/>
        <v>1.0390641045198805</v>
      </c>
      <c r="AF819" s="27">
        <f t="shared" si="244"/>
        <v>1.0515321137185085</v>
      </c>
      <c r="AG819" s="27">
        <f t="shared" si="244"/>
        <v>1.0650585591617119</v>
      </c>
      <c r="AH819" s="27">
        <f t="shared" si="244"/>
        <v>1.0754854266626372</v>
      </c>
      <c r="AI819" s="27">
        <f t="shared" si="244"/>
        <v>1.0859122589384242</v>
      </c>
      <c r="AJ819" s="27">
        <f t="shared" si="244"/>
        <v>1.0974609651891298</v>
      </c>
      <c r="AK819" s="27">
        <f t="shared" si="244"/>
        <v>1.1089252781391241</v>
      </c>
      <c r="AL819" s="27">
        <f t="shared" si="244"/>
        <v>1.1216130241168389</v>
      </c>
      <c r="AM819" s="27">
        <f t="shared" si="244"/>
        <v>1.1339154609992568</v>
      </c>
      <c r="AN819" s="27">
        <f t="shared" si="244"/>
        <v>1.1482009825702859</v>
      </c>
      <c r="AO819" s="27">
        <f t="shared" si="244"/>
        <v>1.1626376887083427</v>
      </c>
      <c r="AP819" s="27">
        <f t="shared" si="244"/>
        <v>1.1774648864123149</v>
      </c>
      <c r="AQ819" s="27">
        <f t="shared" si="244"/>
        <v>1.1927600090036652</v>
      </c>
      <c r="AR819" s="27">
        <f t="shared" si="244"/>
        <v>1.2086722264959426</v>
      </c>
      <c r="AS819" s="27">
        <f t="shared" si="244"/>
        <v>1.2259682381400152</v>
      </c>
      <c r="AT819" s="27">
        <f t="shared" si="244"/>
        <v>1.2358780520183839</v>
      </c>
      <c r="AU819" s="27">
        <f t="shared" si="244"/>
        <v>1.2446330442741758</v>
      </c>
      <c r="AV819" s="27">
        <f t="shared" si="244"/>
        <v>1.2535328404709924</v>
      </c>
      <c r="AW819" s="27">
        <f t="shared" si="244"/>
        <v>1.2621107866732084</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5.0536707115294871E-2</v>
      </c>
      <c r="N820" s="27">
        <f t="shared" si="244"/>
        <v>5.0790863013925151E-2</v>
      </c>
      <c r="O820" s="27">
        <f t="shared" si="244"/>
        <v>5.0959750770976316E-2</v>
      </c>
      <c r="P820" s="27">
        <f t="shared" si="244"/>
        <v>5.1041708153806091E-2</v>
      </c>
      <c r="Q820" s="27">
        <f t="shared" si="244"/>
        <v>5.122278251388987E-2</v>
      </c>
      <c r="R820" s="27">
        <f t="shared" si="244"/>
        <v>5.1430505218981189E-2</v>
      </c>
      <c r="S820" s="27">
        <f t="shared" si="244"/>
        <v>5.0025509101402868E-2</v>
      </c>
      <c r="T820" s="27">
        <f t="shared" si="244"/>
        <v>5.0663852549197509E-2</v>
      </c>
      <c r="U820" s="27">
        <f t="shared" si="244"/>
        <v>5.1157303184423346E-2</v>
      </c>
      <c r="V820" s="27">
        <f t="shared" si="244"/>
        <v>5.1597801882418554E-2</v>
      </c>
      <c r="W820" s="27">
        <f t="shared" si="244"/>
        <v>5.2063456340845179E-2</v>
      </c>
      <c r="X820" s="27">
        <f t="shared" si="244"/>
        <v>5.2488609492776998E-2</v>
      </c>
      <c r="Y820" s="27">
        <f t="shared" si="244"/>
        <v>5.2847015155168577E-2</v>
      </c>
      <c r="Z820" s="27">
        <f t="shared" si="244"/>
        <v>5.320096184508151E-2</v>
      </c>
      <c r="AA820" s="27">
        <f t="shared" si="244"/>
        <v>5.356262633771125E-2</v>
      </c>
      <c r="AB820" s="27">
        <f t="shared" si="244"/>
        <v>5.4064434154016093E-2</v>
      </c>
      <c r="AC820" s="27">
        <f t="shared" si="244"/>
        <v>5.449750344882287E-2</v>
      </c>
      <c r="AD820" s="27">
        <f t="shared" si="244"/>
        <v>5.5028729984012724E-2</v>
      </c>
      <c r="AE820" s="27">
        <f t="shared" si="244"/>
        <v>5.5584070947895699E-2</v>
      </c>
      <c r="AF820" s="27">
        <f t="shared" si="244"/>
        <v>5.6251039140580765E-2</v>
      </c>
      <c r="AG820" s="27">
        <f t="shared" si="244"/>
        <v>5.6974627704479121E-2</v>
      </c>
      <c r="AH820" s="27">
        <f t="shared" si="244"/>
        <v>5.7532406325080714E-2</v>
      </c>
      <c r="AI820" s="27">
        <f t="shared" si="244"/>
        <v>5.8090183061336044E-2</v>
      </c>
      <c r="AJ820" s="27">
        <f t="shared" si="244"/>
        <v>5.8707973729691609E-2</v>
      </c>
      <c r="AK820" s="27">
        <f t="shared" si="244"/>
        <v>5.9321249832301103E-2</v>
      </c>
      <c r="AL820" s="27">
        <f t="shared" si="244"/>
        <v>5.9999972703706668E-2</v>
      </c>
      <c r="AM820" s="27">
        <f t="shared" si="244"/>
        <v>6.0658083711035003E-2</v>
      </c>
      <c r="AN820" s="27">
        <f t="shared" si="244"/>
        <v>6.1422278567808221E-2</v>
      </c>
      <c r="AO820" s="27">
        <f t="shared" si="244"/>
        <v>6.2194560946480591E-2</v>
      </c>
      <c r="AP820" s="27">
        <f t="shared" si="244"/>
        <v>6.2987732422187484E-2</v>
      </c>
      <c r="AQ820" s="27">
        <f t="shared" si="244"/>
        <v>6.3805935241028192E-2</v>
      </c>
      <c r="AR820" s="27">
        <f t="shared" si="244"/>
        <v>6.4657149157649599E-2</v>
      </c>
      <c r="AS820" s="27">
        <f t="shared" si="244"/>
        <v>6.5582388259027249E-2</v>
      </c>
      <c r="AT820" s="27">
        <f t="shared" si="244"/>
        <v>6.6112507426169712E-2</v>
      </c>
      <c r="AU820" s="27">
        <f t="shared" si="244"/>
        <v>6.6580850147833714E-2</v>
      </c>
      <c r="AV820" s="27">
        <f t="shared" si="244"/>
        <v>6.7056939063882104E-2</v>
      </c>
      <c r="AW820" s="27">
        <f t="shared" si="244"/>
        <v>6.75158108199337E-2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0.39999978998352292</v>
      </c>
      <c r="L821" s="27">
        <f t="shared" si="244"/>
        <v>0.39653071954810187</v>
      </c>
      <c r="M821" s="27">
        <f t="shared" si="244"/>
        <v>0.39521014945095007</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0.31709459412816648</v>
      </c>
      <c r="T821" s="27">
        <f t="shared" si="244"/>
        <v>0.32329343554510509</v>
      </c>
      <c r="U821" s="27">
        <f t="shared" si="244"/>
        <v>0.32662015212625256</v>
      </c>
      <c r="V821" s="27">
        <f t="shared" si="244"/>
        <v>0.32899134628580157</v>
      </c>
      <c r="W821" s="27">
        <f t="shared" si="244"/>
        <v>0.33194751319186178</v>
      </c>
      <c r="X821" s="27">
        <f t="shared" si="244"/>
        <v>0.33424144352260182</v>
      </c>
      <c r="Y821" s="27">
        <f t="shared" si="244"/>
        <v>0.33519459543035862</v>
      </c>
      <c r="Z821" s="27">
        <f t="shared" si="244"/>
        <v>0.33600381383609706</v>
      </c>
      <c r="AA821" s="27">
        <f t="shared" si="244"/>
        <v>0.33689768504065609</v>
      </c>
      <c r="AB821" s="27">
        <f t="shared" si="244"/>
        <v>0.34021760504440757</v>
      </c>
      <c r="AC821" s="27">
        <f t="shared" si="244"/>
        <v>0.34222049361841178</v>
      </c>
      <c r="AD821" s="27">
        <f t="shared" si="244"/>
        <v>0.34289884710524765</v>
      </c>
      <c r="AE821" s="27">
        <f t="shared" si="244"/>
        <v>0.34372311738230427</v>
      </c>
      <c r="AF821" s="27">
        <f t="shared" si="244"/>
        <v>0.34609476282323964</v>
      </c>
      <c r="AG821" s="27">
        <f t="shared" si="244"/>
        <v>0.349019782273292</v>
      </c>
      <c r="AH821" s="27">
        <f t="shared" si="244"/>
        <v>0.34899429452470448</v>
      </c>
      <c r="AI821" s="27">
        <f t="shared" si="244"/>
        <v>0.34871213349306363</v>
      </c>
      <c r="AJ821" s="27">
        <f t="shared" si="244"/>
        <v>0.34906449042030341</v>
      </c>
      <c r="AK821" s="27">
        <f t="shared" si="244"/>
        <v>0.34906147321073921</v>
      </c>
      <c r="AL821" s="27">
        <f t="shared" si="244"/>
        <v>0.34969568198826922</v>
      </c>
      <c r="AM821" s="27">
        <f t="shared" si="244"/>
        <v>0.34972367096328388</v>
      </c>
      <c r="AN821" s="27">
        <f t="shared" si="244"/>
        <v>0.35264712882161486</v>
      </c>
      <c r="AO821" s="27">
        <f t="shared" si="244"/>
        <v>0.35538019339675181</v>
      </c>
      <c r="AP821" s="27">
        <f t="shared" si="244"/>
        <v>0.35808577689628091</v>
      </c>
      <c r="AQ821" s="27">
        <f t="shared" si="244"/>
        <v>0.360803708852519</v>
      </c>
      <c r="AR821" s="27">
        <f t="shared" si="244"/>
        <v>0.36361682270594786</v>
      </c>
      <c r="AS821" s="27">
        <f t="shared" si="244"/>
        <v>0.3669982656192593</v>
      </c>
      <c r="AT821" s="27">
        <f t="shared" si="244"/>
        <v>0.36535334943592962</v>
      </c>
      <c r="AU821" s="27">
        <f t="shared" si="244"/>
        <v>0.36284329490270817</v>
      </c>
      <c r="AV821" s="27">
        <f t="shared" si="244"/>
        <v>0.36030197040043493</v>
      </c>
      <c r="AW821" s="27">
        <f t="shared" si="244"/>
        <v>0.35744820544326111</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2.6602988559851233</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2.1089170722639059</v>
      </c>
      <c r="T822" s="27">
        <f t="shared" si="246"/>
        <v>2.1501440207345399</v>
      </c>
      <c r="U822" s="27">
        <f t="shared" si="246"/>
        <v>2.1722691831386944</v>
      </c>
      <c r="V822" s="27">
        <f t="shared" si="246"/>
        <v>2.1880394041936264</v>
      </c>
      <c r="W822" s="27">
        <f t="shared" si="246"/>
        <v>2.2077001331120529</v>
      </c>
      <c r="X822" s="27">
        <f t="shared" si="246"/>
        <v>2.2229564917087132</v>
      </c>
      <c r="Y822" s="27">
        <f t="shared" si="246"/>
        <v>2.2292956673615048</v>
      </c>
      <c r="Z822" s="27">
        <f t="shared" si="246"/>
        <v>2.2346775771847991</v>
      </c>
      <c r="AA822" s="27">
        <f t="shared" si="246"/>
        <v>2.2406224916633408</v>
      </c>
      <c r="AB822" s="27">
        <f t="shared" si="246"/>
        <v>2.2627024517260845</v>
      </c>
      <c r="AC822" s="27">
        <f t="shared" si="246"/>
        <v>2.2760231641752293</v>
      </c>
      <c r="AD822" s="27">
        <f t="shared" si="246"/>
        <v>2.2805347240564422</v>
      </c>
      <c r="AE822" s="27">
        <f t="shared" si="246"/>
        <v>2.2860167401224167</v>
      </c>
      <c r="AF822" s="27">
        <f t="shared" si="246"/>
        <v>2.3017899625373146</v>
      </c>
      <c r="AG822" s="27">
        <f t="shared" si="246"/>
        <v>2.3212435374930149</v>
      </c>
      <c r="AH822" s="27">
        <f t="shared" si="246"/>
        <v>2.3210740248329906</v>
      </c>
      <c r="AI822" s="27">
        <f t="shared" si="246"/>
        <v>2.3191974421735124</v>
      </c>
      <c r="AJ822" s="27">
        <f t="shared" si="246"/>
        <v>2.3215408802300002</v>
      </c>
      <c r="AK822" s="27">
        <f t="shared" si="246"/>
        <v>2.3215208135215848</v>
      </c>
      <c r="AL822" s="27">
        <f t="shared" si="246"/>
        <v>2.3257387779494887</v>
      </c>
      <c r="AM822" s="27">
        <f t="shared" si="246"/>
        <v>2.3259249256427523</v>
      </c>
      <c r="AN822" s="27">
        <f t="shared" si="246"/>
        <v>2.3453681148413228</v>
      </c>
      <c r="AO822" s="27">
        <f t="shared" si="246"/>
        <v>2.3635450457913865</v>
      </c>
      <c r="AP822" s="27">
        <f t="shared" si="246"/>
        <v>2.3815392069604866</v>
      </c>
      <c r="AQ822" s="27">
        <f t="shared" si="246"/>
        <v>2.3996154946358459</v>
      </c>
      <c r="AR822" s="27">
        <f t="shared" si="246"/>
        <v>2.4183248133740904</v>
      </c>
      <c r="AS822" s="27">
        <f t="shared" si="246"/>
        <v>2.4408139469664651</v>
      </c>
      <c r="AT822" s="27">
        <f t="shared" si="246"/>
        <v>2.4298740196207946</v>
      </c>
      <c r="AU822" s="27">
        <f t="shared" si="246"/>
        <v>2.4131802728479177</v>
      </c>
      <c r="AV822" s="27">
        <f t="shared" si="246"/>
        <v>2.3962785573086092</v>
      </c>
      <c r="AW822" s="27">
        <f t="shared" si="246"/>
        <v>2.3772988782164455</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0.34358078636628725</v>
      </c>
      <c r="L823" s="27">
        <f t="shared" si="246"/>
        <v>0.35516571939691488</v>
      </c>
      <c r="M823" s="27">
        <f t="shared" si="246"/>
        <v>0.36891582276573964</v>
      </c>
      <c r="N823" s="27">
        <f t="shared" si="246"/>
        <v>0.37917034791782095</v>
      </c>
      <c r="O823" s="27">
        <f t="shared" si="246"/>
        <v>0.38707850955818845</v>
      </c>
      <c r="P823" s="27">
        <f t="shared" si="246"/>
        <v>0.39252728601928993</v>
      </c>
      <c r="Q823" s="27">
        <f t="shared" si="246"/>
        <v>0.39996713645364929</v>
      </c>
      <c r="R823" s="27">
        <f t="shared" si="246"/>
        <v>0.40776627193753145</v>
      </c>
      <c r="S823" s="27">
        <f t="shared" si="246"/>
        <v>0.37659818159279607</v>
      </c>
      <c r="T823" s="27">
        <f t="shared" si="246"/>
        <v>0.39321088771048274</v>
      </c>
      <c r="U823" s="27">
        <f t="shared" si="246"/>
        <v>0.40669662526329453</v>
      </c>
      <c r="V823" s="27">
        <f t="shared" si="246"/>
        <v>0.41925946524212343</v>
      </c>
      <c r="W823" s="27">
        <f t="shared" si="246"/>
        <v>0.43283407028296639</v>
      </c>
      <c r="X823" s="27">
        <f t="shared" si="246"/>
        <v>0.44581904139111239</v>
      </c>
      <c r="Y823" s="27">
        <f t="shared" si="246"/>
        <v>0.4572389751285254</v>
      </c>
      <c r="Z823" s="27">
        <f t="shared" si="246"/>
        <v>0.46864946604896868</v>
      </c>
      <c r="AA823" s="27">
        <f t="shared" si="246"/>
        <v>0.48037106184702144</v>
      </c>
      <c r="AB823" s="27">
        <f t="shared" si="246"/>
        <v>0.49583196103346944</v>
      </c>
      <c r="AC823" s="27">
        <f t="shared" si="246"/>
        <v>0.50969807630161768</v>
      </c>
      <c r="AD823" s="27">
        <f t="shared" si="246"/>
        <v>0.52764488021470779</v>
      </c>
      <c r="AE823" s="27">
        <f t="shared" si="246"/>
        <v>0.54648707022724974</v>
      </c>
      <c r="AF823" s="27">
        <f t="shared" si="246"/>
        <v>0.56858747598581738</v>
      </c>
      <c r="AG823" s="27">
        <f t="shared" si="246"/>
        <v>0.59255396962113349</v>
      </c>
      <c r="AH823" s="27">
        <f t="shared" si="246"/>
        <v>0.61238572332256203</v>
      </c>
      <c r="AI823" s="27">
        <f t="shared" si="246"/>
        <v>0.63250600171232407</v>
      </c>
      <c r="AJ823" s="27">
        <f t="shared" si="246"/>
        <v>0.65458326762854946</v>
      </c>
      <c r="AK823" s="27">
        <f t="shared" si="246"/>
        <v>0.67686554813993804</v>
      </c>
      <c r="AL823" s="27">
        <f t="shared" si="246"/>
        <v>0.70132710752479099</v>
      </c>
      <c r="AM823" s="27">
        <f t="shared" si="246"/>
        <v>0.7255761301223228</v>
      </c>
      <c r="AN823" s="27">
        <f t="shared" si="246"/>
        <v>0.75228490125345104</v>
      </c>
      <c r="AO823" s="27">
        <f t="shared" si="246"/>
        <v>0.7795795585815366</v>
      </c>
      <c r="AP823" s="27">
        <f t="shared" si="246"/>
        <v>0.80784138398371086</v>
      </c>
      <c r="AQ823" s="27">
        <f t="shared" si="246"/>
        <v>0.83720880389512953</v>
      </c>
      <c r="AR823" s="27">
        <f t="shared" si="246"/>
        <v>0.86793643968793199</v>
      </c>
      <c r="AS823" s="27">
        <f t="shared" si="246"/>
        <v>0.90126396548339527</v>
      </c>
      <c r="AT823" s="27">
        <f t="shared" si="246"/>
        <v>0.92323778695651582</v>
      </c>
      <c r="AU823" s="27">
        <f t="shared" si="246"/>
        <v>0.94363961162109378</v>
      </c>
      <c r="AV823" s="27">
        <f t="shared" si="246"/>
        <v>0.96453981005283229</v>
      </c>
      <c r="AW823" s="27">
        <f t="shared" si="246"/>
        <v>0.98518749139131134</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5.8466784388382181E-2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5.9536124869389993E-2</v>
      </c>
      <c r="T824" s="27">
        <f t="shared" si="246"/>
        <v>5.9735159508924454E-2</v>
      </c>
      <c r="U824" s="27">
        <f t="shared" si="246"/>
        <v>5.9911260751716718E-2</v>
      </c>
      <c r="V824" s="27">
        <f t="shared" si="246"/>
        <v>6.0064792145132169E-2</v>
      </c>
      <c r="W824" s="27">
        <f t="shared" si="246"/>
        <v>6.0195961741197811E-2</v>
      </c>
      <c r="X824" s="27">
        <f t="shared" si="246"/>
        <v>6.0301987284053699E-2</v>
      </c>
      <c r="Y824" s="27">
        <f t="shared" si="246"/>
        <v>6.0404636780314803E-2</v>
      </c>
      <c r="Z824" s="27">
        <f t="shared" si="246"/>
        <v>6.0504501381629855E-2</v>
      </c>
      <c r="AA824" s="27">
        <f t="shared" si="246"/>
        <v>6.0601140224058242E-2</v>
      </c>
      <c r="AB824" s="27">
        <f t="shared" si="246"/>
        <v>6.0696778742641164E-2</v>
      </c>
      <c r="AC824" s="27">
        <f t="shared" si="246"/>
        <v>6.0786268969690582E-2</v>
      </c>
      <c r="AD824" s="27">
        <f t="shared" si="246"/>
        <v>6.0875543501258844E-2</v>
      </c>
      <c r="AE824" s="27">
        <f t="shared" si="246"/>
        <v>6.0962502544019311E-2</v>
      </c>
      <c r="AF824" s="27">
        <f t="shared" si="246"/>
        <v>6.1048589321399588E-2</v>
      </c>
      <c r="AG824" s="27">
        <f t="shared" si="246"/>
        <v>6.1132180232229487E-2</v>
      </c>
      <c r="AH824" s="27">
        <f t="shared" si="246"/>
        <v>6.1208044769568551E-2</v>
      </c>
      <c r="AI824" s="27">
        <f t="shared" si="246"/>
        <v>6.1280223554167013E-2</v>
      </c>
      <c r="AJ824" s="27">
        <f t="shared" si="246"/>
        <v>6.1349674663975208E-2</v>
      </c>
      <c r="AK824" s="27">
        <f t="shared" si="246"/>
        <v>6.1414673373077315E-2</v>
      </c>
      <c r="AL824" s="27">
        <f t="shared" si="246"/>
        <v>6.1476433009992407E-2</v>
      </c>
      <c r="AM824" s="27">
        <f t="shared" si="246"/>
        <v>6.1532799513045147E-2</v>
      </c>
      <c r="AN824" s="27">
        <f t="shared" si="246"/>
        <v>6.1587110339340626E-2</v>
      </c>
      <c r="AO824" s="27">
        <f t="shared" si="246"/>
        <v>6.1636991968896812E-2</v>
      </c>
      <c r="AP824" s="27">
        <f t="shared" si="246"/>
        <v>6.1682488685774167E-2</v>
      </c>
      <c r="AQ824" s="27">
        <f t="shared" si="246"/>
        <v>6.1723470342164501E-2</v>
      </c>
      <c r="AR824" s="27">
        <f t="shared" si="246"/>
        <v>6.1759902671414825E-2</v>
      </c>
      <c r="AS824" s="27">
        <f t="shared" si="246"/>
        <v>6.1792514211408002E-2</v>
      </c>
      <c r="AT824" s="27">
        <f t="shared" si="246"/>
        <v>6.1810957148140416E-2</v>
      </c>
      <c r="AU824" s="27">
        <f t="shared" si="246"/>
        <v>6.1822284532220925E-2</v>
      </c>
      <c r="AV824" s="27">
        <f t="shared" si="246"/>
        <v>6.1827841505020763E-2</v>
      </c>
      <c r="AW824" s="27">
        <f t="shared" si="246"/>
        <v>6.1826936471550874E-2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4.749693023694599E-2</v>
      </c>
      <c r="L825" s="27">
        <f t="shared" si="246"/>
        <v>4.7522611675988952E-2</v>
      </c>
      <c r="M825" s="27">
        <f t="shared" si="246"/>
        <v>4.7584015033260256E-2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4.8454312828089242E-2</v>
      </c>
      <c r="T825" s="27">
        <f t="shared" si="246"/>
        <v>4.8616299969657245E-2</v>
      </c>
      <c r="U825" s="27">
        <f t="shared" si="246"/>
        <v>4.8759622443640745E-2</v>
      </c>
      <c r="V825" s="27">
        <f t="shared" si="246"/>
        <v>4.8884576128177731E-2</v>
      </c>
      <c r="W825" s="27">
        <f t="shared" si="246"/>
        <v>4.8991330349337434E-2</v>
      </c>
      <c r="X825" s="27">
        <f t="shared" si="246"/>
        <v>4.907762072904516E-2</v>
      </c>
      <c r="Y825" s="27">
        <f t="shared" si="246"/>
        <v>4.9161163465734757E-2</v>
      </c>
      <c r="Z825" s="27">
        <f t="shared" si="246"/>
        <v>4.9242439676492299E-2</v>
      </c>
      <c r="AA825" s="27">
        <f t="shared" si="246"/>
        <v>4.9321090557997313E-2</v>
      </c>
      <c r="AB825" s="27">
        <f t="shared" si="246"/>
        <v>4.9398927311867298E-2</v>
      </c>
      <c r="AC825" s="27">
        <f t="shared" si="246"/>
        <v>4.9471760192173531E-2</v>
      </c>
      <c r="AD825" s="27">
        <f t="shared" si="246"/>
        <v>4.954441752567787E-2</v>
      </c>
      <c r="AE825" s="27">
        <f t="shared" si="246"/>
        <v>4.9615190366039737E-2</v>
      </c>
      <c r="AF825" s="27">
        <f t="shared" si="246"/>
        <v>4.9685253300950222E-2</v>
      </c>
      <c r="AG825" s="27">
        <f t="shared" si="246"/>
        <v>4.9753284939754762E-2</v>
      </c>
      <c r="AH825" s="27">
        <f t="shared" si="246"/>
        <v>4.981502836079281E-2</v>
      </c>
      <c r="AI825" s="27">
        <f t="shared" si="246"/>
        <v>4.987377208010875E-2</v>
      </c>
      <c r="AJ825" s="27">
        <f t="shared" si="246"/>
        <v>4.9930295842921441E-2</v>
      </c>
      <c r="AK825" s="27">
        <f t="shared" si="246"/>
        <v>4.9983195956779448E-2</v>
      </c>
      <c r="AL825" s="27">
        <f t="shared" si="246"/>
        <v>5.0033459906168122E-2</v>
      </c>
      <c r="AM825" s="27">
        <f t="shared" si="246"/>
        <v>5.0079334577687901E-2</v>
      </c>
      <c r="AN825" s="27">
        <f t="shared" si="246"/>
        <v>5.0123536207757821E-2</v>
      </c>
      <c r="AO825" s="27">
        <f t="shared" si="246"/>
        <v>5.0164133073747882E-2</v>
      </c>
      <c r="AP825" s="27">
        <f t="shared" si="246"/>
        <v>5.0201161216863729E-2</v>
      </c>
      <c r="AQ825" s="27">
        <f t="shared" si="246"/>
        <v>5.0234514714480608E-2</v>
      </c>
      <c r="AR825" s="27">
        <f t="shared" si="246"/>
        <v>5.0264165678200926E-2</v>
      </c>
      <c r="AS825" s="27">
        <f t="shared" si="246"/>
        <v>5.0290707038830339E-2</v>
      </c>
      <c r="AT825" s="27">
        <f t="shared" si="246"/>
        <v>5.030571708236041E-2</v>
      </c>
      <c r="AU825" s="27">
        <f t="shared" si="246"/>
        <v>5.0314936033257276E-2</v>
      </c>
      <c r="AV825" s="27">
        <f t="shared" si="246"/>
        <v>5.0319458653750461E-2</v>
      </c>
      <c r="AW825" s="27">
        <f t="shared" si="246"/>
        <v>5.0318722079528255E-2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7.509194674971245E-3</v>
      </c>
      <c r="T826" s="27">
        <f t="shared" si="246"/>
        <v>7.5517267568198645E-3</v>
      </c>
      <c r="U826" s="27">
        <f t="shared" si="246"/>
        <v>7.5891635526393929E-3</v>
      </c>
      <c r="V826" s="27">
        <f t="shared" si="246"/>
        <v>7.6216637684340437E-3</v>
      </c>
      <c r="W826" s="27">
        <f t="shared" si="246"/>
        <v>7.6493474502419131E-3</v>
      </c>
      <c r="X826" s="27">
        <f t="shared" si="246"/>
        <v>7.6717610187546611E-3</v>
      </c>
      <c r="Y826" s="27">
        <f t="shared" si="246"/>
        <v>7.6930855379270264E-3</v>
      </c>
      <c r="Z826" s="27">
        <f t="shared" si="246"/>
        <v>7.7134694874372101E-3</v>
      </c>
      <c r="AA826" s="27">
        <f t="shared" si="246"/>
        <v>7.7328627116623342E-3</v>
      </c>
      <c r="AB826" s="27">
        <f t="shared" si="246"/>
        <v>7.7517128312830389E-3</v>
      </c>
      <c r="AC826" s="27">
        <f t="shared" si="246"/>
        <v>7.769080877819275E-3</v>
      </c>
      <c r="AD826" s="27">
        <f t="shared" si="246"/>
        <v>7.7861035588109228E-3</v>
      </c>
      <c r="AE826" s="27">
        <f t="shared" si="246"/>
        <v>7.8024087902397567E-3</v>
      </c>
      <c r="AF826" s="27">
        <f t="shared" si="246"/>
        <v>7.8182850859103252E-3</v>
      </c>
      <c r="AG826" s="27">
        <f t="shared" si="246"/>
        <v>7.8334477209134681E-3</v>
      </c>
      <c r="AH826" s="27">
        <f t="shared" si="246"/>
        <v>7.8469444154776469E-3</v>
      </c>
      <c r="AI826" s="27">
        <f t="shared" si="246"/>
        <v>7.859543958950518E-3</v>
      </c>
      <c r="AJ826" s="27">
        <f t="shared" si="246"/>
        <v>7.87143902757673E-3</v>
      </c>
      <c r="AK826" s="27">
        <f t="shared" si="246"/>
        <v>7.8823254721859994E-3</v>
      </c>
      <c r="AL826" s="27">
        <f t="shared" si="246"/>
        <v>7.8924409929910025E-3</v>
      </c>
      <c r="AM826" s="27">
        <f t="shared" si="246"/>
        <v>7.9014024153127131E-3</v>
      </c>
      <c r="AN826" s="27">
        <f t="shared" si="246"/>
        <v>7.9098352067502008E-3</v>
      </c>
      <c r="AO826" s="27">
        <f t="shared" si="246"/>
        <v>7.9173147435306224E-3</v>
      </c>
      <c r="AP826" s="27">
        <f t="shared" si="246"/>
        <v>7.9238604392133077E-3</v>
      </c>
      <c r="AQ826" s="27">
        <f t="shared" si="246"/>
        <v>7.9294592123575636E-3</v>
      </c>
      <c r="AR826" s="27">
        <f t="shared" si="246"/>
        <v>7.9341150209356979E-3</v>
      </c>
      <c r="AS826" s="27">
        <f t="shared" si="246"/>
        <v>7.9379699786294167E-3</v>
      </c>
      <c r="AT826" s="27">
        <f t="shared" si="246"/>
        <v>7.9391549164099066E-3</v>
      </c>
      <c r="AU826" s="27">
        <f t="shared" si="246"/>
        <v>7.9389648429189844E-3</v>
      </c>
      <c r="AV826" s="27">
        <f t="shared" si="246"/>
        <v>7.9376535288951285E-3</v>
      </c>
      <c r="AW826" s="27">
        <f t="shared" si="246"/>
        <v>7.9351049503246611E-3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9.060638897030214E-2</v>
      </c>
      <c r="T827" s="27">
        <f t="shared" si="246"/>
        <v>9.1119583596156933E-2</v>
      </c>
      <c r="U827" s="27">
        <f t="shared" si="246"/>
        <v>9.1571298198141041E-2</v>
      </c>
      <c r="V827" s="27">
        <f t="shared" si="246"/>
        <v>9.196344773232798E-2</v>
      </c>
      <c r="W827" s="27">
        <f t="shared" si="246"/>
        <v>9.2297480681343747E-2</v>
      </c>
      <c r="X827" s="27">
        <f t="shared" si="246"/>
        <v>9.2567924130312673E-2</v>
      </c>
      <c r="Y827" s="27">
        <f t="shared" si="246"/>
        <v>9.2825227045254574E-2</v>
      </c>
      <c r="Z827" s="27">
        <f t="shared" si="246"/>
        <v>9.3071180990785748E-2</v>
      </c>
      <c r="AA827" s="27">
        <f t="shared" si="246"/>
        <v>9.3305180786181455E-2</v>
      </c>
      <c r="AB827" s="27">
        <f t="shared" si="246"/>
        <v>9.3532627449161521E-2</v>
      </c>
      <c r="AC827" s="27">
        <f t="shared" si="246"/>
        <v>9.3742191330274088E-2</v>
      </c>
      <c r="AD827" s="27">
        <f t="shared" si="246"/>
        <v>9.3947588010211996E-2</v>
      </c>
      <c r="AE827" s="27">
        <f t="shared" si="246"/>
        <v>9.4144327901110797E-2</v>
      </c>
      <c r="AF827" s="27">
        <f t="shared" si="246"/>
        <v>9.4335892227672996E-2</v>
      </c>
      <c r="AG827" s="27">
        <f t="shared" si="246"/>
        <v>9.4518845482232799E-2</v>
      </c>
      <c r="AH827" s="27">
        <f t="shared" si="246"/>
        <v>9.4681697400504625E-2</v>
      </c>
      <c r="AI827" s="27">
        <f t="shared" si="246"/>
        <v>9.4833724240420761E-2</v>
      </c>
      <c r="AJ827" s="27">
        <f t="shared" si="246"/>
        <v>9.4977250844993574E-2</v>
      </c>
      <c r="AK827" s="27">
        <f t="shared" si="246"/>
        <v>9.510860733226896E-2</v>
      </c>
      <c r="AL827" s="27">
        <f t="shared" si="246"/>
        <v>9.5230661807131634E-2</v>
      </c>
      <c r="AM827" s="27">
        <f t="shared" si="246"/>
        <v>9.5338790861145162E-2</v>
      </c>
      <c r="AN827" s="27">
        <f t="shared" si="246"/>
        <v>9.5440541423510675E-2</v>
      </c>
      <c r="AO827" s="27">
        <f t="shared" si="246"/>
        <v>9.5530789958563761E-2</v>
      </c>
      <c r="AP827" s="27">
        <f t="shared" si="246"/>
        <v>9.5609770711464412E-2</v>
      </c>
      <c r="AQ827" s="27">
        <f t="shared" si="246"/>
        <v>9.5677325840772195E-2</v>
      </c>
      <c r="AR827" s="27">
        <f t="shared" si="246"/>
        <v>9.5733503103616058E-2</v>
      </c>
      <c r="AS827" s="27">
        <f t="shared" si="246"/>
        <v>9.5780017252120611E-2</v>
      </c>
      <c r="AT827" s="27">
        <f t="shared" si="246"/>
        <v>9.5794314781761522E-2</v>
      </c>
      <c r="AU827" s="27">
        <f t="shared" si="246"/>
        <v>9.5792021343730271E-2</v>
      </c>
      <c r="AV827" s="27">
        <f t="shared" si="246"/>
        <v>9.5776198950830574E-2</v>
      </c>
      <c r="AW827" s="27">
        <f t="shared" si="246"/>
        <v>9.5745447650421922E-2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0.12462873299340149</v>
      </c>
      <c r="L830" s="27">
        <f t="shared" si="247"/>
        <v>0.1239512929347177</v>
      </c>
      <c r="M830" s="27">
        <f t="shared" si="247"/>
        <v>0.1240068951131099</v>
      </c>
      <c r="N830" s="27">
        <f t="shared" si="247"/>
        <v>0.12286841678965583</v>
      </c>
      <c r="O830" s="27">
        <f t="shared" si="247"/>
        <v>0.12100901910044999</v>
      </c>
      <c r="P830" s="27">
        <f t="shared" si="247"/>
        <v>0.11845842648899828</v>
      </c>
      <c r="Q830" s="27">
        <f t="shared" si="247"/>
        <v>0.11660641339960404</v>
      </c>
      <c r="R830" s="27">
        <f t="shared" si="247"/>
        <v>0.11491827863139022</v>
      </c>
      <c r="S830" s="27">
        <f t="shared" si="247"/>
        <v>0.10241107337270443</v>
      </c>
      <c r="T830" s="27">
        <f t="shared" si="247"/>
        <v>0.1039902658938846</v>
      </c>
      <c r="U830" s="27">
        <f t="shared" si="247"/>
        <v>0.10465530322970396</v>
      </c>
      <c r="V830" s="27">
        <f t="shared" si="247"/>
        <v>0.10504118631548742</v>
      </c>
      <c r="W830" s="27">
        <f t="shared" si="247"/>
        <v>0.10565464454414376</v>
      </c>
      <c r="X830" s="27">
        <f t="shared" si="247"/>
        <v>0.10608385276031006</v>
      </c>
      <c r="Y830" s="27">
        <f t="shared" si="247"/>
        <v>0.10609299974727497</v>
      </c>
      <c r="Z830" s="27">
        <f t="shared" si="247"/>
        <v>0.10607492276075159</v>
      </c>
      <c r="AA830" s="27">
        <f t="shared" si="247"/>
        <v>0.10610366961148741</v>
      </c>
      <c r="AB830" s="27">
        <f t="shared" si="247"/>
        <v>0.10694309249920228</v>
      </c>
      <c r="AC830" s="27">
        <f t="shared" si="247"/>
        <v>0.10736849191302431</v>
      </c>
      <c r="AD830" s="27">
        <f t="shared" si="247"/>
        <v>0.10832386845487534</v>
      </c>
      <c r="AE830" s="27">
        <f t="shared" si="247"/>
        <v>0.10937698801354283</v>
      </c>
      <c r="AF830" s="27">
        <f t="shared" si="247"/>
        <v>0.1109982476245015</v>
      </c>
      <c r="AG830" s="27">
        <f t="shared" si="247"/>
        <v>0.11286746500960913</v>
      </c>
      <c r="AH830" s="27">
        <f t="shared" si="247"/>
        <v>0.11380229602806452</v>
      </c>
      <c r="AI830" s="27">
        <f t="shared" si="247"/>
        <v>0.11470110587008892</v>
      </c>
      <c r="AJ830" s="27">
        <f t="shared" si="247"/>
        <v>0.11587135312291678</v>
      </c>
      <c r="AK830" s="27">
        <f t="shared" si="247"/>
        <v>0.11697585510584543</v>
      </c>
      <c r="AL830" s="27">
        <f t="shared" si="247"/>
        <v>0.11836312453252384</v>
      </c>
      <c r="AM830" s="27">
        <f t="shared" si="247"/>
        <v>0.11959994895711948</v>
      </c>
      <c r="AN830" s="27">
        <f t="shared" si="247"/>
        <v>0.12129784433672545</v>
      </c>
      <c r="AO830" s="27">
        <f t="shared" si="247"/>
        <v>0.12297136451614819</v>
      </c>
      <c r="AP830" s="27">
        <f t="shared" si="247"/>
        <v>0.12467972967279431</v>
      </c>
      <c r="AQ830" s="27">
        <f t="shared" si="247"/>
        <v>0.12643877598777373</v>
      </c>
      <c r="AR830" s="27">
        <f t="shared" si="247"/>
        <v>0.12828056046214903</v>
      </c>
      <c r="AS830" s="27">
        <f t="shared" si="247"/>
        <v>0.1303819536682575</v>
      </c>
      <c r="AT830" s="27">
        <f t="shared" si="247"/>
        <v>0.13067253050638888</v>
      </c>
      <c r="AU830" s="27">
        <f t="shared" si="247"/>
        <v>0.13067134948773798</v>
      </c>
      <c r="AV830" s="27">
        <f t="shared" si="247"/>
        <v>0.13068627253776977</v>
      </c>
      <c r="AW830" s="27">
        <f t="shared" si="247"/>
        <v>0.13061117878834089</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3.1618785484610057E-2</v>
      </c>
      <c r="L831" s="27">
        <f t="shared" si="247"/>
        <v>3.1446916354757486E-2</v>
      </c>
      <c r="M831" s="27">
        <f t="shared" si="247"/>
        <v>3.1461022839745605E-2</v>
      </c>
      <c r="N831" s="27">
        <f t="shared" si="247"/>
        <v>3.1172186541537569E-2</v>
      </c>
      <c r="O831" s="27">
        <f t="shared" si="247"/>
        <v>3.0700450247237825E-2</v>
      </c>
      <c r="P831" s="27">
        <f t="shared" si="247"/>
        <v>3.0053355161673623E-2</v>
      </c>
      <c r="Q831" s="27">
        <f t="shared" si="247"/>
        <v>2.9583492368545915E-2</v>
      </c>
      <c r="R831" s="27">
        <f t="shared" si="247"/>
        <v>2.9155206131309681E-2</v>
      </c>
      <c r="S831" s="27">
        <f t="shared" si="247"/>
        <v>2.598208039547064E-2</v>
      </c>
      <c r="T831" s="27">
        <f t="shared" si="247"/>
        <v>2.6382727568612818E-2</v>
      </c>
      <c r="U831" s="27">
        <f t="shared" si="247"/>
        <v>2.6551450080311959E-2</v>
      </c>
      <c r="V831" s="27">
        <f t="shared" si="247"/>
        <v>2.6649350092760718E-2</v>
      </c>
      <c r="W831" s="27">
        <f t="shared" si="247"/>
        <v>2.6804986788005629E-2</v>
      </c>
      <c r="X831" s="27">
        <f t="shared" si="247"/>
        <v>2.6913878551479732E-2</v>
      </c>
      <c r="Y831" s="27">
        <f t="shared" si="247"/>
        <v>2.6916199177002661E-2</v>
      </c>
      <c r="Z831" s="27">
        <f t="shared" si="247"/>
        <v>2.6911612976490439E-2</v>
      </c>
      <c r="AA831" s="27">
        <f t="shared" si="247"/>
        <v>2.6918906162298736E-2</v>
      </c>
      <c r="AB831" s="27">
        <f t="shared" si="247"/>
        <v>2.7131870954446104E-2</v>
      </c>
      <c r="AC831" s="27">
        <f t="shared" si="247"/>
        <v>2.7239796410220653E-2</v>
      </c>
      <c r="AD831" s="27">
        <f t="shared" si="247"/>
        <v>2.7482179087218707E-2</v>
      </c>
      <c r="AE831" s="27">
        <f t="shared" si="247"/>
        <v>2.7749359540837834E-2</v>
      </c>
      <c r="AF831" s="27">
        <f t="shared" si="247"/>
        <v>2.81606792952999E-2</v>
      </c>
      <c r="AG831" s="27">
        <f t="shared" si="247"/>
        <v>2.8634906883948749E-2</v>
      </c>
      <c r="AH831" s="27">
        <f t="shared" si="247"/>
        <v>2.8872077083203409E-2</v>
      </c>
      <c r="AI831" s="27">
        <f t="shared" si="247"/>
        <v>2.9100108572442177E-2</v>
      </c>
      <c r="AJ831" s="27">
        <f t="shared" si="247"/>
        <v>2.9397004769349495E-2</v>
      </c>
      <c r="AK831" s="27">
        <f t="shared" si="247"/>
        <v>2.9677221140219565E-2</v>
      </c>
      <c r="AL831" s="27">
        <f t="shared" si="247"/>
        <v>3.002917669138308E-2</v>
      </c>
      <c r="AM831" s="27">
        <f t="shared" si="247"/>
        <v>3.0342963771008508E-2</v>
      </c>
      <c r="AN831" s="27">
        <f t="shared" si="247"/>
        <v>3.0773726312628129E-2</v>
      </c>
      <c r="AO831" s="27">
        <f t="shared" si="247"/>
        <v>3.1198304772878833E-2</v>
      </c>
      <c r="AP831" s="27">
        <f t="shared" si="247"/>
        <v>3.163172353691486E-2</v>
      </c>
      <c r="AQ831" s="27">
        <f t="shared" si="247"/>
        <v>3.2078000304357986E-2</v>
      </c>
      <c r="AR831" s="27">
        <f t="shared" si="247"/>
        <v>3.2545268058795013E-2</v>
      </c>
      <c r="AS831" s="27">
        <f t="shared" si="247"/>
        <v>3.3078399539849854E-2</v>
      </c>
      <c r="AT831" s="27">
        <f t="shared" si="247"/>
        <v>3.3152119993319906E-2</v>
      </c>
      <c r="AU831" s="27">
        <f t="shared" si="247"/>
        <v>3.3151820364378179E-2</v>
      </c>
      <c r="AV831" s="27">
        <f t="shared" si="247"/>
        <v>3.3155606399158426E-2</v>
      </c>
      <c r="AW831" s="27">
        <f t="shared" si="247"/>
        <v>3.3136554828165139E-2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0.15700744358616761</v>
      </c>
      <c r="L832" s="27">
        <f t="shared" si="247"/>
        <v>0.16019971617730655</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0.17531753251219057</v>
      </c>
      <c r="S832" s="27">
        <f t="shared" si="247"/>
        <v>0.16832151491205546</v>
      </c>
      <c r="T832" s="27">
        <f t="shared" si="247"/>
        <v>0.17301728239335959</v>
      </c>
      <c r="U832" s="27">
        <f t="shared" si="247"/>
        <v>0.17690086389767534</v>
      </c>
      <c r="V832" s="27">
        <f t="shared" si="247"/>
        <v>0.18049720797862662</v>
      </c>
      <c r="W832" s="27">
        <f t="shared" si="247"/>
        <v>0.18426223643867892</v>
      </c>
      <c r="X832" s="27">
        <f t="shared" si="247"/>
        <v>0.18781515590147413</v>
      </c>
      <c r="Y832" s="27">
        <f t="shared" si="247"/>
        <v>0.19096980456473459</v>
      </c>
      <c r="Z832" s="27">
        <f t="shared" si="247"/>
        <v>0.19409261595467259</v>
      </c>
      <c r="AA832" s="27">
        <f t="shared" si="247"/>
        <v>0.19725787586023993</v>
      </c>
      <c r="AB832" s="27">
        <f t="shared" si="247"/>
        <v>0.20126264034939995</v>
      </c>
      <c r="AC832" s="27">
        <f t="shared" si="247"/>
        <v>0.20486087759286586</v>
      </c>
      <c r="AD832" s="27">
        <f t="shared" si="247"/>
        <v>0.2090550281085273</v>
      </c>
      <c r="AE832" s="27">
        <f t="shared" si="247"/>
        <v>0.21340376378469114</v>
      </c>
      <c r="AF832" s="27">
        <f t="shared" si="247"/>
        <v>0.21844419621075054</v>
      </c>
      <c r="AG832" s="27">
        <f t="shared" si="247"/>
        <v>0.22384834034109063</v>
      </c>
      <c r="AH832" s="27">
        <f t="shared" si="247"/>
        <v>0.22825202767927152</v>
      </c>
      <c r="AI832" s="27">
        <f t="shared" si="247"/>
        <v>0.23266724698610969</v>
      </c>
      <c r="AJ832" s="27">
        <f t="shared" si="247"/>
        <v>0.23746693162448154</v>
      </c>
      <c r="AK832" s="27">
        <f t="shared" si="247"/>
        <v>0.24225419616284785</v>
      </c>
      <c r="AL832" s="27">
        <f t="shared" si="247"/>
        <v>0.24746641053623727</v>
      </c>
      <c r="AM832" s="27">
        <f t="shared" si="247"/>
        <v>0.25256886141738411</v>
      </c>
      <c r="AN832" s="27">
        <f t="shared" si="247"/>
        <v>0.25835666832743759</v>
      </c>
      <c r="AO832" s="27">
        <f t="shared" si="247"/>
        <v>0.26421835853489983</v>
      </c>
      <c r="AP832" s="27">
        <f t="shared" si="247"/>
        <v>0.27023582513005778</v>
      </c>
      <c r="AQ832" s="27">
        <f t="shared" si="247"/>
        <v>0.27643696271889812</v>
      </c>
      <c r="AR832" s="27">
        <f t="shared" si="247"/>
        <v>0.2828744290233548</v>
      </c>
      <c r="AS832" s="27">
        <f t="shared" si="247"/>
        <v>0.28981277253483256</v>
      </c>
      <c r="AT832" s="27">
        <f t="shared" si="247"/>
        <v>0.2942456833775543</v>
      </c>
      <c r="AU832" s="27">
        <f t="shared" si="247"/>
        <v>0.29829566345273956</v>
      </c>
      <c r="AV832" s="27">
        <f t="shared" si="247"/>
        <v>0.30240838716397028</v>
      </c>
      <c r="AW832" s="27">
        <f t="shared" si="247"/>
        <v>0.30642302584146203</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0.78620275218738989</v>
      </c>
      <c r="L833" s="27">
        <f t="shared" si="247"/>
        <v>0.79655563720176326</v>
      </c>
      <c r="M833" s="27">
        <f t="shared" si="247"/>
        <v>0.81318534024672107</v>
      </c>
      <c r="N833" s="27">
        <f t="shared" si="247"/>
        <v>0.81796021384654038</v>
      </c>
      <c r="O833" s="27">
        <f t="shared" si="247"/>
        <v>0.81503229757580642</v>
      </c>
      <c r="P833" s="27">
        <f t="shared" si="247"/>
        <v>0.80443274266431908</v>
      </c>
      <c r="Q833" s="27">
        <f t="shared" si="247"/>
        <v>0.79997057217510759</v>
      </c>
      <c r="R833" s="27">
        <f t="shared" si="247"/>
        <v>0.79652072541357855</v>
      </c>
      <c r="S833" s="27">
        <f t="shared" si="247"/>
        <v>0.68114111266584831</v>
      </c>
      <c r="T833" s="27">
        <f t="shared" si="247"/>
        <v>0.7098503108510138</v>
      </c>
      <c r="U833" s="27">
        <f t="shared" si="247"/>
        <v>0.72964199579391098</v>
      </c>
      <c r="V833" s="27">
        <f t="shared" si="247"/>
        <v>0.74695922372764922</v>
      </c>
      <c r="W833" s="27">
        <f t="shared" si="247"/>
        <v>0.76720744236951866</v>
      </c>
      <c r="X833" s="27">
        <f t="shared" si="247"/>
        <v>0.78597639366135985</v>
      </c>
      <c r="Y833" s="27">
        <f t="shared" si="247"/>
        <v>0.80034086292519746</v>
      </c>
      <c r="Z833" s="27">
        <f t="shared" si="247"/>
        <v>0.81456964524590714</v>
      </c>
      <c r="AA833" s="27">
        <f t="shared" si="247"/>
        <v>0.82951283644077334</v>
      </c>
      <c r="AB833" s="27">
        <f t="shared" si="247"/>
        <v>0.85405114493404299</v>
      </c>
      <c r="AC833" s="27">
        <f t="shared" si="247"/>
        <v>0.87419658950492518</v>
      </c>
      <c r="AD833" s="27">
        <f t="shared" si="247"/>
        <v>0.90096493212247919</v>
      </c>
      <c r="AE833" s="27">
        <f t="shared" si="247"/>
        <v>0.92941269242085311</v>
      </c>
      <c r="AF833" s="27">
        <f t="shared" si="247"/>
        <v>0.9653339517677979</v>
      </c>
      <c r="AG833" s="27">
        <f t="shared" si="247"/>
        <v>1.0050606970066505</v>
      </c>
      <c r="AH833" s="27">
        <f t="shared" si="247"/>
        <v>1.033956248500834</v>
      </c>
      <c r="AI833" s="27">
        <f t="shared" si="247"/>
        <v>1.0629595026443379</v>
      </c>
      <c r="AJ833" s="27">
        <f t="shared" si="247"/>
        <v>1.0960118884201371</v>
      </c>
      <c r="AK833" s="27">
        <f t="shared" si="247"/>
        <v>1.1288881091952199</v>
      </c>
      <c r="AL833" s="27">
        <f t="shared" si="247"/>
        <v>1.1661571716195076</v>
      </c>
      <c r="AM833" s="27">
        <f t="shared" si="247"/>
        <v>1.2022145869002225</v>
      </c>
      <c r="AN833" s="27">
        <f t="shared" si="247"/>
        <v>1.2452429731867003</v>
      </c>
      <c r="AO833" s="27">
        <f t="shared" si="247"/>
        <v>1.2888746333785015</v>
      </c>
      <c r="AP833" s="27">
        <f t="shared" si="247"/>
        <v>1.333942467424325</v>
      </c>
      <c r="AQ833" s="27">
        <f t="shared" si="247"/>
        <v>1.3807142430078103</v>
      </c>
      <c r="AR833" s="27">
        <f t="shared" si="247"/>
        <v>1.4297008128896787</v>
      </c>
      <c r="AS833" s="27">
        <f t="shared" si="247"/>
        <v>1.4835193510278961</v>
      </c>
      <c r="AT833" s="27">
        <f t="shared" si="247"/>
        <v>1.5122045911231841</v>
      </c>
      <c r="AU833" s="27">
        <f t="shared" si="247"/>
        <v>1.5371650381071744</v>
      </c>
      <c r="AV833" s="27">
        <f t="shared" si="247"/>
        <v>1.5628507639884446</v>
      </c>
      <c r="AW833" s="27">
        <f t="shared" si="247"/>
        <v>1.5876815986948853</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1.0921513426512337</v>
      </c>
      <c r="N835" s="27">
        <f t="shared" si="247"/>
        <v>1.0976439186771809</v>
      </c>
      <c r="O835" s="27">
        <f t="shared" si="247"/>
        <v>1.1012937605673538</v>
      </c>
      <c r="P835" s="27">
        <f t="shared" si="247"/>
        <v>1.1030649457277464</v>
      </c>
      <c r="Q835" s="27">
        <f t="shared" si="247"/>
        <v>1.1069781529146336</v>
      </c>
      <c r="R835" s="27">
        <f t="shared" si="247"/>
        <v>1.1114672588381174</v>
      </c>
      <c r="S835" s="27">
        <f t="shared" si="247"/>
        <v>1.081103816425216</v>
      </c>
      <c r="T835" s="27">
        <f t="shared" si="247"/>
        <v>1.0948990890770531</v>
      </c>
      <c r="U835" s="27">
        <f t="shared" si="247"/>
        <v>1.1055630758018808</v>
      </c>
      <c r="V835" s="27">
        <f t="shared" si="247"/>
        <v>1.1150827155234406</v>
      </c>
      <c r="W835" s="27">
        <f t="shared" si="247"/>
        <v>1.1251459976605596</v>
      </c>
      <c r="X835" s="27">
        <f t="shared" si="247"/>
        <v>1.1343340040072216</v>
      </c>
      <c r="Y835" s="27">
        <f t="shared" si="247"/>
        <v>1.1420795269694071</v>
      </c>
      <c r="Z835" s="27">
        <f t="shared" si="247"/>
        <v>1.1497286868510252</v>
      </c>
      <c r="AA835" s="27">
        <f t="shared" si="247"/>
        <v>1.1575446365589015</v>
      </c>
      <c r="AB835" s="27">
        <f t="shared" si="247"/>
        <v>1.1683892307482282</v>
      </c>
      <c r="AC835" s="27">
        <f t="shared" si="247"/>
        <v>1.177748313260375</v>
      </c>
      <c r="AD835" s="27">
        <f t="shared" si="247"/>
        <v>1.1892286768767839</v>
      </c>
      <c r="AE835" s="27">
        <f t="shared" si="247"/>
        <v>1.2012301786356998</v>
      </c>
      <c r="AF835" s="27">
        <f t="shared" ref="L835:AW837" si="248">AF1483</f>
        <v>1.2156440621023219</v>
      </c>
      <c r="AG835" s="27">
        <f t="shared" si="248"/>
        <v>1.2312815712852161</v>
      </c>
      <c r="AH835" s="27">
        <f t="shared" si="248"/>
        <v>1.2433357533672107</v>
      </c>
      <c r="AI835" s="27">
        <f t="shared" si="248"/>
        <v>1.2553898947265021</v>
      </c>
      <c r="AJ835" s="27">
        <f t="shared" si="248"/>
        <v>1.268741000218647</v>
      </c>
      <c r="AK835" s="27">
        <f t="shared" si="248"/>
        <v>1.2819945412012994</v>
      </c>
      <c r="AL835" s="27">
        <f t="shared" si="248"/>
        <v>1.2966624556264037</v>
      </c>
      <c r="AM835" s="27">
        <f t="shared" si="248"/>
        <v>1.3108849260107014</v>
      </c>
      <c r="AN835" s="27">
        <f t="shared" si="248"/>
        <v>1.3273999798500411</v>
      </c>
      <c r="AO835" s="27">
        <f t="shared" si="248"/>
        <v>1.3440898135356563</v>
      </c>
      <c r="AP835" s="27">
        <f t="shared" si="248"/>
        <v>1.3612310825575897</v>
      </c>
      <c r="AQ835" s="27">
        <f t="shared" si="248"/>
        <v>1.3789133052065494</v>
      </c>
      <c r="AR835" s="27">
        <f t="shared" si="248"/>
        <v>1.3973089323652517</v>
      </c>
      <c r="AS835" s="27">
        <f t="shared" si="248"/>
        <v>1.4173043215491503</v>
      </c>
      <c r="AT835" s="27">
        <f t="shared" si="248"/>
        <v>1.4287607537784786</v>
      </c>
      <c r="AU835" s="27">
        <f t="shared" si="248"/>
        <v>1.4388821321088736</v>
      </c>
      <c r="AV835" s="27">
        <f t="shared" si="248"/>
        <v>1.4491709138392974</v>
      </c>
      <c r="AW835" s="27">
        <f t="shared" si="248"/>
        <v>1.4590876146511078</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0.74376253694082295</v>
      </c>
      <c r="N836" s="27">
        <f t="shared" si="248"/>
        <v>0.74750301879518044</v>
      </c>
      <c r="O836" s="27">
        <f t="shared" si="248"/>
        <v>0.74998858609492636</v>
      </c>
      <c r="P836" s="27">
        <f t="shared" si="248"/>
        <v>0.75119477530775824</v>
      </c>
      <c r="Q836" s="27">
        <f t="shared" si="248"/>
        <v>0.7538596961765357</v>
      </c>
      <c r="R836" s="27">
        <f t="shared" si="248"/>
        <v>0.75691680802528449</v>
      </c>
      <c r="S836" s="27">
        <f t="shared" si="248"/>
        <v>0.73623909599276127</v>
      </c>
      <c r="T836" s="27">
        <f t="shared" si="248"/>
        <v>0.74563377105712825</v>
      </c>
      <c r="U836" s="27">
        <f t="shared" si="248"/>
        <v>0.75289601898066894</v>
      </c>
      <c r="V836" s="27">
        <f t="shared" si="248"/>
        <v>0.7593789587652614</v>
      </c>
      <c r="W836" s="27">
        <f t="shared" si="248"/>
        <v>0.76623212275449915</v>
      </c>
      <c r="X836" s="27">
        <f t="shared" si="248"/>
        <v>0.77248921794172176</v>
      </c>
      <c r="Y836" s="27">
        <f t="shared" si="248"/>
        <v>0.77776397207451797</v>
      </c>
      <c r="Z836" s="27">
        <f t="shared" si="248"/>
        <v>0.78297310229012307</v>
      </c>
      <c r="AA836" s="27">
        <f t="shared" si="248"/>
        <v>0.78829581751860067</v>
      </c>
      <c r="AB836" s="27">
        <f t="shared" si="248"/>
        <v>0.79568106036119735</v>
      </c>
      <c r="AC836" s="27">
        <f t="shared" si="248"/>
        <v>0.80205465958763289</v>
      </c>
      <c r="AD836" s="27">
        <f t="shared" si="248"/>
        <v>0.80987286576006323</v>
      </c>
      <c r="AE836" s="27">
        <f t="shared" si="248"/>
        <v>0.81804597057321304</v>
      </c>
      <c r="AF836" s="27">
        <f t="shared" si="248"/>
        <v>0.82786192383503843</v>
      </c>
      <c r="AG836" s="27">
        <f t="shared" si="248"/>
        <v>0.83851117458179947</v>
      </c>
      <c r="AH836" s="27">
        <f t="shared" si="248"/>
        <v>0.84672015505540921</v>
      </c>
      <c r="AI836" s="27">
        <f t="shared" si="248"/>
        <v>0.85492910779657982</v>
      </c>
      <c r="AJ836" s="27">
        <f t="shared" si="248"/>
        <v>0.86402130198616611</v>
      </c>
      <c r="AK836" s="27">
        <f t="shared" si="248"/>
        <v>0.87304705407724315</v>
      </c>
      <c r="AL836" s="27">
        <f t="shared" si="248"/>
        <v>0.88303600415989647</v>
      </c>
      <c r="AM836" s="27">
        <f t="shared" si="248"/>
        <v>0.8927216038029937</v>
      </c>
      <c r="AN836" s="27">
        <f t="shared" si="248"/>
        <v>0.90396846846503176</v>
      </c>
      <c r="AO836" s="27">
        <f t="shared" si="248"/>
        <v>0.9153343593982427</v>
      </c>
      <c r="AP836" s="27">
        <f t="shared" si="248"/>
        <v>0.92700768088424634</v>
      </c>
      <c r="AQ836" s="27">
        <f t="shared" si="248"/>
        <v>0.93904939549150701</v>
      </c>
      <c r="AR836" s="27">
        <f t="shared" si="248"/>
        <v>0.95157694345107857</v>
      </c>
      <c r="AS836" s="27">
        <f t="shared" si="248"/>
        <v>0.96519394029552108</v>
      </c>
      <c r="AT836" s="27">
        <f t="shared" si="248"/>
        <v>0.97299584902960823</v>
      </c>
      <c r="AU836" s="27">
        <f t="shared" si="248"/>
        <v>0.97988857692396614</v>
      </c>
      <c r="AV836" s="27">
        <f t="shared" si="248"/>
        <v>0.98689530767913225</v>
      </c>
      <c r="AW836" s="27">
        <f t="shared" si="248"/>
        <v>0.99364864878291259</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15.353527292296837</v>
      </c>
      <c r="L837" s="27">
        <f t="shared" si="248"/>
        <v>15.220371053361486</v>
      </c>
      <c r="M837" s="27">
        <f t="shared" si="248"/>
        <v>15.169682504177882</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12.171307653404368</v>
      </c>
      <c r="T837" s="27">
        <f t="shared" si="248"/>
        <v>12.409242980519185</v>
      </c>
      <c r="U837" s="27">
        <f t="shared" si="248"/>
        <v>12.536935132118783</v>
      </c>
      <c r="V837" s="27">
        <f t="shared" si="248"/>
        <v>12.627950665515616</v>
      </c>
      <c r="W837" s="27">
        <f t="shared" si="248"/>
        <v>12.741419698273484</v>
      </c>
      <c r="X837" s="27">
        <f t="shared" si="248"/>
        <v>12.829469549352394</v>
      </c>
      <c r="Y837" s="27">
        <f t="shared" si="248"/>
        <v>12.866055178134978</v>
      </c>
      <c r="Z837" s="27">
        <f t="shared" si="248"/>
        <v>12.897116086638068</v>
      </c>
      <c r="AA837" s="27">
        <f t="shared" si="248"/>
        <v>12.931426294489832</v>
      </c>
      <c r="AB837" s="27">
        <f t="shared" si="248"/>
        <v>13.058857567361098</v>
      </c>
      <c r="AC837" s="27">
        <f t="shared" si="248"/>
        <v>13.135736118686509</v>
      </c>
      <c r="AD837" s="27">
        <f t="shared" si="248"/>
        <v>13.161773929292332</v>
      </c>
      <c r="AE837" s="27">
        <f t="shared" si="248"/>
        <v>13.193412586391476</v>
      </c>
      <c r="AF837" s="27">
        <f t="shared" si="248"/>
        <v>13.284445441700106</v>
      </c>
      <c r="AG837" s="27">
        <f t="shared" si="248"/>
        <v>13.396718915540504</v>
      </c>
      <c r="AH837" s="27">
        <f t="shared" si="248"/>
        <v>13.395740597917952</v>
      </c>
      <c r="AI837" s="27">
        <f t="shared" si="248"/>
        <v>13.384910174481227</v>
      </c>
      <c r="AJ837" s="27">
        <f t="shared" si="248"/>
        <v>13.398434985829827</v>
      </c>
      <c r="AK837" s="27">
        <f t="shared" si="248"/>
        <v>13.398319173745541</v>
      </c>
      <c r="AL837" s="27">
        <f t="shared" si="248"/>
        <v>13.42266254096387</v>
      </c>
      <c r="AM837" s="27">
        <f t="shared" si="248"/>
        <v>13.423736865257361</v>
      </c>
      <c r="AN837" s="27">
        <f t="shared" si="248"/>
        <v>13.535950399213498</v>
      </c>
      <c r="AO837" s="27">
        <f t="shared" si="248"/>
        <v>13.64085590815815</v>
      </c>
      <c r="AP837" s="27">
        <f t="shared" si="248"/>
        <v>13.744706587938053</v>
      </c>
      <c r="AQ837" s="27">
        <f t="shared" si="248"/>
        <v>13.849031248884563</v>
      </c>
      <c r="AR837" s="27">
        <f t="shared" si="248"/>
        <v>13.957009356389916</v>
      </c>
      <c r="AS837" s="27">
        <f t="shared" si="248"/>
        <v>14.086802114678639</v>
      </c>
      <c r="AT837" s="27">
        <f t="shared" si="248"/>
        <v>14.023663917742747</v>
      </c>
      <c r="AU837" s="27">
        <f t="shared" si="248"/>
        <v>13.927318390204961</v>
      </c>
      <c r="AV837" s="27">
        <f t="shared" si="248"/>
        <v>13.829772601228814</v>
      </c>
      <c r="AW837" s="27">
        <f t="shared" si="248"/>
        <v>13.72023414832719</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9.6543103644621411</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9.5387086131772989</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7.65332808482869</v>
      </c>
      <c r="T838" s="94">
        <f>IF('Net zero activities &amp; levers'!$C$10="Off",'Activity data'!AM70*UDCPPEF*NtoN2O*kgtoGg,IF('Net zero activities &amp; levers'!$C$10="On",'Net zero Activity data'!AM70*UDCPPEF*NtoN2O*kgtoGg,"ERROR"))</f>
        <v>7.8029420107301855</v>
      </c>
      <c r="U838" s="94">
        <f>IF('Net zero activities &amp; levers'!$C$10="Off",'Activity data'!AN70*UDCPPEF*NtoN2O*kgtoGg,IF('Net zero activities &amp; levers'!$C$10="On",'Net zero Activity data'!AN70*UDCPPEF*NtoN2O*kgtoGg,"ERROR"))</f>
        <v>7.8832349388097791</v>
      </c>
      <c r="V838" s="94">
        <f>IF('Net zero activities &amp; levers'!$C$10="Off",'Activity data'!AO70*UDCPPEF*NtoN2O*kgtoGg,IF('Net zero activities &amp; levers'!$C$10="On",'Net zero Activity data'!AO70*UDCPPEF*NtoN2O*kgtoGg,"ERROR"))</f>
        <v>7.9404655797349353</v>
      </c>
      <c r="W838" s="94">
        <f>IF('Net zero activities &amp; levers'!$C$10="Off",'Activity data'!AP70*UDCPPEF*NtoN2O*kgtoGg,IF('Net zero activities &amp; levers'!$C$10="On",'Net zero Activity data'!AP70*UDCPPEF*NtoN2O*kgtoGg,"ERROR"))</f>
        <v>8.0118149991969663</v>
      </c>
      <c r="X838" s="94">
        <f>IF('Net zero activities &amp; levers'!$C$10="Off",'Activity data'!AQ70*UDCPPEF*NtoN2O*kgtoGg,IF('Net zero activities &amp; levers'!$C$10="On",'Net zero Activity data'!AQ70*UDCPPEF*NtoN2O*kgtoGg,"ERROR"))</f>
        <v>8.0671808166848447</v>
      </c>
      <c r="Y838" s="94">
        <f>IF('Net zero activities &amp; levers'!$C$10="Off",'Activity data'!AR70*UDCPPEF*NtoN2O*kgtoGg,IF('Net zero activities &amp; levers'!$C$10="On",'Net zero Activity data'!AR70*UDCPPEF*NtoN2O*kgtoGg,"ERROR"))</f>
        <v>8.0901858896183612</v>
      </c>
      <c r="Z838" s="94">
        <f>IF('Net zero activities &amp; levers'!$C$10="Off",'Activity data'!AS70*UDCPPEF*NtoN2O*kgtoGg,IF('Net zero activities &amp; levers'!$C$10="On",'Net zero Activity data'!AS70*UDCPPEF*NtoN2O*kgtoGg,"ERROR"))</f>
        <v>8.1097170139770931</v>
      </c>
      <c r="AA838" s="94">
        <f>IF('Net zero activities &amp; levers'!$C$10="Off",'Activity data'!AT70*UDCPPEF*NtoN2O*kgtoGg,IF('Net zero activities &amp; levers'!$C$10="On",'Net zero Activity data'!AT70*UDCPPEF*NtoN2O*kgtoGg,"ERROR"))</f>
        <v>8.1312913003911547</v>
      </c>
      <c r="AB838" s="94">
        <f>IF('Net zero activities &amp; levers'!$C$10="Off",'Activity data'!AU70*UDCPPEF*NtoN2O*kgtoGg,IF('Net zero activities &amp; levers'!$C$10="On",'Net zero Activity data'!AU70*UDCPPEF*NtoN2O*kgtoGg,"ERROR"))</f>
        <v>8.2114201877156283</v>
      </c>
      <c r="AC838" s="94">
        <f>IF('Net zero activities &amp; levers'!$C$10="Off",'Activity data'!AV70*UDCPPEF*NtoN2O*kgtoGg,IF('Net zero activities &amp; levers'!$C$10="On",'Net zero Activity data'!AV70*UDCPPEF*NtoN2O*kgtoGg,"ERROR"))</f>
        <v>8.2597614828939765</v>
      </c>
      <c r="AD838" s="94">
        <f>IF('Net zero activities &amp; levers'!$C$10="Off",'Activity data'!AW70*UDCPPEF*NtoN2O*kgtoGg,IF('Net zero activities &amp; levers'!$C$10="On",'Net zero Activity data'!AW70*UDCPPEF*NtoN2O*kgtoGg,"ERROR"))</f>
        <v>8.276134079237087</v>
      </c>
      <c r="AE838" s="94">
        <f>IF('Net zero activities &amp; levers'!$C$10="Off",'Activity data'!AX70*UDCPPEF*NtoN2O*kgtoGg,IF('Net zero activities &amp; levers'!$C$10="On",'Net zero Activity data'!AX70*UDCPPEF*NtoN2O*kgtoGg,"ERROR"))</f>
        <v>8.2960284923797367</v>
      </c>
      <c r="AF838" s="94">
        <f>IF('Net zero activities &amp; levers'!$C$10="Off",'Activity data'!AY70*UDCPPEF*NtoN2O*kgtoGg,IF('Net zero activities &amp; levers'!$C$10="On",'Net zero Activity data'!AY70*UDCPPEF*NtoN2O*kgtoGg,"ERROR"))</f>
        <v>8.3532700253370304</v>
      </c>
      <c r="AG838" s="94">
        <f>IF('Net zero activities &amp; levers'!$C$10="Off",'Activity data'!AZ70*UDCPPEF*NtoN2O*kgtoGg,IF('Net zero activities &amp; levers'!$C$10="On",'Net zero Activity data'!AZ70*UDCPPEF*NtoN2O*kgtoGg,"ERROR"))</f>
        <v>8.4238676763859406</v>
      </c>
      <c r="AH838" s="94">
        <f>IF('Net zero activities &amp; levers'!$C$10="Off",'Activity data'!BA70*UDCPPEF*NtoN2O*kgtoGg,IF('Net zero activities &amp; levers'!$C$10="On",'Net zero Activity data'!BA70*UDCPPEF*NtoN2O*kgtoGg,"ERROR"))</f>
        <v>8.4232525094745618</v>
      </c>
      <c r="AI838" s="94">
        <f>IF('Net zero activities &amp; levers'!$C$10="Off",'Activity data'!BB70*UDCPPEF*NtoN2O*kgtoGg,IF('Net zero activities &amp; levers'!$C$10="On",'Net zero Activity data'!BB70*UDCPPEF*NtoN2O*kgtoGg,"ERROR"))</f>
        <v>8.4164423304683922</v>
      </c>
      <c r="AJ838" s="94">
        <f>IF('Net zero activities &amp; levers'!$C$10="Off",'Activity data'!BC70*UDCPPEF*NtoN2O*kgtoGg,IF('Net zero activities &amp; levers'!$C$10="On",'Net zero Activity data'!BC70*UDCPPEF*NtoN2O*kgtoGg,"ERROR"))</f>
        <v>8.4249467427701621</v>
      </c>
      <c r="AK838" s="94">
        <f>IF('Net zero activities &amp; levers'!$C$10="Off",'Activity data'!BD70*UDCPPEF*NtoN2O*kgtoGg,IF('Net zero activities &amp; levers'!$C$10="On",'Net zero Activity data'!BD70*UDCPPEF*NtoN2O*kgtoGg,"ERROR"))</f>
        <v>8.4248739200380083</v>
      </c>
      <c r="AL838" s="94">
        <f>IF('Net zero activities &amp; levers'!$C$10="Off",'Activity data'!BE70*UDCPPEF*NtoN2O*kgtoGg,IF('Net zero activities &amp; levers'!$C$10="On",'Net zero Activity data'!BE70*UDCPPEF*NtoN2O*kgtoGg,"ERROR"))</f>
        <v>8.4401810490102402</v>
      </c>
      <c r="AM838" s="94">
        <f>IF('Net zero activities &amp; levers'!$C$10="Off",'Activity data'!BF70*UDCPPEF*NtoN2O*kgtoGg,IF('Net zero activities &amp; levers'!$C$10="On",'Net zero Activity data'!BF70*UDCPPEF*NtoN2O*kgtoGg,"ERROR"))</f>
        <v>8.4408565849938597</v>
      </c>
      <c r="AN838" s="94">
        <f>IF('Net zero activities &amp; levers'!$C$10="Off",'Activity data'!BG70*UDCPPEF*NtoN2O*kgtoGg,IF('Net zero activities &amp; levers'!$C$10="On",'Net zero Activity data'!BG70*UDCPPEF*NtoN2O*kgtoGg,"ERROR"))</f>
        <v>8.5114165457951234</v>
      </c>
      <c r="AO838" s="94">
        <f>IF('Net zero activities &amp; levers'!$C$10="Off",'Activity data'!BH70*UDCPPEF*NtoN2O*kgtoGg,IF('Net zero activities &amp; levers'!$C$10="On",'Net zero Activity data'!BH70*UDCPPEF*NtoN2O*kgtoGg,"ERROR"))</f>
        <v>8.5773812145655146</v>
      </c>
      <c r="AP838" s="94">
        <f>IF('Net zero activities &amp; levers'!$C$10="Off",'Activity data'!BI70*UDCPPEF*NtoN2O*kgtoGg,IF('Net zero activities &amp; levers'!$C$10="On",'Net zero Activity data'!BI70*UDCPPEF*NtoN2O*kgtoGg,"ERROR"))</f>
        <v>8.6426826059049908</v>
      </c>
      <c r="AQ838" s="94">
        <f>IF('Net zero activities &amp; levers'!$C$10="Off",'Activity data'!BJ70*UDCPPEF*NtoN2O*kgtoGg,IF('Net zero activities &amp; levers'!$C$10="On",'Net zero Activity data'!BJ70*UDCPPEF*NtoN2O*kgtoGg,"ERROR"))</f>
        <v>8.7082820369849241</v>
      </c>
      <c r="AR838" s="94">
        <f>IF('Net zero activities &amp; levers'!$C$10="Off",'Activity data'!BK70*UDCPPEF*NtoN2O*kgtoGg,IF('Net zero activities &amp; levers'!$C$10="On",'Net zero Activity data'!BK70*UDCPPEF*NtoN2O*kgtoGg,"ERROR"))</f>
        <v>8.776178758212426</v>
      </c>
      <c r="AS838" s="94">
        <f>IF('Net zero activities &amp; levers'!$C$10="Off",'Activity data'!BL70*UDCPPEF*NtoN2O*kgtoGg,IF('Net zero activities &amp; levers'!$C$10="On",'Net zero Activity data'!BL70*UDCPPEF*NtoN2O*kgtoGg,"ERROR"))</f>
        <v>8.8577925494750751</v>
      </c>
      <c r="AT838" s="94">
        <f>IF('Net zero activities &amp; levers'!$C$10="Off",'Activity data'!BM70*UDCPPEF*NtoN2O*kgtoGg,IF('Net zero activities &amp; levers'!$C$10="On",'Net zero Activity data'!BM70*UDCPPEF*NtoN2O*kgtoGg,"ERROR"))</f>
        <v>8.818091200236756</v>
      </c>
      <c r="AU838" s="94">
        <f>IF('Net zero activities &amp; levers'!$C$10="Off",'Activity data'!BN70*UDCPPEF*NtoN2O*kgtoGg,IF('Net zero activities &amp; levers'!$C$10="On",'Net zero Activity data'!BN70*UDCPPEF*NtoN2O*kgtoGg,"ERROR"))</f>
        <v>8.7575090546900238</v>
      </c>
      <c r="AV838" s="94">
        <f>IF('Net zero activities &amp; levers'!$C$10="Off",'Activity data'!BO70*UDCPPEF*NtoN2O*kgtoGg,IF('Net zero activities &amp; levers'!$C$10="On",'Net zero Activity data'!BO70*UDCPPEF*NtoN2O*kgtoGg,"ERROR"))</f>
        <v>8.6961721837812433</v>
      </c>
      <c r="AW838" s="94">
        <f>IF('Net zero activities &amp; levers'!$C$10="Off",'Activity data'!BP70*UDCPPEF*NtoN2O*kgtoGg,IF('Net zero activities &amp; levers'!$C$10="On",'Net zero Activity data'!BP70*UDCPPEF*NtoN2O*kgtoGg,"ERROR"))</f>
        <v>8.6272943161080669</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5.8008217784478351</v>
      </c>
      <c r="L840" s="27">
        <f t="shared" si="250"/>
        <v>5.8039582643251126</v>
      </c>
      <c r="M840" s="27">
        <f t="shared" si="250"/>
        <v>5.8114574843873843</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5.9177473514755112</v>
      </c>
      <c r="T840" s="27">
        <f t="shared" si="250"/>
        <v>5.9375309150436957</v>
      </c>
      <c r="U840" s="27">
        <f t="shared" si="250"/>
        <v>5.9550349542369023</v>
      </c>
      <c r="V840" s="27">
        <f t="shared" si="250"/>
        <v>5.9702956047872346</v>
      </c>
      <c r="W840" s="27">
        <f t="shared" si="250"/>
        <v>5.9833335465648414</v>
      </c>
      <c r="X840" s="27">
        <f t="shared" si="250"/>
        <v>5.9938722300414815</v>
      </c>
      <c r="Y840" s="27">
        <f t="shared" si="250"/>
        <v>6.0040753426216513</v>
      </c>
      <c r="Z840" s="27">
        <f t="shared" si="250"/>
        <v>6.0140016433547752</v>
      </c>
      <c r="AA840" s="27">
        <f t="shared" si="250"/>
        <v>6.0236073114274769</v>
      </c>
      <c r="AB840" s="27">
        <f t="shared" si="250"/>
        <v>6.0331135497203547</v>
      </c>
      <c r="AC840" s="27">
        <f t="shared" si="250"/>
        <v>6.0420086626499678</v>
      </c>
      <c r="AD840" s="27">
        <f t="shared" si="250"/>
        <v>6.0508823359685007</v>
      </c>
      <c r="AE840" s="27">
        <f t="shared" si="250"/>
        <v>6.059525855279027</v>
      </c>
      <c r="AF840" s="27">
        <f t="shared" si="250"/>
        <v>6.0680826735126097</v>
      </c>
      <c r="AG840" s="27">
        <f t="shared" si="250"/>
        <v>6.07639140862522</v>
      </c>
      <c r="AH840" s="27">
        <f t="shared" si="250"/>
        <v>6.0839321608306083</v>
      </c>
      <c r="AI840" s="27">
        <f t="shared" si="250"/>
        <v>6.0911065580949133</v>
      </c>
      <c r="AJ840" s="27">
        <f t="shared" si="250"/>
        <v>6.0980098310577775</v>
      </c>
      <c r="AK840" s="27">
        <f t="shared" si="250"/>
        <v>6.1044705461191313</v>
      </c>
      <c r="AL840" s="27">
        <f t="shared" si="250"/>
        <v>6.1106093052100885</v>
      </c>
      <c r="AM840" s="27">
        <f t="shared" si="250"/>
        <v>6.1162119997906332</v>
      </c>
      <c r="AN840" s="27">
        <f t="shared" si="250"/>
        <v>6.1216103650549423</v>
      </c>
      <c r="AO840" s="27">
        <f t="shared" si="250"/>
        <v>6.1265684788361296</v>
      </c>
      <c r="AP840" s="27">
        <f t="shared" si="250"/>
        <v>6.131090742863095</v>
      </c>
      <c r="AQ840" s="27">
        <f t="shared" si="250"/>
        <v>6.1351642207573143</v>
      </c>
      <c r="AR840" s="27">
        <f t="shared" si="250"/>
        <v>6.1387855064960508</v>
      </c>
      <c r="AS840" s="27">
        <f t="shared" si="250"/>
        <v>6.1420270149893508</v>
      </c>
      <c r="AT840" s="27">
        <f t="shared" si="250"/>
        <v>6.1438601984597403</v>
      </c>
      <c r="AU840" s="27">
        <f t="shared" si="250"/>
        <v>6.1449861131424406</v>
      </c>
      <c r="AV840" s="27">
        <f t="shared" si="250"/>
        <v>6.1455384628484486</v>
      </c>
      <c r="AW840" s="27">
        <f t="shared" si="250"/>
        <v>6.1454485047023475</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0.64754299084306621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0.66059533724434472</v>
      </c>
      <c r="T841" s="27">
        <f t="shared" si="251"/>
        <v>0.66280376708614275</v>
      </c>
      <c r="U841" s="27">
        <f t="shared" si="251"/>
        <v>0.66475773470037225</v>
      </c>
      <c r="V841" s="27">
        <f t="shared" si="251"/>
        <v>0.66646127390171195</v>
      </c>
      <c r="W841" s="27">
        <f t="shared" si="251"/>
        <v>0.66791669317428426</v>
      </c>
      <c r="X841" s="27">
        <f t="shared" si="251"/>
        <v>0.66909312142508237</v>
      </c>
      <c r="Y841" s="27">
        <f t="shared" si="251"/>
        <v>0.67023209005546158</v>
      </c>
      <c r="Z841" s="27">
        <f t="shared" si="251"/>
        <v>0.67134015831031046</v>
      </c>
      <c r="AA841" s="27">
        <f t="shared" si="251"/>
        <v>0.67241243449296328</v>
      </c>
      <c r="AB841" s="27">
        <f t="shared" si="251"/>
        <v>0.67347361137633321</v>
      </c>
      <c r="AC841" s="27">
        <f t="shared" si="251"/>
        <v>0.67446656862451637</v>
      </c>
      <c r="AD841" s="27">
        <f t="shared" si="251"/>
        <v>0.67545713257905748</v>
      </c>
      <c r="AE841" s="27">
        <f t="shared" si="251"/>
        <v>0.67642200455056722</v>
      </c>
      <c r="AF841" s="27">
        <f t="shared" si="251"/>
        <v>0.6773771981218748</v>
      </c>
      <c r="AG841" s="27">
        <f t="shared" si="251"/>
        <v>0.67830469829175277</v>
      </c>
      <c r="AH841" s="27">
        <f t="shared" si="251"/>
        <v>0.67914646889301933</v>
      </c>
      <c r="AI841" s="27">
        <f t="shared" si="251"/>
        <v>0.67994734346552976</v>
      </c>
      <c r="AJ841" s="27">
        <f t="shared" si="251"/>
        <v>0.68071795256053547</v>
      </c>
      <c r="AK841" s="27">
        <f t="shared" si="251"/>
        <v>0.68143915912636355</v>
      </c>
      <c r="AL841" s="27">
        <f t="shared" si="251"/>
        <v>0.6821244258995286</v>
      </c>
      <c r="AM841" s="27">
        <f t="shared" si="251"/>
        <v>0.68274985204500094</v>
      </c>
      <c r="AN841" s="27">
        <f t="shared" si="251"/>
        <v>0.68335246900556701</v>
      </c>
      <c r="AO841" s="27">
        <f t="shared" si="251"/>
        <v>0.68390594090134904</v>
      </c>
      <c r="AP841" s="27">
        <f t="shared" si="251"/>
        <v>0.68441075909526128</v>
      </c>
      <c r="AQ841" s="27">
        <f t="shared" si="251"/>
        <v>0.68486547950548948</v>
      </c>
      <c r="AR841" s="27">
        <f t="shared" si="251"/>
        <v>0.68526972191932656</v>
      </c>
      <c r="AS841" s="27">
        <f t="shared" si="251"/>
        <v>0.68563156997892261</v>
      </c>
      <c r="AT841" s="27">
        <f t="shared" si="251"/>
        <v>0.68583620738246964</v>
      </c>
      <c r="AU841" s="27">
        <f t="shared" si="251"/>
        <v>0.68596189270584551</v>
      </c>
      <c r="AV841" s="27">
        <f t="shared" si="251"/>
        <v>0.68602355124221859</v>
      </c>
      <c r="AW841" s="27">
        <f t="shared" si="251"/>
        <v>0.68601350925692695</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0.74639585624714178</v>
      </c>
      <c r="T842" s="27">
        <f t="shared" si="252"/>
        <v>0.75062344269595038</v>
      </c>
      <c r="U842" s="27">
        <f t="shared" si="252"/>
        <v>0.75434456999126498</v>
      </c>
      <c r="V842" s="27">
        <f t="shared" si="252"/>
        <v>0.7575750131274801</v>
      </c>
      <c r="W842" s="27">
        <f t="shared" si="252"/>
        <v>0.7603267043915154</v>
      </c>
      <c r="X842" s="27">
        <f t="shared" si="252"/>
        <v>0.76255455909308367</v>
      </c>
      <c r="Y842" s="27">
        <f t="shared" si="252"/>
        <v>0.7646741649144333</v>
      </c>
      <c r="Z842" s="27">
        <f t="shared" si="252"/>
        <v>0.76670028037779503</v>
      </c>
      <c r="AA842" s="27">
        <f t="shared" si="252"/>
        <v>0.7686279201351115</v>
      </c>
      <c r="AB842" s="27">
        <f t="shared" si="252"/>
        <v>0.77050157660343455</v>
      </c>
      <c r="AC842" s="27">
        <f t="shared" si="252"/>
        <v>0.77222791857842199</v>
      </c>
      <c r="AD842" s="27">
        <f t="shared" si="252"/>
        <v>0.77391993205048337</v>
      </c>
      <c r="AE842" s="27">
        <f t="shared" si="252"/>
        <v>0.77554063276479512</v>
      </c>
      <c r="AF842" s="27">
        <f t="shared" si="252"/>
        <v>0.77711869829831559</v>
      </c>
      <c r="AG842" s="27">
        <f t="shared" si="252"/>
        <v>0.77862582768115796</v>
      </c>
      <c r="AH842" s="27">
        <f t="shared" si="252"/>
        <v>0.77996736659868171</v>
      </c>
      <c r="AI842" s="27">
        <f t="shared" si="252"/>
        <v>0.78121973085953944</v>
      </c>
      <c r="AJ842" s="27">
        <f t="shared" si="252"/>
        <v>0.78240207201816891</v>
      </c>
      <c r="AK842" s="27">
        <f t="shared" si="252"/>
        <v>0.78348415837993368</v>
      </c>
      <c r="AL842" s="27">
        <f t="shared" si="252"/>
        <v>0.78448961677320206</v>
      </c>
      <c r="AM842" s="27">
        <f t="shared" si="252"/>
        <v>0.78538036055819127</v>
      </c>
      <c r="AN842" s="27">
        <f t="shared" si="252"/>
        <v>0.78621855970709831</v>
      </c>
      <c r="AO842" s="27">
        <f t="shared" si="252"/>
        <v>0.78696200764009205</v>
      </c>
      <c r="AP842" s="27">
        <f t="shared" si="252"/>
        <v>0.78761263401819026</v>
      </c>
      <c r="AQ842" s="27">
        <f t="shared" si="252"/>
        <v>0.78816913857770965</v>
      </c>
      <c r="AR842" s="27">
        <f t="shared" si="252"/>
        <v>0.78863191473156036</v>
      </c>
      <c r="AS842" s="27">
        <f t="shared" si="252"/>
        <v>0.7890150882372613</v>
      </c>
      <c r="AT842" s="27">
        <f t="shared" si="252"/>
        <v>0.78913286819737027</v>
      </c>
      <c r="AU842" s="27">
        <f t="shared" si="252"/>
        <v>0.78911397535038097</v>
      </c>
      <c r="AV842" s="27">
        <f t="shared" si="252"/>
        <v>0.78898363389620252</v>
      </c>
      <c r="AW842" s="27">
        <f t="shared" si="252"/>
        <v>0.78873031132745119</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1.2123460769338652</v>
      </c>
      <c r="Q843" s="27">
        <f t="shared" si="253"/>
        <v>1.2198688909683484</v>
      </c>
      <c r="R843" s="27">
        <f t="shared" si="253"/>
        <v>1.2278946750888551</v>
      </c>
      <c r="S843" s="27">
        <f t="shared" si="253"/>
        <v>1.2352699808309164</v>
      </c>
      <c r="T843" s="27">
        <f t="shared" si="253"/>
        <v>1.2422665505303223</v>
      </c>
      <c r="U843" s="27">
        <f t="shared" si="253"/>
        <v>1.2484249406182093</v>
      </c>
      <c r="V843" s="27">
        <f t="shared" si="253"/>
        <v>1.2537712583898704</v>
      </c>
      <c r="W843" s="27">
        <f t="shared" si="253"/>
        <v>1.2583252515377801</v>
      </c>
      <c r="X843" s="27">
        <f t="shared" si="253"/>
        <v>1.2620123058153014</v>
      </c>
      <c r="Y843" s="27">
        <f t="shared" si="253"/>
        <v>1.2655202103948799</v>
      </c>
      <c r="Z843" s="27">
        <f t="shared" si="253"/>
        <v>1.268873390331023</v>
      </c>
      <c r="AA843" s="27">
        <f t="shared" si="253"/>
        <v>1.2720635949739607</v>
      </c>
      <c r="AB843" s="27">
        <f t="shared" si="253"/>
        <v>1.275164458370156</v>
      </c>
      <c r="AC843" s="27">
        <f t="shared" si="253"/>
        <v>1.2780215192722255</v>
      </c>
      <c r="AD843" s="27">
        <f t="shared" si="253"/>
        <v>1.2808217671992546</v>
      </c>
      <c r="AE843" s="27">
        <f t="shared" si="253"/>
        <v>1.2835039939607567</v>
      </c>
      <c r="AF843" s="27">
        <f t="shared" si="253"/>
        <v>1.2861156603640822</v>
      </c>
      <c r="AG843" s="27">
        <f t="shared" si="253"/>
        <v>1.2886099288789343</v>
      </c>
      <c r="AH843" s="27">
        <f t="shared" si="253"/>
        <v>1.2908301485372613</v>
      </c>
      <c r="AI843" s="27">
        <f t="shared" si="253"/>
        <v>1.2929027859501765</v>
      </c>
      <c r="AJ843" s="27">
        <f t="shared" si="253"/>
        <v>1.294859536551257</v>
      </c>
      <c r="AK843" s="27">
        <f t="shared" si="253"/>
        <v>1.2966503674999652</v>
      </c>
      <c r="AL843" s="27">
        <f t="shared" si="253"/>
        <v>1.2983143807173261</v>
      </c>
      <c r="AM843" s="27">
        <f t="shared" si="253"/>
        <v>1.2997885435881402</v>
      </c>
      <c r="AN843" s="27">
        <f t="shared" si="253"/>
        <v>1.3011757461535574</v>
      </c>
      <c r="AO843" s="27">
        <f t="shared" si="253"/>
        <v>1.3024061373812841</v>
      </c>
      <c r="AP843" s="27">
        <f t="shared" si="253"/>
        <v>1.3034829108211081</v>
      </c>
      <c r="AQ843" s="27">
        <f t="shared" si="253"/>
        <v>1.3044039145630451</v>
      </c>
      <c r="AR843" s="27">
        <f t="shared" si="253"/>
        <v>1.30516979969747</v>
      </c>
      <c r="AS843" s="27">
        <f t="shared" si="253"/>
        <v>1.305803944066146</v>
      </c>
      <c r="AT843" s="27">
        <f t="shared" si="253"/>
        <v>1.3059988675077063</v>
      </c>
      <c r="AU843" s="27">
        <f t="shared" si="253"/>
        <v>1.3059676002297018</v>
      </c>
      <c r="AV843" s="27">
        <f t="shared" si="253"/>
        <v>1.305751887770614</v>
      </c>
      <c r="AW843" s="27">
        <f t="shared" si="253"/>
        <v>1.3053326440649764</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0.19132863754616408</v>
      </c>
      <c r="S844" s="27">
        <f t="shared" si="254"/>
        <v>0.18121691515177082</v>
      </c>
      <c r="T844" s="27">
        <f t="shared" si="254"/>
        <v>0.18348274227221728</v>
      </c>
      <c r="U844" s="27">
        <f t="shared" si="254"/>
        <v>0.18500542428263034</v>
      </c>
      <c r="V844" s="27">
        <f t="shared" si="254"/>
        <v>0.18633992600873345</v>
      </c>
      <c r="W844" s="27">
        <f t="shared" si="254"/>
        <v>0.18794532448884269</v>
      </c>
      <c r="X844" s="27">
        <f t="shared" si="254"/>
        <v>0.18945528470008383</v>
      </c>
      <c r="Y844" s="27">
        <f t="shared" si="254"/>
        <v>0.19059515241393726</v>
      </c>
      <c r="Z844" s="27">
        <f t="shared" si="254"/>
        <v>0.19172409176710437</v>
      </c>
      <c r="AA844" s="27">
        <f t="shared" si="254"/>
        <v>0.19291420871429943</v>
      </c>
      <c r="AB844" s="27">
        <f t="shared" si="254"/>
        <v>0.19490384140562342</v>
      </c>
      <c r="AC844" s="27">
        <f t="shared" si="254"/>
        <v>0.19653122230472453</v>
      </c>
      <c r="AD844" s="27">
        <f t="shared" si="254"/>
        <v>0.19870672632266706</v>
      </c>
      <c r="AE844" s="27">
        <f t="shared" si="254"/>
        <v>0.20102070374492181</v>
      </c>
      <c r="AF844" s="27">
        <f t="shared" si="254"/>
        <v>0.2039525742459882</v>
      </c>
      <c r="AG844" s="27">
        <f t="shared" si="254"/>
        <v>0.20719921130686197</v>
      </c>
      <c r="AH844" s="27">
        <f t="shared" si="254"/>
        <v>0.20955489098601043</v>
      </c>
      <c r="AI844" s="27">
        <f t="shared" si="254"/>
        <v>0.21192293732431061</v>
      </c>
      <c r="AJ844" s="27">
        <f t="shared" si="254"/>
        <v>0.21462910923397369</v>
      </c>
      <c r="AK844" s="27">
        <f t="shared" si="254"/>
        <v>0.21732663117670842</v>
      </c>
      <c r="AL844" s="27">
        <f t="shared" si="254"/>
        <v>0.22039274825333016</v>
      </c>
      <c r="AM844" s="27">
        <f t="shared" si="254"/>
        <v>0.2233679582264026</v>
      </c>
      <c r="AN844" s="27">
        <f t="shared" si="254"/>
        <v>0.22692459454896774</v>
      </c>
      <c r="AO844" s="27">
        <f t="shared" si="254"/>
        <v>0.23054073392143409</v>
      </c>
      <c r="AP844" s="27">
        <f t="shared" si="254"/>
        <v>0.23428659186390743</v>
      </c>
      <c r="AQ844" s="27">
        <f t="shared" si="254"/>
        <v>0.23818605127383119</v>
      </c>
      <c r="AR844" s="27">
        <f t="shared" si="254"/>
        <v>0.2422831406725548</v>
      </c>
      <c r="AS844" s="27">
        <f t="shared" si="254"/>
        <v>0.2467953078980418</v>
      </c>
      <c r="AT844" s="27">
        <f t="shared" si="254"/>
        <v>0.24925861312679798</v>
      </c>
      <c r="AU844" s="27">
        <f t="shared" si="254"/>
        <v>0.2514343978315251</v>
      </c>
      <c r="AV844" s="27">
        <f t="shared" si="254"/>
        <v>0.25369020321184743</v>
      </c>
      <c r="AW844" s="27">
        <f t="shared" si="254"/>
        <v>0.25589710336146904</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0.66038785467281191</v>
      </c>
      <c r="U862" s="27">
        <f t="shared" si="273"/>
        <v>0.66019993680841182</v>
      </c>
      <c r="V862" s="27">
        <f t="shared" si="273"/>
        <v>0.66005322797228072</v>
      </c>
      <c r="W862" s="27">
        <f t="shared" si="273"/>
        <v>0.65992051255597362</v>
      </c>
      <c r="X862" s="27">
        <f t="shared" si="273"/>
        <v>0.6597798185241549</v>
      </c>
      <c r="Y862" s="27">
        <f t="shared" si="273"/>
        <v>0.65964889228575574</v>
      </c>
      <c r="Z862" s="27">
        <f t="shared" si="273"/>
        <v>0.65953738138803686</v>
      </c>
      <c r="AA862" s="27">
        <f t="shared" si="273"/>
        <v>0.65942817746747784</v>
      </c>
      <c r="AB862" s="27">
        <f t="shared" si="273"/>
        <v>0.65931792871980044</v>
      </c>
      <c r="AC862" s="27">
        <f t="shared" si="273"/>
        <v>0.65917237797877515</v>
      </c>
      <c r="AD862" s="27">
        <f t="shared" si="273"/>
        <v>0.65904593743410622</v>
      </c>
      <c r="AE862" s="27">
        <f t="shared" si="273"/>
        <v>0.65889626809226776</v>
      </c>
      <c r="AF862" s="27">
        <f t="shared" si="273"/>
        <v>0.65874261858387118</v>
      </c>
      <c r="AG862" s="27">
        <f t="shared" si="273"/>
        <v>0.65856391761312372</v>
      </c>
      <c r="AH862" s="27">
        <f t="shared" si="273"/>
        <v>0.65837460743635234</v>
      </c>
      <c r="AI862" s="27">
        <f t="shared" si="273"/>
        <v>0.65822718605247443</v>
      </c>
      <c r="AJ862" s="27">
        <f t="shared" si="273"/>
        <v>0.65808158783351756</v>
      </c>
      <c r="AK862" s="27">
        <f t="shared" si="273"/>
        <v>0.65792411429496322</v>
      </c>
      <c r="AL862" s="27">
        <f t="shared" si="273"/>
        <v>0.65776971792007932</v>
      </c>
      <c r="AM862" s="27">
        <f t="shared" si="273"/>
        <v>0.65760292541762722</v>
      </c>
      <c r="AN862" s="27">
        <f t="shared" si="273"/>
        <v>0.65744290866706323</v>
      </c>
      <c r="AO862" s="27">
        <f t="shared" si="273"/>
        <v>0.6572626584708281</v>
      </c>
      <c r="AP862" s="27">
        <f t="shared" si="273"/>
        <v>0.65708363430200767</v>
      </c>
      <c r="AQ862" s="27">
        <f t="shared" si="273"/>
        <v>0.65690321556450881</v>
      </c>
      <c r="AR862" s="27">
        <f t="shared" si="273"/>
        <v>0.65672071055463621</v>
      </c>
      <c r="AS862" s="27">
        <f t="shared" si="273"/>
        <v>0.65653474451226601</v>
      </c>
      <c r="AT862" s="27">
        <f t="shared" si="273"/>
        <v>0.65633778154585931</v>
      </c>
      <c r="AU862" s="27">
        <f t="shared" si="273"/>
        <v>0.65621831754716786</v>
      </c>
      <c r="AV862" s="27">
        <f t="shared" si="273"/>
        <v>0.65611127696826843</v>
      </c>
      <c r="AW862" s="27">
        <f t="shared" si="273"/>
        <v>0.65600345870341048</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8.7171196816811167E-3</v>
      </c>
      <c r="U863" s="27">
        <f t="shared" si="274"/>
        <v>8.7146391658710371E-3</v>
      </c>
      <c r="V863" s="27">
        <f t="shared" si="274"/>
        <v>8.7127026092341051E-3</v>
      </c>
      <c r="W863" s="27">
        <f t="shared" si="274"/>
        <v>8.7109507657388546E-3</v>
      </c>
      <c r="X863" s="27">
        <f t="shared" si="274"/>
        <v>8.7090936045188475E-3</v>
      </c>
      <c r="Y863" s="27">
        <f t="shared" si="274"/>
        <v>8.7073653781719745E-3</v>
      </c>
      <c r="Z863" s="27">
        <f t="shared" si="274"/>
        <v>8.7058934343220897E-3</v>
      </c>
      <c r="AA863" s="27">
        <f t="shared" si="274"/>
        <v>8.7044519425707075E-3</v>
      </c>
      <c r="AB863" s="27">
        <f t="shared" si="274"/>
        <v>8.7029966591013648E-3</v>
      </c>
      <c r="AC863" s="27">
        <f t="shared" si="274"/>
        <v>8.7010753893198341E-3</v>
      </c>
      <c r="AD863" s="27">
        <f t="shared" si="274"/>
        <v>8.6994063741302041E-3</v>
      </c>
      <c r="AE863" s="27">
        <f t="shared" si="274"/>
        <v>8.6974307388179382E-3</v>
      </c>
      <c r="AF863" s="27">
        <f t="shared" si="274"/>
        <v>8.6954025653070977E-3</v>
      </c>
      <c r="AG863" s="27">
        <f t="shared" si="274"/>
        <v>8.6930437124932373E-3</v>
      </c>
      <c r="AH863" s="27">
        <f t="shared" si="274"/>
        <v>8.6905448181598538E-3</v>
      </c>
      <c r="AI863" s="27">
        <f t="shared" si="274"/>
        <v>8.6885988558926628E-3</v>
      </c>
      <c r="AJ863" s="27">
        <f t="shared" si="274"/>
        <v>8.6866769594024316E-3</v>
      </c>
      <c r="AK863" s="27">
        <f t="shared" si="274"/>
        <v>8.6845983086935186E-3</v>
      </c>
      <c r="AL863" s="27">
        <f t="shared" si="274"/>
        <v>8.6825602765450479E-3</v>
      </c>
      <c r="AM863" s="27">
        <f t="shared" si="274"/>
        <v>8.6803586155126799E-3</v>
      </c>
      <c r="AN863" s="27">
        <f t="shared" si="274"/>
        <v>8.678246394405233E-3</v>
      </c>
      <c r="AO863" s="27">
        <f t="shared" si="274"/>
        <v>8.675867091814931E-3</v>
      </c>
      <c r="AP863" s="27">
        <f t="shared" si="274"/>
        <v>8.6735039727865015E-3</v>
      </c>
      <c r="AQ863" s="27">
        <f t="shared" si="274"/>
        <v>8.6711224454515175E-3</v>
      </c>
      <c r="AR863" s="27">
        <f t="shared" si="274"/>
        <v>8.6687133793211975E-3</v>
      </c>
      <c r="AS863" s="27">
        <f t="shared" si="274"/>
        <v>8.6662586275619135E-3</v>
      </c>
      <c r="AT863" s="27">
        <f t="shared" si="274"/>
        <v>8.6636587164053442E-3</v>
      </c>
      <c r="AU863" s="27">
        <f t="shared" si="274"/>
        <v>8.6620817916226184E-3</v>
      </c>
      <c r="AV863" s="27">
        <f t="shared" si="274"/>
        <v>8.6606688559811434E-3</v>
      </c>
      <c r="AW863" s="27">
        <f t="shared" si="274"/>
        <v>8.6592456548850207E-3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1.2008407282256133</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1.1697766221705692</v>
      </c>
      <c r="R864" s="27">
        <f t="shared" si="275"/>
        <v>1.1606871439933113</v>
      </c>
      <c r="S864" s="27">
        <f t="shared" si="275"/>
        <v>1.0583151084438351</v>
      </c>
      <c r="T864" s="27">
        <f t="shared" si="275"/>
        <v>1.0817135820061958</v>
      </c>
      <c r="U864" s="27">
        <f t="shared" si="275"/>
        <v>1.0971391321257387</v>
      </c>
      <c r="V864" s="27">
        <f t="shared" si="275"/>
        <v>1.1099983186934999</v>
      </c>
      <c r="W864" s="27">
        <f t="shared" si="275"/>
        <v>1.1247424994036939</v>
      </c>
      <c r="X864" s="27">
        <f t="shared" si="275"/>
        <v>1.1377367545440498</v>
      </c>
      <c r="Y864" s="27">
        <f t="shared" si="275"/>
        <v>1.1469482169774268</v>
      </c>
      <c r="Z864" s="27">
        <f t="shared" si="275"/>
        <v>1.1558704877490678</v>
      </c>
      <c r="AA864" s="27">
        <f t="shared" si="275"/>
        <v>1.1651841304240751</v>
      </c>
      <c r="AB864" s="27">
        <f t="shared" si="275"/>
        <v>1.1819774417183677</v>
      </c>
      <c r="AC864" s="27">
        <f t="shared" si="275"/>
        <v>1.1950081130366406</v>
      </c>
      <c r="AD864" s="27">
        <f t="shared" si="275"/>
        <v>1.2089159739724835</v>
      </c>
      <c r="AE864" s="27">
        <f t="shared" si="275"/>
        <v>1.2237405941114132</v>
      </c>
      <c r="AF864" s="27">
        <f t="shared" si="275"/>
        <v>1.2439410301408287</v>
      </c>
      <c r="AG864" s="27">
        <f t="shared" si="275"/>
        <v>1.2665500798244025</v>
      </c>
      <c r="AH864" s="27">
        <f t="shared" si="275"/>
        <v>1.2803445981940442</v>
      </c>
      <c r="AI864" s="27">
        <f t="shared" si="275"/>
        <v>1.2938151964230753</v>
      </c>
      <c r="AJ864" s="27">
        <f t="shared" si="275"/>
        <v>1.3099131631551906</v>
      </c>
      <c r="AK864" s="27">
        <f t="shared" si="275"/>
        <v>1.3254263499418728</v>
      </c>
      <c r="AL864" s="27">
        <f t="shared" si="275"/>
        <v>1.3437231728606644</v>
      </c>
      <c r="AM864" s="27">
        <f t="shared" si="275"/>
        <v>1.3606353645197928</v>
      </c>
      <c r="AN864" s="27">
        <f t="shared" si="275"/>
        <v>1.3846682324569703</v>
      </c>
      <c r="AO864" s="27">
        <f t="shared" si="275"/>
        <v>1.4086943645257162</v>
      </c>
      <c r="AP864" s="27">
        <f t="shared" si="275"/>
        <v>1.4333039618998324</v>
      </c>
      <c r="AQ864" s="27">
        <f t="shared" si="275"/>
        <v>1.4586702884289542</v>
      </c>
      <c r="AR864" s="27">
        <f t="shared" si="275"/>
        <v>1.4851333871953596</v>
      </c>
      <c r="AS864" s="27">
        <f t="shared" si="275"/>
        <v>1.5145004930344006</v>
      </c>
      <c r="AT864" s="27">
        <f t="shared" si="275"/>
        <v>1.525850384591833</v>
      </c>
      <c r="AU864" s="27">
        <f t="shared" si="275"/>
        <v>1.5343389007732156</v>
      </c>
      <c r="AV864" s="27">
        <f t="shared" si="275"/>
        <v>1.5430762776631064</v>
      </c>
      <c r="AW864" s="27">
        <f t="shared" si="275"/>
        <v>1.550976498720875</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3.9193710675407551</v>
      </c>
      <c r="T865" s="27">
        <f t="shared" si="276"/>
        <v>3.9675413829497361</v>
      </c>
      <c r="U865" s="27">
        <f t="shared" si="276"/>
        <v>3.9963045556227019</v>
      </c>
      <c r="V865" s="27">
        <f t="shared" si="276"/>
        <v>4.0181045214826456</v>
      </c>
      <c r="W865" s="27">
        <f t="shared" si="276"/>
        <v>4.0429589001057185</v>
      </c>
      <c r="X865" s="27">
        <f t="shared" si="276"/>
        <v>4.062672973299339</v>
      </c>
      <c r="Y865" s="27">
        <f t="shared" si="276"/>
        <v>4.0735559630455143</v>
      </c>
      <c r="Z865" s="27">
        <f t="shared" si="276"/>
        <v>4.0834095160895476</v>
      </c>
      <c r="AA865" s="27">
        <f t="shared" si="276"/>
        <v>4.0937090131303266</v>
      </c>
      <c r="AB865" s="27">
        <f t="shared" si="276"/>
        <v>4.1197943263995107</v>
      </c>
      <c r="AC865" s="27">
        <f t="shared" si="276"/>
        <v>4.1371093500145353</v>
      </c>
      <c r="AD865" s="27">
        <f t="shared" si="276"/>
        <v>4.1465866482263332</v>
      </c>
      <c r="AE865" s="27">
        <f t="shared" si="276"/>
        <v>4.1570024751437398</v>
      </c>
      <c r="AF865" s="27">
        <f t="shared" si="276"/>
        <v>4.1775796204917386</v>
      </c>
      <c r="AG865" s="27">
        <f t="shared" si="276"/>
        <v>4.2017922630218454</v>
      </c>
      <c r="AH865" s="27">
        <f t="shared" si="276"/>
        <v>4.2065192230363442</v>
      </c>
      <c r="AI865" s="27">
        <f t="shared" si="276"/>
        <v>4.2095151361718779</v>
      </c>
      <c r="AJ865" s="27">
        <f t="shared" si="276"/>
        <v>4.2166662176505358</v>
      </c>
      <c r="AK865" s="27">
        <f t="shared" si="276"/>
        <v>4.2214257556523425</v>
      </c>
      <c r="AL865" s="27">
        <f t="shared" si="276"/>
        <v>4.2303684146324505</v>
      </c>
      <c r="AM865" s="27">
        <f t="shared" si="276"/>
        <v>4.2352478551338804</v>
      </c>
      <c r="AN865" s="27">
        <f t="shared" si="276"/>
        <v>4.2586580005121109</v>
      </c>
      <c r="AO865" s="27">
        <f t="shared" si="276"/>
        <v>4.2807709035875297</v>
      </c>
      <c r="AP865" s="27">
        <f t="shared" si="276"/>
        <v>4.3026676377465156</v>
      </c>
      <c r="AQ865" s="27">
        <f t="shared" si="276"/>
        <v>4.3246134738779469</v>
      </c>
      <c r="AR865" s="27">
        <f t="shared" si="276"/>
        <v>4.3471635300309739</v>
      </c>
      <c r="AS865" s="27">
        <f t="shared" si="276"/>
        <v>4.3734919919194972</v>
      </c>
      <c r="AT865" s="27">
        <f t="shared" si="276"/>
        <v>4.3660966372992904</v>
      </c>
      <c r="AU865" s="27">
        <f t="shared" si="276"/>
        <v>4.3527807255304758</v>
      </c>
      <c r="AV865" s="27">
        <f t="shared" si="276"/>
        <v>4.3391267627324295</v>
      </c>
      <c r="AW865" s="27">
        <f t="shared" si="276"/>
        <v>4.323239001615276</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2.2783380986212006E-4</v>
      </c>
      <c r="U866" s="27">
        <f t="shared" si="277"/>
        <v>2.2776897819890203E-4</v>
      </c>
      <c r="V866" s="27">
        <f t="shared" si="277"/>
        <v>2.2771836365043679E-4</v>
      </c>
      <c r="W866" s="27">
        <f t="shared" si="277"/>
        <v>2.2767257683181088E-4</v>
      </c>
      <c r="X866" s="27">
        <f t="shared" si="277"/>
        <v>2.2762403739083343E-4</v>
      </c>
      <c r="Y866" s="27">
        <f t="shared" si="277"/>
        <v>2.2757886783858562E-4</v>
      </c>
      <c r="Z866" s="27">
        <f t="shared" si="277"/>
        <v>2.2754039657887267E-4</v>
      </c>
      <c r="AA866" s="27">
        <f t="shared" si="277"/>
        <v>2.2750272122627979E-4</v>
      </c>
      <c r="AB866" s="27">
        <f t="shared" si="277"/>
        <v>2.2746468540833111E-4</v>
      </c>
      <c r="AC866" s="27">
        <f t="shared" si="277"/>
        <v>2.2741447040267742E-4</v>
      </c>
      <c r="AD866" s="27">
        <f t="shared" si="277"/>
        <v>2.2737084841476662E-4</v>
      </c>
      <c r="AE866" s="27">
        <f t="shared" si="277"/>
        <v>2.2731921249183234E-4</v>
      </c>
      <c r="AF866" s="27">
        <f t="shared" si="277"/>
        <v>2.2726620341143548E-4</v>
      </c>
      <c r="AG866" s="27">
        <f t="shared" si="277"/>
        <v>2.272045515765277E-4</v>
      </c>
      <c r="AH866" s="27">
        <f t="shared" si="277"/>
        <v>2.2713923956554159E-4</v>
      </c>
      <c r="AI866" s="27">
        <f t="shared" si="277"/>
        <v>2.2708837918810362E-4</v>
      </c>
      <c r="AJ866" s="27">
        <f t="shared" si="277"/>
        <v>2.2703814780256353E-4</v>
      </c>
      <c r="AK866" s="27">
        <f t="shared" si="277"/>
        <v>2.2698381943176234E-4</v>
      </c>
      <c r="AL866" s="27">
        <f t="shared" si="277"/>
        <v>2.2693055268242738E-4</v>
      </c>
      <c r="AM866" s="27">
        <f t="shared" si="277"/>
        <v>2.2687300926908135E-4</v>
      </c>
      <c r="AN866" s="27">
        <f t="shared" si="277"/>
        <v>2.2681780349013671E-4</v>
      </c>
      <c r="AO866" s="27">
        <f t="shared" si="277"/>
        <v>2.2675561717243567E-4</v>
      </c>
      <c r="AP866" s="27">
        <f t="shared" si="277"/>
        <v>2.2669385383419259E-4</v>
      </c>
      <c r="AQ866" s="27">
        <f t="shared" si="277"/>
        <v>2.2663160936975553E-4</v>
      </c>
      <c r="AR866" s="27">
        <f t="shared" si="277"/>
        <v>2.2656864514134943E-4</v>
      </c>
      <c r="AS866" s="27">
        <f t="shared" si="277"/>
        <v>2.2650448685673175E-4</v>
      </c>
      <c r="AT866" s="27">
        <f t="shared" si="277"/>
        <v>2.2643653463332147E-4</v>
      </c>
      <c r="AU866" s="27">
        <f t="shared" si="277"/>
        <v>2.263953195537729E-4</v>
      </c>
      <c r="AV866" s="27">
        <f t="shared" si="277"/>
        <v>2.2635839055405258E-4</v>
      </c>
      <c r="AW866" s="27">
        <f t="shared" si="277"/>
        <v>2.2632119325267659E-4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1.5037031450899928E-6</v>
      </c>
      <c r="U867" s="27">
        <f t="shared" si="278"/>
        <v>1.5032752561127537E-6</v>
      </c>
      <c r="V867" s="27">
        <f t="shared" si="278"/>
        <v>1.5029412000928829E-6</v>
      </c>
      <c r="W867" s="27">
        <f t="shared" si="278"/>
        <v>1.5026390070899519E-6</v>
      </c>
      <c r="X867" s="27">
        <f t="shared" si="278"/>
        <v>1.502318646779501E-6</v>
      </c>
      <c r="Y867" s="27">
        <f t="shared" si="278"/>
        <v>1.5020205277346656E-6</v>
      </c>
      <c r="Z867" s="27">
        <f t="shared" si="278"/>
        <v>1.50176661742056E-6</v>
      </c>
      <c r="AA867" s="27">
        <f t="shared" si="278"/>
        <v>1.5015179600934471E-6</v>
      </c>
      <c r="AB867" s="27">
        <f t="shared" si="278"/>
        <v>1.5012669236949856E-6</v>
      </c>
      <c r="AC867" s="27">
        <f t="shared" si="278"/>
        <v>1.5009355046576713E-6</v>
      </c>
      <c r="AD867" s="27">
        <f t="shared" si="278"/>
        <v>1.50064759953746E-6</v>
      </c>
      <c r="AE867" s="27">
        <f t="shared" si="278"/>
        <v>1.5003068024460939E-6</v>
      </c>
      <c r="AF867" s="27">
        <f t="shared" si="278"/>
        <v>1.4999569425154745E-6</v>
      </c>
      <c r="AG867" s="27">
        <f t="shared" si="278"/>
        <v>1.4995500404050832E-6</v>
      </c>
      <c r="AH867" s="27">
        <f t="shared" si="278"/>
        <v>1.4991189811325747E-6</v>
      </c>
      <c r="AI867" s="27">
        <f t="shared" si="278"/>
        <v>1.4987833026414842E-6</v>
      </c>
      <c r="AJ867" s="27">
        <f t="shared" si="278"/>
        <v>1.4984517754969193E-6</v>
      </c>
      <c r="AK867" s="27">
        <f t="shared" si="278"/>
        <v>1.4980932082496317E-6</v>
      </c>
      <c r="AL867" s="27">
        <f t="shared" si="278"/>
        <v>1.4977416477040208E-6</v>
      </c>
      <c r="AM867" s="27">
        <f t="shared" si="278"/>
        <v>1.4973618611759371E-6</v>
      </c>
      <c r="AN867" s="27">
        <f t="shared" si="278"/>
        <v>1.4969975030349026E-6</v>
      </c>
      <c r="AO867" s="27">
        <f t="shared" si="278"/>
        <v>1.4965870733380756E-6</v>
      </c>
      <c r="AP867" s="27">
        <f t="shared" si="278"/>
        <v>1.4961794353056715E-6</v>
      </c>
      <c r="AQ867" s="27">
        <f t="shared" si="278"/>
        <v>1.4957686218403866E-6</v>
      </c>
      <c r="AR867" s="27">
        <f t="shared" si="278"/>
        <v>1.4953530579329066E-6</v>
      </c>
      <c r="AS867" s="27">
        <f t="shared" si="278"/>
        <v>1.4949296132544301E-6</v>
      </c>
      <c r="AT867" s="27">
        <f t="shared" si="278"/>
        <v>1.4944811285799219E-6</v>
      </c>
      <c r="AU867" s="27">
        <f t="shared" si="278"/>
        <v>1.4942091090549014E-6</v>
      </c>
      <c r="AV867" s="27">
        <f t="shared" si="278"/>
        <v>1.4939653776567473E-6</v>
      </c>
      <c r="AW867" s="27">
        <f t="shared" si="278"/>
        <v>1.4937198754676657E-6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0.20714502561891826</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0.18255935620656155</v>
      </c>
      <c r="T868" s="27">
        <f t="shared" si="279"/>
        <v>0.18659559289606875</v>
      </c>
      <c r="U868" s="27">
        <f t="shared" si="279"/>
        <v>0.18925650029168997</v>
      </c>
      <c r="V868" s="27">
        <f t="shared" si="279"/>
        <v>0.19147470997462876</v>
      </c>
      <c r="W868" s="27">
        <f t="shared" si="279"/>
        <v>0.19401808114713717</v>
      </c>
      <c r="X868" s="27">
        <f t="shared" si="279"/>
        <v>0.19625959015884856</v>
      </c>
      <c r="Y868" s="27">
        <f t="shared" si="279"/>
        <v>0.1978485674286061</v>
      </c>
      <c r="Z868" s="27">
        <f t="shared" si="279"/>
        <v>0.19938765913671416</v>
      </c>
      <c r="AA868" s="27">
        <f t="shared" si="279"/>
        <v>0.20099426249815291</v>
      </c>
      <c r="AB868" s="27">
        <f t="shared" si="279"/>
        <v>0.20389110869641844</v>
      </c>
      <c r="AC868" s="27">
        <f t="shared" si="279"/>
        <v>0.20613889949882047</v>
      </c>
      <c r="AD868" s="27">
        <f t="shared" si="279"/>
        <v>0.20853800551025339</v>
      </c>
      <c r="AE868" s="27">
        <f t="shared" si="279"/>
        <v>0.2110952524842187</v>
      </c>
      <c r="AF868" s="27">
        <f t="shared" si="279"/>
        <v>0.21457982769929293</v>
      </c>
      <c r="AG868" s="27">
        <f t="shared" si="279"/>
        <v>0.21847988876970931</v>
      </c>
      <c r="AH868" s="27">
        <f t="shared" si="279"/>
        <v>0.22085944318847262</v>
      </c>
      <c r="AI868" s="27">
        <f t="shared" si="279"/>
        <v>0.22318312138298052</v>
      </c>
      <c r="AJ868" s="27">
        <f t="shared" si="279"/>
        <v>0.22596002064427034</v>
      </c>
      <c r="AK868" s="27">
        <f t="shared" si="279"/>
        <v>0.22863604536497301</v>
      </c>
      <c r="AL868" s="27">
        <f t="shared" si="279"/>
        <v>0.23179224731846459</v>
      </c>
      <c r="AM868" s="27">
        <f t="shared" si="279"/>
        <v>0.23470960037966421</v>
      </c>
      <c r="AN868" s="27">
        <f t="shared" si="279"/>
        <v>0.23885527009882734</v>
      </c>
      <c r="AO868" s="27">
        <f t="shared" si="279"/>
        <v>0.24299977788068597</v>
      </c>
      <c r="AP868" s="27">
        <f t="shared" si="279"/>
        <v>0.24724493342772111</v>
      </c>
      <c r="AQ868" s="27">
        <f t="shared" si="279"/>
        <v>0.2516206247539946</v>
      </c>
      <c r="AR868" s="27">
        <f t="shared" si="279"/>
        <v>0.25618550929119954</v>
      </c>
      <c r="AS868" s="27">
        <f t="shared" si="279"/>
        <v>0.26125133504843406</v>
      </c>
      <c r="AT868" s="27">
        <f t="shared" si="279"/>
        <v>0.2632091913420912</v>
      </c>
      <c r="AU868" s="27">
        <f t="shared" si="279"/>
        <v>0.26467346038337963</v>
      </c>
      <c r="AV868" s="27">
        <f t="shared" si="279"/>
        <v>0.26618065789688583</v>
      </c>
      <c r="AW868" s="27">
        <f t="shared" si="279"/>
        <v>0.26754344602935087</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0.1024215119727894</v>
      </c>
      <c r="U870" s="27">
        <f t="shared" si="281"/>
        <v>0.10290551841062676</v>
      </c>
      <c r="V870" s="27">
        <f t="shared" si="281"/>
        <v>0.10328338573793894</v>
      </c>
      <c r="W870" s="27">
        <f t="shared" si="281"/>
        <v>0.10362521122695213</v>
      </c>
      <c r="X870" s="27">
        <f t="shared" si="281"/>
        <v>0.10398758665827629</v>
      </c>
      <c r="Y870" s="27">
        <f t="shared" si="281"/>
        <v>0.10432480389129138</v>
      </c>
      <c r="Z870" s="27">
        <f t="shared" si="281"/>
        <v>0.10461201443701153</v>
      </c>
      <c r="AA870" s="27">
        <f t="shared" si="281"/>
        <v>0.10489328306868942</v>
      </c>
      <c r="AB870" s="27">
        <f t="shared" si="281"/>
        <v>0.10517724278592963</v>
      </c>
      <c r="AC870" s="27">
        <f t="shared" si="281"/>
        <v>0.10555212729152495</v>
      </c>
      <c r="AD870" s="27">
        <f t="shared" si="281"/>
        <v>0.10587779104796857</v>
      </c>
      <c r="AE870" s="27">
        <f t="shared" si="281"/>
        <v>0.10626328353548653</v>
      </c>
      <c r="AF870" s="27">
        <f t="shared" si="281"/>
        <v>0.10665902744983977</v>
      </c>
      <c r="AG870" s="27">
        <f t="shared" si="281"/>
        <v>0.10711929460201071</v>
      </c>
      <c r="AH870" s="27">
        <f t="shared" si="281"/>
        <v>0.10760688711801743</v>
      </c>
      <c r="AI870" s="27">
        <f t="shared" si="281"/>
        <v>0.10798658970297209</v>
      </c>
      <c r="AJ870" s="27">
        <f t="shared" si="281"/>
        <v>0.10836159649403876</v>
      </c>
      <c r="AK870" s="27">
        <f t="shared" si="281"/>
        <v>0.10876718968600335</v>
      </c>
      <c r="AL870" s="27">
        <f t="shared" si="281"/>
        <v>0.10916485725029378</v>
      </c>
      <c r="AM870" s="27">
        <f t="shared" si="281"/>
        <v>0.10959445262286548</v>
      </c>
      <c r="AN870" s="27">
        <f t="shared" si="281"/>
        <v>0.11000659618187228</v>
      </c>
      <c r="AO870" s="27">
        <f t="shared" si="281"/>
        <v>0.11047085356196572</v>
      </c>
      <c r="AP870" s="27">
        <f t="shared" si="281"/>
        <v>0.11093195315201396</v>
      </c>
      <c r="AQ870" s="27">
        <f t="shared" si="281"/>
        <v>0.11139664463163811</v>
      </c>
      <c r="AR870" s="27">
        <f t="shared" si="281"/>
        <v>0.11186670957196714</v>
      </c>
      <c r="AS870" s="27">
        <f t="shared" si="281"/>
        <v>0.11234568884311606</v>
      </c>
      <c r="AT870" s="27">
        <f t="shared" si="281"/>
        <v>0.1128529920953147</v>
      </c>
      <c r="AU870" s="27">
        <f t="shared" si="281"/>
        <v>0.11316068686739535</v>
      </c>
      <c r="AV870" s="27">
        <f t="shared" si="281"/>
        <v>0.11343638353658923</v>
      </c>
      <c r="AW870" s="27">
        <f t="shared" si="281"/>
        <v>0.11371408323520113</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0.40145358914715523</v>
      </c>
      <c r="N883" s="27">
        <f t="shared" si="294"/>
        <v>0.40347255325329029</v>
      </c>
      <c r="O883" s="27">
        <f t="shared" si="294"/>
        <v>0.40481416413578264</v>
      </c>
      <c r="P883" s="27">
        <f t="shared" si="294"/>
        <v>0.40546521734783814</v>
      </c>
      <c r="Q883" s="27">
        <f t="shared" si="294"/>
        <v>0.40690363619044922</v>
      </c>
      <c r="R883" s="27">
        <f t="shared" si="294"/>
        <v>0.40855374420631202</v>
      </c>
      <c r="S883" s="27">
        <f t="shared" si="294"/>
        <v>0.397392733401773</v>
      </c>
      <c r="T883" s="27">
        <f t="shared" si="294"/>
        <v>0.40246360728441599</v>
      </c>
      <c r="U883" s="27">
        <f t="shared" si="294"/>
        <v>0.40638348136973018</v>
      </c>
      <c r="V883" s="27">
        <f t="shared" si="294"/>
        <v>0.40988271575635893</v>
      </c>
      <c r="W883" s="27">
        <f t="shared" si="294"/>
        <v>0.41358178252007299</v>
      </c>
      <c r="X883" s="27">
        <f t="shared" si="294"/>
        <v>0.41695911492898646</v>
      </c>
      <c r="Y883" s="27">
        <f t="shared" si="294"/>
        <v>0.41980621850479932</v>
      </c>
      <c r="Z883" s="27">
        <f t="shared" si="294"/>
        <v>0.42261790088663981</v>
      </c>
      <c r="AA883" s="27">
        <f t="shared" si="294"/>
        <v>0.42549089196423501</v>
      </c>
      <c r="AB883" s="27">
        <f t="shared" si="294"/>
        <v>0.42947715384034202</v>
      </c>
      <c r="AC883" s="27">
        <f t="shared" si="294"/>
        <v>0.43291737051993223</v>
      </c>
      <c r="AD883" s="27">
        <f t="shared" si="294"/>
        <v>0.43713732887051554</v>
      </c>
      <c r="AE883" s="27">
        <f t="shared" si="294"/>
        <v>0.44154884746516071</v>
      </c>
      <c r="AF883" s="27">
        <f t="shared" si="294"/>
        <v>0.44684711065016713</v>
      </c>
      <c r="AG883" s="27">
        <f t="shared" si="294"/>
        <v>0.45259515484663826</v>
      </c>
      <c r="AH883" s="27">
        <f t="shared" si="294"/>
        <v>0.45702603770331507</v>
      </c>
      <c r="AI883" s="27">
        <f t="shared" si="294"/>
        <v>0.46145690559111846</v>
      </c>
      <c r="AJ883" s="27">
        <f t="shared" si="294"/>
        <v>0.46636451226575087</v>
      </c>
      <c r="AK883" s="27">
        <f t="shared" si="294"/>
        <v>0.4712362561245082</v>
      </c>
      <c r="AL883" s="27">
        <f t="shared" si="294"/>
        <v>0.47662789614846929</v>
      </c>
      <c r="AM883" s="27">
        <f t="shared" si="294"/>
        <v>0.48185579960776009</v>
      </c>
      <c r="AN883" s="27">
        <f t="shared" si="294"/>
        <v>0.48792641215003552</v>
      </c>
      <c r="AO883" s="27">
        <f t="shared" si="294"/>
        <v>0.49406127036400271</v>
      </c>
      <c r="AP883" s="27">
        <f t="shared" si="294"/>
        <v>0.50036206742632861</v>
      </c>
      <c r="AQ883" s="27">
        <f t="shared" si="294"/>
        <v>0.50686170851937717</v>
      </c>
      <c r="AR883" s="27">
        <f t="shared" si="294"/>
        <v>0.51362358323313839</v>
      </c>
      <c r="AS883" s="27">
        <f t="shared" si="294"/>
        <v>0.52097349934896175</v>
      </c>
      <c r="AT883" s="27">
        <f t="shared" si="294"/>
        <v>0.52518466098716476</v>
      </c>
      <c r="AU883" s="27">
        <f t="shared" si="294"/>
        <v>0.52890508278144621</v>
      </c>
      <c r="AV883" s="27">
        <f t="shared" si="294"/>
        <v>0.53268703880926516</v>
      </c>
      <c r="AW883" s="27">
        <f t="shared" si="294"/>
        <v>0.53633222512908008</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3.167238893688578E-2</v>
      </c>
      <c r="N884" s="27">
        <f t="shared" si="295"/>
        <v>3.1831673641638247E-2</v>
      </c>
      <c r="O884" s="27">
        <f t="shared" si="295"/>
        <v>3.1937519056453256E-2</v>
      </c>
      <c r="P884" s="27">
        <f t="shared" si="295"/>
        <v>3.198888342610464E-2</v>
      </c>
      <c r="Q884" s="27">
        <f t="shared" si="295"/>
        <v>3.2102366434524382E-2</v>
      </c>
      <c r="R884" s="27">
        <f t="shared" si="295"/>
        <v>3.2232550506305399E-2</v>
      </c>
      <c r="S884" s="27">
        <f t="shared" si="295"/>
        <v>3.1352010676331268E-2</v>
      </c>
      <c r="T884" s="27">
        <f t="shared" si="295"/>
        <v>3.1752073583234543E-2</v>
      </c>
      <c r="U884" s="27">
        <f t="shared" si="295"/>
        <v>3.2061329198254544E-2</v>
      </c>
      <c r="V884" s="27">
        <f t="shared" si="295"/>
        <v>3.2337398750179776E-2</v>
      </c>
      <c r="W884" s="27">
        <f t="shared" si="295"/>
        <v>3.2629233932156235E-2</v>
      </c>
      <c r="X884" s="27">
        <f t="shared" si="295"/>
        <v>3.2895686116209424E-2</v>
      </c>
      <c r="Y884" s="27">
        <f t="shared" si="295"/>
        <v>3.3120306282112807E-2</v>
      </c>
      <c r="Z884" s="27">
        <f t="shared" si="295"/>
        <v>3.334213191867974E-2</v>
      </c>
      <c r="AA884" s="27">
        <f t="shared" si="295"/>
        <v>3.3568794460208155E-2</v>
      </c>
      <c r="AB884" s="27">
        <f t="shared" si="295"/>
        <v>3.388328769169862E-2</v>
      </c>
      <c r="AC884" s="27">
        <f t="shared" si="295"/>
        <v>3.4154701084550876E-2</v>
      </c>
      <c r="AD884" s="27">
        <f t="shared" si="295"/>
        <v>3.4487631629426745E-2</v>
      </c>
      <c r="AE884" s="27">
        <f t="shared" si="295"/>
        <v>3.4835675180435295E-2</v>
      </c>
      <c r="AF884" s="27">
        <f t="shared" si="295"/>
        <v>3.5253677800967345E-2</v>
      </c>
      <c r="AG884" s="27">
        <f t="shared" si="295"/>
        <v>3.5707165567271271E-2</v>
      </c>
      <c r="AH884" s="27">
        <f t="shared" si="295"/>
        <v>3.6056736847649117E-2</v>
      </c>
      <c r="AI884" s="27">
        <f t="shared" si="295"/>
        <v>3.6406306947068562E-2</v>
      </c>
      <c r="AJ884" s="27">
        <f t="shared" si="295"/>
        <v>3.6793489006340767E-2</v>
      </c>
      <c r="AK884" s="27">
        <f t="shared" si="295"/>
        <v>3.7177841694837684E-2</v>
      </c>
      <c r="AL884" s="27">
        <f t="shared" si="295"/>
        <v>3.7603211213165705E-2</v>
      </c>
      <c r="AM884" s="27">
        <f t="shared" si="295"/>
        <v>3.8015662854310343E-2</v>
      </c>
      <c r="AN884" s="27">
        <f t="shared" si="295"/>
        <v>3.8494599415651191E-2</v>
      </c>
      <c r="AO884" s="27">
        <f t="shared" si="295"/>
        <v>3.8978604592534036E-2</v>
      </c>
      <c r="AP884" s="27">
        <f t="shared" si="295"/>
        <v>3.9475701394170101E-2</v>
      </c>
      <c r="AQ884" s="27">
        <f t="shared" si="295"/>
        <v>3.9988485850989949E-2</v>
      </c>
      <c r="AR884" s="27">
        <f t="shared" si="295"/>
        <v>4.0521959038592306E-2</v>
      </c>
      <c r="AS884" s="27">
        <f t="shared" si="295"/>
        <v>4.1101825324925366E-2</v>
      </c>
      <c r="AT884" s="27">
        <f t="shared" si="295"/>
        <v>4.1434061859575884E-2</v>
      </c>
      <c r="AU884" s="27">
        <f t="shared" si="295"/>
        <v>4.172758183115733E-2</v>
      </c>
      <c r="AV884" s="27">
        <f t="shared" si="295"/>
        <v>4.2025956501339626E-2</v>
      </c>
      <c r="AW884" s="27">
        <f t="shared" si="295"/>
        <v>4.2313540824882138E-2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2.9359047510821957E-4</v>
      </c>
      <c r="N885" s="27">
        <f t="shared" si="296"/>
        <v>2.9506698110336069E-4</v>
      </c>
      <c r="O885" s="27">
        <f t="shared" si="296"/>
        <v>2.9604812609010248E-4</v>
      </c>
      <c r="P885" s="27">
        <f t="shared" si="296"/>
        <v>2.9652425341095714E-4</v>
      </c>
      <c r="Q885" s="27">
        <f t="shared" si="296"/>
        <v>2.9757619585915883E-4</v>
      </c>
      <c r="R885" s="27">
        <f t="shared" si="296"/>
        <v>2.9878295053629658E-4</v>
      </c>
      <c r="S885" s="27">
        <f t="shared" si="296"/>
        <v>2.9062069578661626E-4</v>
      </c>
      <c r="T885" s="27">
        <f t="shared" si="296"/>
        <v>2.9432912015412967E-4</v>
      </c>
      <c r="U885" s="27">
        <f t="shared" si="296"/>
        <v>2.9719579696605352E-4</v>
      </c>
      <c r="V885" s="27">
        <f t="shared" si="296"/>
        <v>2.9975485214418215E-4</v>
      </c>
      <c r="W885" s="27">
        <f t="shared" si="296"/>
        <v>3.0246004845572338E-4</v>
      </c>
      <c r="X885" s="27">
        <f t="shared" si="296"/>
        <v>3.0492995445067969E-4</v>
      </c>
      <c r="Y885" s="27">
        <f t="shared" si="296"/>
        <v>3.0701209423994132E-4</v>
      </c>
      <c r="Z885" s="27">
        <f t="shared" si="296"/>
        <v>3.0906832985136434E-4</v>
      </c>
      <c r="AA885" s="27">
        <f t="shared" si="296"/>
        <v>3.1116940165207925E-4</v>
      </c>
      <c r="AB885" s="27">
        <f t="shared" si="296"/>
        <v>3.1408462908994632E-4</v>
      </c>
      <c r="AC885" s="27">
        <f t="shared" si="296"/>
        <v>3.166005235214341E-4</v>
      </c>
      <c r="AD885" s="27">
        <f t="shared" si="296"/>
        <v>3.1968665753686704E-4</v>
      </c>
      <c r="AE885" s="27">
        <f t="shared" si="296"/>
        <v>3.2291288312100516E-4</v>
      </c>
      <c r="AF885" s="27">
        <f t="shared" si="296"/>
        <v>3.2678760151383097E-4</v>
      </c>
      <c r="AG885" s="27">
        <f t="shared" si="296"/>
        <v>3.3099125312439454E-4</v>
      </c>
      <c r="AH885" s="27">
        <f t="shared" si="296"/>
        <v>3.3423164015345102E-4</v>
      </c>
      <c r="AI885" s="27">
        <f t="shared" si="296"/>
        <v>3.3747201623549202E-4</v>
      </c>
      <c r="AJ885" s="27">
        <f t="shared" si="296"/>
        <v>3.4106104025769711E-4</v>
      </c>
      <c r="AK885" s="27">
        <f t="shared" si="296"/>
        <v>3.4462383713575385E-4</v>
      </c>
      <c r="AL885" s="27">
        <f t="shared" si="296"/>
        <v>3.4856684374732756E-4</v>
      </c>
      <c r="AM885" s="27">
        <f t="shared" si="296"/>
        <v>3.5239010676433973E-4</v>
      </c>
      <c r="AN885" s="27">
        <f t="shared" si="296"/>
        <v>3.5682965860461786E-4</v>
      </c>
      <c r="AO885" s="27">
        <f t="shared" si="296"/>
        <v>3.6131619449930634E-4</v>
      </c>
      <c r="AP885" s="27">
        <f t="shared" si="296"/>
        <v>3.6592408455957094E-4</v>
      </c>
      <c r="AQ885" s="27">
        <f t="shared" si="296"/>
        <v>3.7067739295717388E-4</v>
      </c>
      <c r="AR885" s="27">
        <f t="shared" si="296"/>
        <v>3.7562247767805731E-4</v>
      </c>
      <c r="AS885" s="27">
        <f t="shared" si="296"/>
        <v>3.8099760801138999E-4</v>
      </c>
      <c r="AT885" s="27">
        <f t="shared" si="296"/>
        <v>3.8407730882747691E-4</v>
      </c>
      <c r="AU885" s="27">
        <f t="shared" si="296"/>
        <v>3.8679812246998667E-4</v>
      </c>
      <c r="AV885" s="27">
        <f t="shared" si="296"/>
        <v>3.8956393724176287E-4</v>
      </c>
      <c r="AW885" s="27">
        <f t="shared" si="296"/>
        <v>3.9222972978272867E-4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3.2323215352203869E-3</v>
      </c>
      <c r="L886" s="27">
        <f t="shared" si="297"/>
        <v>3.2042886428129448E-3</v>
      </c>
      <c r="M886" s="27">
        <f t="shared" si="297"/>
        <v>3.1936173693006072E-3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2.5623805586114461E-3</v>
      </c>
      <c r="T886" s="27">
        <f t="shared" si="297"/>
        <v>2.6124722064250917E-3</v>
      </c>
      <c r="U886" s="27">
        <f t="shared" si="297"/>
        <v>2.6393547646565868E-3</v>
      </c>
      <c r="V886" s="27">
        <f t="shared" si="297"/>
        <v>2.6585159295822347E-3</v>
      </c>
      <c r="W886" s="27">
        <f t="shared" si="297"/>
        <v>2.682404147004944E-3</v>
      </c>
      <c r="X886" s="27">
        <f t="shared" si="297"/>
        <v>2.7009409577583988E-3</v>
      </c>
      <c r="Y886" s="27">
        <f t="shared" si="297"/>
        <v>2.7086431953968373E-3</v>
      </c>
      <c r="Z886" s="27">
        <f t="shared" si="297"/>
        <v>2.715182334029067E-3</v>
      </c>
      <c r="AA886" s="27">
        <f t="shared" si="297"/>
        <v>2.7224055356820697E-3</v>
      </c>
      <c r="AB886" s="27">
        <f t="shared" si="297"/>
        <v>2.7492331720760212E-3</v>
      </c>
      <c r="AC886" s="27">
        <f t="shared" si="297"/>
        <v>2.7654181302497922E-3</v>
      </c>
      <c r="AD886" s="27">
        <f t="shared" si="297"/>
        <v>2.7708997745878594E-3</v>
      </c>
      <c r="AE886" s="27">
        <f t="shared" si="297"/>
        <v>2.7775605445034693E-3</v>
      </c>
      <c r="AF886" s="27">
        <f t="shared" si="297"/>
        <v>2.796725356147391E-3</v>
      </c>
      <c r="AG886" s="27">
        <f t="shared" si="297"/>
        <v>2.8203618769558954E-3</v>
      </c>
      <c r="AH886" s="27">
        <f t="shared" si="297"/>
        <v>2.8201559153511477E-3</v>
      </c>
      <c r="AI886" s="27">
        <f t="shared" si="297"/>
        <v>2.8178758262065741E-3</v>
      </c>
      <c r="AJ886" s="27">
        <f t="shared" si="297"/>
        <v>2.8207231549115426E-3</v>
      </c>
      <c r="AK886" s="27">
        <f t="shared" si="297"/>
        <v>2.8206987734201148E-3</v>
      </c>
      <c r="AL886" s="27">
        <f t="shared" si="297"/>
        <v>2.8258236928344993E-3</v>
      </c>
      <c r="AM886" s="27">
        <f t="shared" si="297"/>
        <v>2.8260498663699712E-3</v>
      </c>
      <c r="AN886" s="27">
        <f t="shared" si="297"/>
        <v>2.8496737682554736E-3</v>
      </c>
      <c r="AO886" s="27">
        <f t="shared" si="297"/>
        <v>2.871759138559611E-3</v>
      </c>
      <c r="AP886" s="27">
        <f t="shared" si="297"/>
        <v>2.8936224395659065E-3</v>
      </c>
      <c r="AQ886" s="27">
        <f t="shared" si="297"/>
        <v>2.9155855260809614E-3</v>
      </c>
      <c r="AR886" s="27">
        <f t="shared" si="297"/>
        <v>2.9383177592399823E-3</v>
      </c>
      <c r="AS886" s="27">
        <f t="shared" si="297"/>
        <v>2.9656425504586614E-3</v>
      </c>
      <c r="AT886" s="27">
        <f t="shared" si="297"/>
        <v>2.9523502984721579E-3</v>
      </c>
      <c r="AU886" s="27">
        <f t="shared" si="297"/>
        <v>2.9320670295168343E-3</v>
      </c>
      <c r="AV886" s="27">
        <f t="shared" si="297"/>
        <v>2.9115310739429088E-3</v>
      </c>
      <c r="AW886" s="27">
        <f t="shared" si="297"/>
        <v>2.8884703470162506E-3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1.6090517274103568E-2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1.2755546808047816E-2</v>
      </c>
      <c r="T887" s="27">
        <f t="shared" si="298"/>
        <v>1.3004903351216977E-2</v>
      </c>
      <c r="U887" s="27">
        <f t="shared" si="298"/>
        <v>1.3138724898016299E-2</v>
      </c>
      <c r="V887" s="27">
        <f t="shared" si="298"/>
        <v>1.3234109299558223E-2</v>
      </c>
      <c r="W887" s="27">
        <f t="shared" si="298"/>
        <v>1.335302499866161E-2</v>
      </c>
      <c r="X887" s="27">
        <f t="shared" si="298"/>
        <v>1.344530136114141E-2</v>
      </c>
      <c r="Y887" s="27">
        <f t="shared" si="298"/>
        <v>1.3483643149363938E-2</v>
      </c>
      <c r="Z887" s="27">
        <f t="shared" si="298"/>
        <v>1.3516195023295152E-2</v>
      </c>
      <c r="AA887" s="27">
        <f t="shared" si="298"/>
        <v>1.3552152167318593E-2</v>
      </c>
      <c r="AB887" s="27">
        <f t="shared" si="298"/>
        <v>1.3685700312859379E-2</v>
      </c>
      <c r="AC887" s="27">
        <f t="shared" si="298"/>
        <v>1.376626913815663E-2</v>
      </c>
      <c r="AD887" s="27">
        <f t="shared" si="298"/>
        <v>1.3793556798728478E-2</v>
      </c>
      <c r="AE887" s="27">
        <f t="shared" si="298"/>
        <v>1.3826714153966229E-2</v>
      </c>
      <c r="AF887" s="27">
        <f t="shared" si="298"/>
        <v>1.3922116708895047E-2</v>
      </c>
      <c r="AG887" s="27">
        <f t="shared" si="298"/>
        <v>1.4039779460643236E-2</v>
      </c>
      <c r="AH887" s="27">
        <f t="shared" si="298"/>
        <v>1.4038754182457605E-2</v>
      </c>
      <c r="AI887" s="27">
        <f t="shared" si="298"/>
        <v>1.4027403884113988E-2</v>
      </c>
      <c r="AJ887" s="27">
        <f t="shared" si="298"/>
        <v>1.4041577904616936E-2</v>
      </c>
      <c r="AK887" s="27">
        <f t="shared" si="298"/>
        <v>1.4041456533396682E-2</v>
      </c>
      <c r="AL887" s="27">
        <f t="shared" si="298"/>
        <v>1.4066968415017067E-2</v>
      </c>
      <c r="AM887" s="27">
        <f t="shared" si="298"/>
        <v>1.4068094308323099E-2</v>
      </c>
      <c r="AN887" s="27">
        <f t="shared" si="298"/>
        <v>1.4185694242991872E-2</v>
      </c>
      <c r="AO887" s="27">
        <f t="shared" si="298"/>
        <v>1.4295635357609192E-2</v>
      </c>
      <c r="AP887" s="27">
        <f t="shared" si="298"/>
        <v>1.4404471009841652E-2</v>
      </c>
      <c r="AQ887" s="27">
        <f t="shared" si="298"/>
        <v>1.4513803394974873E-2</v>
      </c>
      <c r="AR887" s="27">
        <f t="shared" si="298"/>
        <v>1.4626964597020708E-2</v>
      </c>
      <c r="AS887" s="27">
        <f t="shared" si="298"/>
        <v>1.4762987582458463E-2</v>
      </c>
      <c r="AT887" s="27">
        <f t="shared" si="298"/>
        <v>1.4696818667061259E-2</v>
      </c>
      <c r="AU887" s="27">
        <f t="shared" si="298"/>
        <v>1.4595848424483374E-2</v>
      </c>
      <c r="AV887" s="27">
        <f t="shared" si="298"/>
        <v>1.4493620306302071E-2</v>
      </c>
      <c r="AW887" s="27">
        <f t="shared" si="298"/>
        <v>1.4378823860180114E-2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0.15836052531214867</v>
      </c>
      <c r="L888" s="27">
        <f t="shared" si="299"/>
        <v>0.16370016056893633</v>
      </c>
      <c r="M888" s="27">
        <f t="shared" si="299"/>
        <v>0.17003774892948584</v>
      </c>
      <c r="N888" s="27">
        <f t="shared" si="299"/>
        <v>0.17476418316081974</v>
      </c>
      <c r="O888" s="27">
        <f t="shared" si="299"/>
        <v>0.17840915017095654</v>
      </c>
      <c r="P888" s="27">
        <f t="shared" si="299"/>
        <v>0.18092055691117107</v>
      </c>
      <c r="Q888" s="27">
        <f t="shared" si="299"/>
        <v>0.18434967364231716</v>
      </c>
      <c r="R888" s="27">
        <f t="shared" si="299"/>
        <v>0.18794438918293385</v>
      </c>
      <c r="S888" s="27">
        <f t="shared" si="299"/>
        <v>0.17357864070156559</v>
      </c>
      <c r="T888" s="27">
        <f t="shared" si="299"/>
        <v>0.18123563716948959</v>
      </c>
      <c r="U888" s="27">
        <f t="shared" si="299"/>
        <v>0.18745137613927096</v>
      </c>
      <c r="V888" s="27">
        <f t="shared" si="299"/>
        <v>0.19324174049433376</v>
      </c>
      <c r="W888" s="27">
        <f t="shared" si="299"/>
        <v>0.19949843956039001</v>
      </c>
      <c r="X888" s="27">
        <f t="shared" si="299"/>
        <v>0.20548336924052901</v>
      </c>
      <c r="Y888" s="27">
        <f t="shared" si="299"/>
        <v>0.21074695433448318</v>
      </c>
      <c r="Z888" s="27">
        <f t="shared" si="299"/>
        <v>0.21600618712029013</v>
      </c>
      <c r="AA888" s="27">
        <f t="shared" si="299"/>
        <v>0.22140881189365966</v>
      </c>
      <c r="AB888" s="27">
        <f t="shared" si="299"/>
        <v>0.22853492666526359</v>
      </c>
      <c r="AC888" s="27">
        <f t="shared" si="299"/>
        <v>0.23492598630840028</v>
      </c>
      <c r="AD888" s="27">
        <f t="shared" si="299"/>
        <v>0.24319788452892876</v>
      </c>
      <c r="AE888" s="27">
        <f t="shared" si="299"/>
        <v>0.25188247699399297</v>
      </c>
      <c r="AF888" s="27">
        <f t="shared" si="299"/>
        <v>0.26206882036479856</v>
      </c>
      <c r="AG888" s="27">
        <f t="shared" si="299"/>
        <v>0.27311526612830739</v>
      </c>
      <c r="AH888" s="27">
        <f t="shared" si="299"/>
        <v>0.28225596042391699</v>
      </c>
      <c r="AI888" s="27">
        <f t="shared" si="299"/>
        <v>0.29152963922571284</v>
      </c>
      <c r="AJ888" s="27">
        <f t="shared" si="299"/>
        <v>0.30170531716429883</v>
      </c>
      <c r="AK888" s="27">
        <f t="shared" si="299"/>
        <v>0.31197548880065545</v>
      </c>
      <c r="AL888" s="27">
        <f t="shared" si="299"/>
        <v>0.32325011633471645</v>
      </c>
      <c r="AM888" s="27">
        <f t="shared" si="299"/>
        <v>0.33442678310198259</v>
      </c>
      <c r="AN888" s="27">
        <f t="shared" si="299"/>
        <v>0.34673717761356132</v>
      </c>
      <c r="AO888" s="27">
        <f t="shared" si="299"/>
        <v>0.35931761413448676</v>
      </c>
      <c r="AP888" s="27">
        <f t="shared" si="299"/>
        <v>0.37234383007718264</v>
      </c>
      <c r="AQ888" s="27">
        <f t="shared" si="299"/>
        <v>0.38587962785394408</v>
      </c>
      <c r="AR888" s="27">
        <f t="shared" si="299"/>
        <v>0.40004236552391642</v>
      </c>
      <c r="AS888" s="27">
        <f t="shared" si="299"/>
        <v>0.41540342383029444</v>
      </c>
      <c r="AT888" s="27">
        <f t="shared" si="299"/>
        <v>0.42553142297832897</v>
      </c>
      <c r="AU888" s="27">
        <f t="shared" si="299"/>
        <v>0.43493486985141605</v>
      </c>
      <c r="AV888" s="27">
        <f t="shared" si="299"/>
        <v>0.44456802320024685</v>
      </c>
      <c r="AW888" s="27">
        <f t="shared" si="299"/>
        <v>0.45408478837742844</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1.171883187565219E-4</v>
      </c>
      <c r="L889" s="27">
        <f t="shared" si="300"/>
        <v>1.1725168210757805E-4</v>
      </c>
      <c r="M889" s="27">
        <f t="shared" si="300"/>
        <v>1.1740318150277544E-4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1.1955045154495985E-4</v>
      </c>
      <c r="T889" s="27">
        <f t="shared" si="300"/>
        <v>1.1995011949583224E-4</v>
      </c>
      <c r="U889" s="27">
        <f t="shared" si="300"/>
        <v>1.2030373644923036E-4</v>
      </c>
      <c r="V889" s="27">
        <f t="shared" si="300"/>
        <v>1.2061203241994415E-4</v>
      </c>
      <c r="W889" s="27">
        <f t="shared" si="300"/>
        <v>1.2087542518312814E-4</v>
      </c>
      <c r="X889" s="27">
        <f t="shared" si="300"/>
        <v>1.2108832787962589E-4</v>
      </c>
      <c r="Y889" s="27">
        <f t="shared" si="300"/>
        <v>1.2129445136609399E-4</v>
      </c>
      <c r="Z889" s="27">
        <f t="shared" si="300"/>
        <v>1.2149498269403586E-4</v>
      </c>
      <c r="AA889" s="27">
        <f t="shared" si="300"/>
        <v>1.2168903659449448E-4</v>
      </c>
      <c r="AB889" s="27">
        <f t="shared" si="300"/>
        <v>1.2188108181253244E-4</v>
      </c>
      <c r="AC889" s="27">
        <f t="shared" si="300"/>
        <v>1.220607810636357E-4</v>
      </c>
      <c r="AD889" s="27">
        <f t="shared" si="300"/>
        <v>1.2224004719128283E-4</v>
      </c>
      <c r="AE889" s="27">
        <f t="shared" si="300"/>
        <v>1.2241466374301066E-4</v>
      </c>
      <c r="AF889" s="27">
        <f t="shared" si="300"/>
        <v>1.225875287578305E-4</v>
      </c>
      <c r="AG889" s="27">
        <f t="shared" si="300"/>
        <v>1.2275538199242871E-4</v>
      </c>
      <c r="AH889" s="27">
        <f t="shared" si="300"/>
        <v>1.2290772042082039E-4</v>
      </c>
      <c r="AI889" s="27">
        <f t="shared" si="300"/>
        <v>1.2305265773929116E-4</v>
      </c>
      <c r="AJ889" s="27">
        <f t="shared" si="300"/>
        <v>1.2319211779914701E-4</v>
      </c>
      <c r="AK889" s="27">
        <f t="shared" si="300"/>
        <v>1.2332263729533598E-4</v>
      </c>
      <c r="AL889" s="27">
        <f t="shared" si="300"/>
        <v>1.2344665263050683E-4</v>
      </c>
      <c r="AM889" s="27">
        <f t="shared" si="300"/>
        <v>1.2355983837960874E-4</v>
      </c>
      <c r="AN889" s="27">
        <f t="shared" si="300"/>
        <v>1.236688962637362E-4</v>
      </c>
      <c r="AO889" s="27">
        <f t="shared" si="300"/>
        <v>1.2376906017850766E-4</v>
      </c>
      <c r="AP889" s="27">
        <f t="shared" si="300"/>
        <v>1.2386041904773932E-4</v>
      </c>
      <c r="AQ889" s="27">
        <f t="shared" si="300"/>
        <v>1.2394271153045081E-4</v>
      </c>
      <c r="AR889" s="27">
        <f t="shared" si="300"/>
        <v>1.2401586881810207E-4</v>
      </c>
      <c r="AS889" s="27">
        <f t="shared" si="300"/>
        <v>1.2408135383816868E-4</v>
      </c>
      <c r="AT889" s="27">
        <f t="shared" si="300"/>
        <v>1.2411838784767153E-4</v>
      </c>
      <c r="AU889" s="27">
        <f t="shared" si="300"/>
        <v>1.2414113359883718E-4</v>
      </c>
      <c r="AV889" s="27">
        <f t="shared" si="300"/>
        <v>1.2415229217875654E-4</v>
      </c>
      <c r="AW889" s="27">
        <f t="shared" si="300"/>
        <v>1.2415047484247164E-4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8.0420661765993721E-4</v>
      </c>
      <c r="L890" s="27">
        <f t="shared" si="301"/>
        <v>8.046414496191049E-4</v>
      </c>
      <c r="M890" s="27">
        <f t="shared" si="301"/>
        <v>8.0568111652005558E-4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8.2041678980346072E-4</v>
      </c>
      <c r="T890" s="27">
        <f t="shared" si="301"/>
        <v>8.2315951718762905E-4</v>
      </c>
      <c r="U890" s="27">
        <f t="shared" si="301"/>
        <v>8.2558621890207529E-4</v>
      </c>
      <c r="V890" s="27">
        <f t="shared" si="301"/>
        <v>8.277019046843844E-4</v>
      </c>
      <c r="W890" s="27">
        <f t="shared" si="301"/>
        <v>8.2950944152290166E-4</v>
      </c>
      <c r="X890" s="27">
        <f t="shared" si="301"/>
        <v>8.30970489511796E-4</v>
      </c>
      <c r="Y890" s="27">
        <f t="shared" si="301"/>
        <v>8.3238501506887979E-4</v>
      </c>
      <c r="Z890" s="27">
        <f t="shared" si="301"/>
        <v>8.3376116435312771E-4</v>
      </c>
      <c r="AA890" s="27">
        <f t="shared" si="301"/>
        <v>8.3509286219287401E-4</v>
      </c>
      <c r="AB890" s="27">
        <f t="shared" si="301"/>
        <v>8.3641077541899474E-4</v>
      </c>
      <c r="AC890" s="27">
        <f t="shared" si="301"/>
        <v>8.376439642594801E-4</v>
      </c>
      <c r="AD890" s="27">
        <f t="shared" si="301"/>
        <v>8.3887418078366829E-4</v>
      </c>
      <c r="AE890" s="27">
        <f t="shared" si="301"/>
        <v>8.4007248952247884E-4</v>
      </c>
      <c r="AF890" s="27">
        <f t="shared" si="301"/>
        <v>8.4125877831265131E-4</v>
      </c>
      <c r="AG890" s="27">
        <f t="shared" si="301"/>
        <v>8.4241067368491887E-4</v>
      </c>
      <c r="AH890" s="27">
        <f t="shared" si="301"/>
        <v>8.4345609846391131E-4</v>
      </c>
      <c r="AI890" s="27">
        <f t="shared" si="301"/>
        <v>8.4445073301364193E-4</v>
      </c>
      <c r="AJ890" s="27">
        <f t="shared" si="301"/>
        <v>8.4540777979292333E-4</v>
      </c>
      <c r="AK890" s="27">
        <f t="shared" si="301"/>
        <v>8.4630347181822584E-4</v>
      </c>
      <c r="AL890" s="27">
        <f t="shared" si="301"/>
        <v>8.471545289397372E-4</v>
      </c>
      <c r="AM890" s="27">
        <f t="shared" si="301"/>
        <v>8.4793126786234017E-4</v>
      </c>
      <c r="AN890" s="27">
        <f t="shared" si="301"/>
        <v>8.4867967924884984E-4</v>
      </c>
      <c r="AO890" s="27">
        <f t="shared" si="301"/>
        <v>8.4936705563554659E-4</v>
      </c>
      <c r="AP890" s="27">
        <f t="shared" si="301"/>
        <v>8.4999400726346985E-4</v>
      </c>
      <c r="AQ890" s="27">
        <f t="shared" si="301"/>
        <v>8.5055874067617259E-4</v>
      </c>
      <c r="AR890" s="27">
        <f t="shared" si="301"/>
        <v>8.5106078367400248E-4</v>
      </c>
      <c r="AS890" s="27">
        <f t="shared" si="301"/>
        <v>8.5151017561898462E-4</v>
      </c>
      <c r="AT890" s="27">
        <f t="shared" si="301"/>
        <v>8.5176432207177699E-4</v>
      </c>
      <c r="AU890" s="27">
        <f t="shared" si="301"/>
        <v>8.5192041513467928E-4</v>
      </c>
      <c r="AV890" s="27">
        <f t="shared" si="301"/>
        <v>8.5199699105888442E-4</v>
      </c>
      <c r="AW890" s="27">
        <f t="shared" si="301"/>
        <v>8.5198451956102232E-4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1.5078704166608924E-5</v>
      </c>
      <c r="T891" s="27">
        <f t="shared" si="302"/>
        <v>1.5164109953453544E-5</v>
      </c>
      <c r="U891" s="27">
        <f t="shared" si="302"/>
        <v>1.5239284242247773E-5</v>
      </c>
      <c r="V891" s="27">
        <f t="shared" si="302"/>
        <v>1.5304545719747076E-5</v>
      </c>
      <c r="W891" s="27">
        <f t="shared" si="302"/>
        <v>1.5360135442252837E-5</v>
      </c>
      <c r="X891" s="27">
        <f t="shared" si="302"/>
        <v>1.5405142607941083E-5</v>
      </c>
      <c r="Y891" s="27">
        <f t="shared" si="302"/>
        <v>1.5447962927564311E-5</v>
      </c>
      <c r="Z891" s="27">
        <f t="shared" si="302"/>
        <v>1.5488894553086768E-5</v>
      </c>
      <c r="AA891" s="27">
        <f t="shared" si="302"/>
        <v>1.5527836770406294E-5</v>
      </c>
      <c r="AB891" s="27">
        <f t="shared" si="302"/>
        <v>1.5565688416231004E-5</v>
      </c>
      <c r="AC891" s="27">
        <f t="shared" si="302"/>
        <v>1.5600564011685293E-5</v>
      </c>
      <c r="AD891" s="27">
        <f t="shared" si="302"/>
        <v>1.5634746102029971E-5</v>
      </c>
      <c r="AE891" s="27">
        <f t="shared" si="302"/>
        <v>1.5667487530601923E-5</v>
      </c>
      <c r="AF891" s="27">
        <f t="shared" si="302"/>
        <v>1.5699367642390218E-5</v>
      </c>
      <c r="AG891" s="27">
        <f t="shared" si="302"/>
        <v>1.5729814700629457E-5</v>
      </c>
      <c r="AH891" s="27">
        <f t="shared" si="302"/>
        <v>1.5756916496943068E-5</v>
      </c>
      <c r="AI891" s="27">
        <f t="shared" si="302"/>
        <v>1.5782216785041201E-5</v>
      </c>
      <c r="AJ891" s="27">
        <f t="shared" si="302"/>
        <v>1.5806102465013515E-5</v>
      </c>
      <c r="AK891" s="27">
        <f t="shared" si="302"/>
        <v>1.5827962795554216E-5</v>
      </c>
      <c r="AL891" s="27">
        <f t="shared" si="302"/>
        <v>1.5848275086327315E-5</v>
      </c>
      <c r="AM891" s="27">
        <f t="shared" si="302"/>
        <v>1.586626991026649E-5</v>
      </c>
      <c r="AN891" s="27">
        <f t="shared" si="302"/>
        <v>1.5883203226406027E-5</v>
      </c>
      <c r="AO891" s="27">
        <f t="shared" si="302"/>
        <v>1.5898222376567518E-5</v>
      </c>
      <c r="AP891" s="27">
        <f t="shared" si="302"/>
        <v>1.5911366343801822E-5</v>
      </c>
      <c r="AQ891" s="27">
        <f t="shared" si="302"/>
        <v>1.5922608860155748E-5</v>
      </c>
      <c r="AR891" s="27">
        <f t="shared" si="302"/>
        <v>1.5931957873364855E-5</v>
      </c>
      <c r="AS891" s="27">
        <f t="shared" si="302"/>
        <v>1.5939698752267904E-5</v>
      </c>
      <c r="AT891" s="27">
        <f t="shared" si="302"/>
        <v>1.5942078145401422E-5</v>
      </c>
      <c r="AU891" s="27">
        <f t="shared" si="302"/>
        <v>1.5941696471724865E-5</v>
      </c>
      <c r="AV891" s="27">
        <f t="shared" si="302"/>
        <v>1.5939063311034395E-5</v>
      </c>
      <c r="AW891" s="27">
        <f t="shared" si="302"/>
        <v>1.5933945683382858E-5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1.5056556116759298E-3</v>
      </c>
      <c r="Q892" s="27">
        <f t="shared" si="303"/>
        <v>1.5149984613639169E-3</v>
      </c>
      <c r="R892" s="27">
        <f t="shared" si="303"/>
        <v>1.5249659674490626E-3</v>
      </c>
      <c r="S892" s="27">
        <f t="shared" si="303"/>
        <v>1.5341256213545257E-3</v>
      </c>
      <c r="T892" s="27">
        <f t="shared" si="303"/>
        <v>1.542814909529594E-3</v>
      </c>
      <c r="U892" s="27">
        <f t="shared" si="303"/>
        <v>1.5504632327032603E-3</v>
      </c>
      <c r="V892" s="27">
        <f t="shared" si="303"/>
        <v>1.557103014451936E-3</v>
      </c>
      <c r="W892" s="27">
        <f t="shared" si="303"/>
        <v>1.5627587801356304E-3</v>
      </c>
      <c r="X892" s="27">
        <f t="shared" si="303"/>
        <v>1.5673378636738423E-3</v>
      </c>
      <c r="Y892" s="27">
        <f t="shared" si="303"/>
        <v>1.5716944548452546E-3</v>
      </c>
      <c r="Z892" s="27">
        <f t="shared" si="303"/>
        <v>1.5758588879917546E-3</v>
      </c>
      <c r="AA892" s="27">
        <f t="shared" si="303"/>
        <v>1.5798209163386291E-3</v>
      </c>
      <c r="AB892" s="27">
        <f t="shared" si="303"/>
        <v>1.5836719886210006E-3</v>
      </c>
      <c r="AC892" s="27">
        <f t="shared" si="303"/>
        <v>1.5872202739348612E-3</v>
      </c>
      <c r="AD892" s="27">
        <f t="shared" si="303"/>
        <v>1.5906980011990745E-3</v>
      </c>
      <c r="AE892" s="27">
        <f t="shared" si="303"/>
        <v>1.5940291537899726E-3</v>
      </c>
      <c r="AF892" s="27">
        <f t="shared" si="303"/>
        <v>1.5972726749682957E-3</v>
      </c>
      <c r="AG892" s="27">
        <f t="shared" si="303"/>
        <v>1.6003703955431926E-3</v>
      </c>
      <c r="AH892" s="27">
        <f t="shared" si="303"/>
        <v>1.6031277651188571E-3</v>
      </c>
      <c r="AI892" s="27">
        <f t="shared" si="303"/>
        <v>1.6057018470671551E-3</v>
      </c>
      <c r="AJ892" s="27">
        <f t="shared" si="303"/>
        <v>1.6081320050717234E-3</v>
      </c>
      <c r="AK892" s="27">
        <f t="shared" si="303"/>
        <v>1.6103561015725376E-3</v>
      </c>
      <c r="AL892" s="27">
        <f t="shared" si="303"/>
        <v>1.6124226986328084E-3</v>
      </c>
      <c r="AM892" s="27">
        <f t="shared" si="303"/>
        <v>1.6142535138110778E-3</v>
      </c>
      <c r="AN892" s="27">
        <f t="shared" si="303"/>
        <v>1.6159763299003862E-3</v>
      </c>
      <c r="AO892" s="27">
        <f t="shared" si="303"/>
        <v>1.6175043964251432E-3</v>
      </c>
      <c r="AP892" s="27">
        <f t="shared" si="303"/>
        <v>1.6188416795681504E-3</v>
      </c>
      <c r="AQ892" s="27">
        <f t="shared" si="303"/>
        <v>1.6199855067960402E-3</v>
      </c>
      <c r="AR892" s="27">
        <f t="shared" si="303"/>
        <v>1.6209366867210519E-3</v>
      </c>
      <c r="AS892" s="27">
        <f t="shared" si="303"/>
        <v>1.6217242531144074E-3</v>
      </c>
      <c r="AT892" s="27">
        <f t="shared" si="303"/>
        <v>1.6219663354531194E-3</v>
      </c>
      <c r="AU892" s="27">
        <f t="shared" si="303"/>
        <v>1.621927503511082E-3</v>
      </c>
      <c r="AV892" s="27">
        <f t="shared" si="303"/>
        <v>1.6216596025538273E-3</v>
      </c>
      <c r="AW892" s="27">
        <f t="shared" si="303"/>
        <v>1.6211389289194065E-3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0.13010384136507705</v>
      </c>
      <c r="N895" s="27">
        <f t="shared" si="306"/>
        <v>0.12890938840294827</v>
      </c>
      <c r="O895" s="27">
        <f t="shared" si="306"/>
        <v>0.12695857121838472</v>
      </c>
      <c r="P895" s="27">
        <f t="shared" si="306"/>
        <v>0.12428257569245393</v>
      </c>
      <c r="Q895" s="27">
        <f t="shared" si="306"/>
        <v>0.12233950618032063</v>
      </c>
      <c r="R895" s="27">
        <f t="shared" si="306"/>
        <v>0.12056837226162823</v>
      </c>
      <c r="S895" s="27">
        <f t="shared" si="306"/>
        <v>0.10744623540454239</v>
      </c>
      <c r="T895" s="27">
        <f t="shared" si="306"/>
        <v>0.10910307080126076</v>
      </c>
      <c r="U895" s="27">
        <f t="shared" si="306"/>
        <v>0.10980080548740362</v>
      </c>
      <c r="V895" s="27">
        <f t="shared" si="306"/>
        <v>0.11020566097332191</v>
      </c>
      <c r="W895" s="27">
        <f t="shared" si="306"/>
        <v>0.11084928060424973</v>
      </c>
      <c r="X895" s="27">
        <f t="shared" si="306"/>
        <v>0.1112995913520332</v>
      </c>
      <c r="Y895" s="27">
        <f t="shared" si="306"/>
        <v>0.11130918806147397</v>
      </c>
      <c r="Z895" s="27">
        <f t="shared" si="306"/>
        <v>0.11129022229844235</v>
      </c>
      <c r="AA895" s="27">
        <f t="shared" si="306"/>
        <v>0.11132038252223045</v>
      </c>
      <c r="AB895" s="27">
        <f t="shared" si="306"/>
        <v>0.11220107663300435</v>
      </c>
      <c r="AC895" s="27">
        <f t="shared" si="306"/>
        <v>0.11264739131415344</v>
      </c>
      <c r="AD895" s="27">
        <f t="shared" si="306"/>
        <v>0.11364974007815989</v>
      </c>
      <c r="AE895" s="27">
        <f t="shared" si="306"/>
        <v>0.11475463751047089</v>
      </c>
      <c r="AF895" s="27">
        <f t="shared" si="306"/>
        <v>0.11645560827538987</v>
      </c>
      <c r="AG895" s="27">
        <f t="shared" si="306"/>
        <v>0.11841672795286479</v>
      </c>
      <c r="AH895" s="27">
        <f t="shared" si="306"/>
        <v>0.11939752104842076</v>
      </c>
      <c r="AI895" s="27">
        <f t="shared" si="306"/>
        <v>0.12034052194363268</v>
      </c>
      <c r="AJ895" s="27">
        <f t="shared" si="306"/>
        <v>0.1215683057922724</v>
      </c>
      <c r="AK895" s="27">
        <f t="shared" si="306"/>
        <v>0.12272711192674812</v>
      </c>
      <c r="AL895" s="27">
        <f t="shared" si="306"/>
        <v>0.12418258810212178</v>
      </c>
      <c r="AM895" s="27">
        <f t="shared" si="306"/>
        <v>0.1254802224682372</v>
      </c>
      <c r="AN895" s="27">
        <f t="shared" si="306"/>
        <v>0.12726159689037125</v>
      </c>
      <c r="AO895" s="27">
        <f t="shared" si="306"/>
        <v>0.12901739767666037</v>
      </c>
      <c r="AP895" s="27">
        <f t="shared" si="306"/>
        <v>0.13080975663485522</v>
      </c>
      <c r="AQ895" s="27">
        <f t="shared" si="306"/>
        <v>0.1326552885507149</v>
      </c>
      <c r="AR895" s="27">
        <f t="shared" si="306"/>
        <v>0.13458762654582573</v>
      </c>
      <c r="AS895" s="27">
        <f t="shared" si="306"/>
        <v>0.13679233724424145</v>
      </c>
      <c r="AT895" s="27">
        <f t="shared" si="306"/>
        <v>0.13709720063766906</v>
      </c>
      <c r="AU895" s="27">
        <f t="shared" si="306"/>
        <v>0.13709596155283382</v>
      </c>
      <c r="AV895" s="27">
        <f t="shared" si="306"/>
        <v>0.13711161831234095</v>
      </c>
      <c r="AW895" s="27">
        <f t="shared" si="306"/>
        <v>0.13703283248955031</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1.2661143337946403E-2</v>
      </c>
      <c r="N896" s="27">
        <f t="shared" si="307"/>
        <v>1.2544904339887072E-2</v>
      </c>
      <c r="O896" s="27">
        <f t="shared" si="307"/>
        <v>1.2355059245839611E-2</v>
      </c>
      <c r="P896" s="27">
        <f t="shared" si="307"/>
        <v>1.2094642930917434E-2</v>
      </c>
      <c r="Q896" s="27">
        <f t="shared" si="307"/>
        <v>1.1905551806853844E-2</v>
      </c>
      <c r="R896" s="27">
        <f t="shared" si="307"/>
        <v>1.1733192711380727E-2</v>
      </c>
      <c r="S896" s="27">
        <f t="shared" si="307"/>
        <v>1.0456203085982087E-2</v>
      </c>
      <c r="T896" s="27">
        <f t="shared" si="307"/>
        <v>1.0617439143466131E-2</v>
      </c>
      <c r="U896" s="27">
        <f t="shared" si="307"/>
        <v>1.0685339666467007E-2</v>
      </c>
      <c r="V896" s="27">
        <f t="shared" si="307"/>
        <v>1.0724738451964679E-2</v>
      </c>
      <c r="W896" s="27">
        <f t="shared" si="307"/>
        <v>1.078737273175836E-2</v>
      </c>
      <c r="X896" s="27">
        <f t="shared" si="307"/>
        <v>1.0831195026815014E-2</v>
      </c>
      <c r="Y896" s="27">
        <f t="shared" si="307"/>
        <v>1.0832128937086438E-2</v>
      </c>
      <c r="Z896" s="27">
        <f t="shared" si="307"/>
        <v>1.0830283271026638E-2</v>
      </c>
      <c r="AA896" s="27">
        <f t="shared" si="307"/>
        <v>1.083321833360803E-2</v>
      </c>
      <c r="AB896" s="27">
        <f t="shared" si="307"/>
        <v>1.0918923676789283E-2</v>
      </c>
      <c r="AC896" s="27">
        <f t="shared" si="307"/>
        <v>1.0962357091918066E-2</v>
      </c>
      <c r="AD896" s="27">
        <f t="shared" si="307"/>
        <v>1.105990133997826E-2</v>
      </c>
      <c r="AE896" s="27">
        <f t="shared" si="307"/>
        <v>1.1167425181068886E-2</v>
      </c>
      <c r="AF896" s="27">
        <f t="shared" si="307"/>
        <v>1.1332956301767035E-2</v>
      </c>
      <c r="AG896" s="27">
        <f t="shared" si="307"/>
        <v>1.1523803989881815E-2</v>
      </c>
      <c r="AH896" s="27">
        <f t="shared" si="307"/>
        <v>1.1619250533484296E-2</v>
      </c>
      <c r="AI896" s="27">
        <f t="shared" si="307"/>
        <v>1.1711019303543804E-2</v>
      </c>
      <c r="AJ896" s="27">
        <f t="shared" si="307"/>
        <v>1.1830501919372358E-2</v>
      </c>
      <c r="AK896" s="27">
        <f t="shared" si="307"/>
        <v>1.1943271922283484E-2</v>
      </c>
      <c r="AL896" s="27">
        <f t="shared" si="307"/>
        <v>1.208491257092246E-2</v>
      </c>
      <c r="AM896" s="27">
        <f t="shared" si="307"/>
        <v>1.2211192737113179E-2</v>
      </c>
      <c r="AN896" s="27">
        <f t="shared" si="307"/>
        <v>1.2384548394106442E-2</v>
      </c>
      <c r="AO896" s="27">
        <f t="shared" si="307"/>
        <v>1.2555415335426846E-2</v>
      </c>
      <c r="AP896" s="27">
        <f t="shared" si="307"/>
        <v>1.2729839959977927E-2</v>
      </c>
      <c r="AQ896" s="27">
        <f t="shared" si="307"/>
        <v>1.2909439146875774E-2</v>
      </c>
      <c r="AR896" s="27">
        <f t="shared" si="307"/>
        <v>1.3097485926100431E-2</v>
      </c>
      <c r="AS896" s="27">
        <f t="shared" si="307"/>
        <v>1.3312038839207866E-2</v>
      </c>
      <c r="AT896" s="27">
        <f t="shared" si="307"/>
        <v>1.3341706826579966E-2</v>
      </c>
      <c r="AU896" s="27">
        <f t="shared" si="307"/>
        <v>1.3341586244200974E-2</v>
      </c>
      <c r="AV896" s="27">
        <f t="shared" si="307"/>
        <v>1.3343109892344246E-2</v>
      </c>
      <c r="AW896" s="27">
        <f t="shared" si="307"/>
        <v>1.3335442796700606E-2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6.4453339767617093E-2</v>
      </c>
      <c r="L897" s="27">
        <f t="shared" si="308"/>
        <v>6.5763803942104529E-2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7.1969839340941866E-2</v>
      </c>
      <c r="S897" s="27">
        <f t="shared" si="308"/>
        <v>6.9097894615886404E-2</v>
      </c>
      <c r="T897" s="27">
        <f t="shared" si="308"/>
        <v>7.1025560527955847E-2</v>
      </c>
      <c r="U897" s="27">
        <f t="shared" si="308"/>
        <v>7.2619814867085478E-2</v>
      </c>
      <c r="V897" s="27">
        <f t="shared" si="308"/>
        <v>7.4096154979862355E-2</v>
      </c>
      <c r="W897" s="27">
        <f t="shared" si="308"/>
        <v>7.5641741947128138E-2</v>
      </c>
      <c r="X897" s="27">
        <f t="shared" si="308"/>
        <v>7.7100255760690378E-2</v>
      </c>
      <c r="Y897" s="27">
        <f t="shared" si="308"/>
        <v>7.839527488523905E-2</v>
      </c>
      <c r="Z897" s="27">
        <f t="shared" si="308"/>
        <v>7.9677224447301659E-2</v>
      </c>
      <c r="AA897" s="27">
        <f t="shared" si="308"/>
        <v>8.0976599607399627E-2</v>
      </c>
      <c r="AB897" s="27">
        <f t="shared" si="308"/>
        <v>8.2620600938887206E-2</v>
      </c>
      <c r="AC897" s="27">
        <f t="shared" si="308"/>
        <v>8.4097718216389533E-2</v>
      </c>
      <c r="AD897" s="27">
        <f t="shared" si="308"/>
        <v>8.5819464663869874E-2</v>
      </c>
      <c r="AE897" s="27">
        <f t="shared" si="308"/>
        <v>8.7604670076385976E-2</v>
      </c>
      <c r="AF897" s="27">
        <f t="shared" si="308"/>
        <v>8.9673824864924589E-2</v>
      </c>
      <c r="AG897" s="27">
        <f t="shared" si="308"/>
        <v>9.1892287441157919E-2</v>
      </c>
      <c r="AH897" s="27">
        <f t="shared" si="308"/>
        <v>9.3700051135382781E-2</v>
      </c>
      <c r="AI897" s="27">
        <f t="shared" si="308"/>
        <v>9.5512548833786501E-2</v>
      </c>
      <c r="AJ897" s="27">
        <f t="shared" si="308"/>
        <v>9.7482873919709029E-2</v>
      </c>
      <c r="AK897" s="27">
        <f t="shared" si="308"/>
        <v>9.9448100413441792E-2</v>
      </c>
      <c r="AL897" s="27">
        <f t="shared" si="308"/>
        <v>0.10158777364342697</v>
      </c>
      <c r="AM897" s="27">
        <f t="shared" si="308"/>
        <v>0.1036823877125341</v>
      </c>
      <c r="AN897" s="27">
        <f t="shared" si="308"/>
        <v>0.10605834821964413</v>
      </c>
      <c r="AO897" s="27">
        <f t="shared" si="308"/>
        <v>0.10846463865992337</v>
      </c>
      <c r="AP897" s="27">
        <f t="shared" si="308"/>
        <v>0.11093487707753794</v>
      </c>
      <c r="AQ897" s="27">
        <f t="shared" si="308"/>
        <v>0.11348051452522952</v>
      </c>
      <c r="AR897" s="27">
        <f t="shared" si="308"/>
        <v>0.11612316759623514</v>
      </c>
      <c r="AS897" s="27">
        <f t="shared" si="308"/>
        <v>0.11897143645250939</v>
      </c>
      <c r="AT897" s="27">
        <f t="shared" si="308"/>
        <v>0.12079119672743349</v>
      </c>
      <c r="AU897" s="27">
        <f t="shared" si="308"/>
        <v>0.12245375957079793</v>
      </c>
      <c r="AV897" s="27">
        <f t="shared" si="308"/>
        <v>0.12414207938975484</v>
      </c>
      <c r="AW897" s="27">
        <f t="shared" si="308"/>
        <v>0.12579013418775925</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0.31034319165291707</v>
      </c>
      <c r="L898" s="27">
        <f t="shared" si="309"/>
        <v>0.31442985679016972</v>
      </c>
      <c r="M898" s="27">
        <f t="shared" si="309"/>
        <v>0.3209942132552846</v>
      </c>
      <c r="N898" s="27">
        <f t="shared" si="309"/>
        <v>0.3228790317815291</v>
      </c>
      <c r="O898" s="27">
        <f t="shared" si="309"/>
        <v>0.32172327535887091</v>
      </c>
      <c r="P898" s="27">
        <f t="shared" si="309"/>
        <v>0.31753924052538912</v>
      </c>
      <c r="Q898" s="27">
        <f t="shared" si="309"/>
        <v>0.31577785743754244</v>
      </c>
      <c r="R898" s="27">
        <f t="shared" si="309"/>
        <v>0.31441607582114939</v>
      </c>
      <c r="S898" s="27">
        <f t="shared" si="309"/>
        <v>0.26887149184178222</v>
      </c>
      <c r="T898" s="27">
        <f t="shared" si="309"/>
        <v>0.28020407007276854</v>
      </c>
      <c r="U898" s="27">
        <f t="shared" si="309"/>
        <v>0.2880165772870702</v>
      </c>
      <c r="V898" s="27">
        <f t="shared" si="309"/>
        <v>0.29485232515565102</v>
      </c>
      <c r="W898" s="27">
        <f t="shared" si="309"/>
        <v>0.3028450430405995</v>
      </c>
      <c r="X898" s="27">
        <f t="shared" si="309"/>
        <v>0.31025383960316832</v>
      </c>
      <c r="Y898" s="27">
        <f t="shared" si="309"/>
        <v>0.31592402483889376</v>
      </c>
      <c r="Z898" s="27">
        <f t="shared" si="309"/>
        <v>0.32154064943917382</v>
      </c>
      <c r="AA898" s="27">
        <f t="shared" si="309"/>
        <v>0.32743927754241053</v>
      </c>
      <c r="AB898" s="27">
        <f t="shared" si="309"/>
        <v>0.33712545194764854</v>
      </c>
      <c r="AC898" s="27">
        <f t="shared" si="309"/>
        <v>0.34507760112036523</v>
      </c>
      <c r="AD898" s="27">
        <f t="shared" si="309"/>
        <v>0.35564405215361022</v>
      </c>
      <c r="AE898" s="27">
        <f t="shared" si="309"/>
        <v>0.36687343121875787</v>
      </c>
      <c r="AF898" s="27">
        <f t="shared" si="309"/>
        <v>0.38105287569781499</v>
      </c>
      <c r="AG898" s="27">
        <f t="shared" si="309"/>
        <v>0.39673448566051983</v>
      </c>
      <c r="AH898" s="27">
        <f t="shared" si="309"/>
        <v>0.40814062440822391</v>
      </c>
      <c r="AI898" s="27">
        <f t="shared" si="309"/>
        <v>0.41958927735960705</v>
      </c>
      <c r="AJ898" s="27">
        <f t="shared" si="309"/>
        <v>0.43263627174479086</v>
      </c>
      <c r="AK898" s="27">
        <f t="shared" si="309"/>
        <v>0.44561372731390259</v>
      </c>
      <c r="AL898" s="27">
        <f t="shared" si="309"/>
        <v>0.46032519932348981</v>
      </c>
      <c r="AM898" s="27">
        <f t="shared" si="309"/>
        <v>0.47455838956587726</v>
      </c>
      <c r="AN898" s="27">
        <f t="shared" si="309"/>
        <v>0.49154327888948696</v>
      </c>
      <c r="AO898" s="27">
        <f t="shared" si="309"/>
        <v>0.50876630264940836</v>
      </c>
      <c r="AP898" s="27">
        <f t="shared" si="309"/>
        <v>0.52655623714118094</v>
      </c>
      <c r="AQ898" s="27">
        <f t="shared" si="309"/>
        <v>0.54501878013466187</v>
      </c>
      <c r="AR898" s="27">
        <f t="shared" si="309"/>
        <v>0.56435558403539943</v>
      </c>
      <c r="AS898" s="27">
        <f t="shared" si="309"/>
        <v>0.58559974382680113</v>
      </c>
      <c r="AT898" s="27">
        <f t="shared" si="309"/>
        <v>0.59692286491704627</v>
      </c>
      <c r="AU898" s="27">
        <f t="shared" si="309"/>
        <v>0.60677567293704238</v>
      </c>
      <c r="AV898" s="27">
        <f t="shared" si="309"/>
        <v>0.61691477525859661</v>
      </c>
      <c r="AW898" s="27">
        <f t="shared" si="309"/>
        <v>0.62671642053745458</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9.0417475033143069E-2</v>
      </c>
      <c r="N899" s="27">
        <f t="shared" si="310"/>
        <v>9.0872196678668984E-2</v>
      </c>
      <c r="O899" s="27">
        <f t="shared" si="310"/>
        <v>9.1174361291842934E-2</v>
      </c>
      <c r="P899" s="27">
        <f t="shared" si="310"/>
        <v>9.1320994898161728E-2</v>
      </c>
      <c r="Q899" s="27">
        <f t="shared" si="310"/>
        <v>9.1644963105957017E-2</v>
      </c>
      <c r="R899" s="27">
        <f t="shared" si="310"/>
        <v>9.2016609055475665E-2</v>
      </c>
      <c r="S899" s="27">
        <f t="shared" si="310"/>
        <v>8.9502867883282211E-2</v>
      </c>
      <c r="T899" s="27">
        <f t="shared" si="310"/>
        <v>9.0644956595589188E-2</v>
      </c>
      <c r="U899" s="27">
        <f t="shared" si="310"/>
        <v>9.1527811119308605E-2</v>
      </c>
      <c r="V899" s="27">
        <f t="shared" si="310"/>
        <v>9.2315926972152906E-2</v>
      </c>
      <c r="W899" s="27">
        <f t="shared" si="310"/>
        <v>9.3149050117133564E-2</v>
      </c>
      <c r="X899" s="27">
        <f t="shared" si="310"/>
        <v>9.3909710569591548E-2</v>
      </c>
      <c r="Y899" s="27">
        <f t="shared" si="310"/>
        <v>9.4550950113693522E-2</v>
      </c>
      <c r="Z899" s="27">
        <f t="shared" si="310"/>
        <v>9.5184211911405373E-2</v>
      </c>
      <c r="AA899" s="27">
        <f t="shared" si="310"/>
        <v>9.5831281973926818E-2</v>
      </c>
      <c r="AB899" s="27">
        <f t="shared" si="310"/>
        <v>9.6729088702779728E-2</v>
      </c>
      <c r="AC899" s="27">
        <f t="shared" si="310"/>
        <v>9.7503912279263999E-2</v>
      </c>
      <c r="AD899" s="27">
        <f t="shared" si="310"/>
        <v>9.8454353349215221E-2</v>
      </c>
      <c r="AE899" s="27">
        <f t="shared" si="310"/>
        <v>9.9447938618279427E-2</v>
      </c>
      <c r="AF899" s="27">
        <f t="shared" si="310"/>
        <v>0.10064124113742504</v>
      </c>
      <c r="AG899" s="27">
        <f t="shared" si="310"/>
        <v>0.10193584568617979</v>
      </c>
      <c r="AH899" s="27">
        <f t="shared" si="310"/>
        <v>0.10293379227552139</v>
      </c>
      <c r="AI899" s="27">
        <f t="shared" si="310"/>
        <v>0.10393173549349514</v>
      </c>
      <c r="AJ899" s="27">
        <f t="shared" si="310"/>
        <v>0.10503705231210607</v>
      </c>
      <c r="AK899" s="27">
        <f t="shared" si="310"/>
        <v>0.10613429191993426</v>
      </c>
      <c r="AL899" s="27">
        <f t="shared" si="310"/>
        <v>0.10734862525866423</v>
      </c>
      <c r="AM899" s="27">
        <f t="shared" si="310"/>
        <v>0.10852608099273874</v>
      </c>
      <c r="AN899" s="27">
        <f t="shared" si="310"/>
        <v>0.1098933360698278</v>
      </c>
      <c r="AO899" s="27">
        <f t="shared" si="310"/>
        <v>0.1112750608927934</v>
      </c>
      <c r="AP899" s="27">
        <f t="shared" si="310"/>
        <v>0.11269415933025419</v>
      </c>
      <c r="AQ899" s="27">
        <f t="shared" si="310"/>
        <v>0.11415804245931915</v>
      </c>
      <c r="AR899" s="27">
        <f t="shared" si="310"/>
        <v>0.11568098721467082</v>
      </c>
      <c r="AS899" s="27">
        <f t="shared" si="310"/>
        <v>0.11733637372724362</v>
      </c>
      <c r="AT899" s="27">
        <f t="shared" si="310"/>
        <v>0.11828483355566774</v>
      </c>
      <c r="AU899" s="27">
        <f t="shared" si="310"/>
        <v>0.11912276639221764</v>
      </c>
      <c r="AV899" s="27">
        <f t="shared" si="310"/>
        <v>0.11997455829037502</v>
      </c>
      <c r="AW899" s="27">
        <f t="shared" si="310"/>
        <v>0.12079554620024327</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2.7786681470952937E-2</v>
      </c>
      <c r="S900" s="27">
        <f t="shared" si="311"/>
        <v>2.7027595410630403E-2</v>
      </c>
      <c r="T900" s="27">
        <f t="shared" si="311"/>
        <v>2.7372477226926328E-2</v>
      </c>
      <c r="U900" s="27">
        <f t="shared" si="311"/>
        <v>2.7639076895047021E-2</v>
      </c>
      <c r="V900" s="27">
        <f t="shared" si="311"/>
        <v>2.7877067888086013E-2</v>
      </c>
      <c r="W900" s="27">
        <f t="shared" si="311"/>
        <v>2.812864994151399E-2</v>
      </c>
      <c r="X900" s="27">
        <f t="shared" si="311"/>
        <v>2.8358350100180542E-2</v>
      </c>
      <c r="Y900" s="27">
        <f t="shared" si="311"/>
        <v>2.8551988174235182E-2</v>
      </c>
      <c r="Z900" s="27">
        <f t="shared" si="311"/>
        <v>2.8743217171275631E-2</v>
      </c>
      <c r="AA900" s="27">
        <f t="shared" si="311"/>
        <v>2.8938615913972544E-2</v>
      </c>
      <c r="AB900" s="27">
        <f t="shared" si="311"/>
        <v>2.920973076870571E-2</v>
      </c>
      <c r="AC900" s="27">
        <f t="shared" si="311"/>
        <v>2.9443707831509378E-2</v>
      </c>
      <c r="AD900" s="27">
        <f t="shared" si="311"/>
        <v>2.9730716921919611E-2</v>
      </c>
      <c r="AE900" s="27">
        <f t="shared" si="311"/>
        <v>3.0030754465892501E-2</v>
      </c>
      <c r="AF900" s="27">
        <f t="shared" si="311"/>
        <v>3.0391101552558055E-2</v>
      </c>
      <c r="AG900" s="27">
        <f t="shared" si="311"/>
        <v>3.078203928213041E-2</v>
      </c>
      <c r="AH900" s="27">
        <f t="shared" si="311"/>
        <v>3.1083393834180274E-2</v>
      </c>
      <c r="AI900" s="27">
        <f t="shared" si="311"/>
        <v>3.138474736816256E-2</v>
      </c>
      <c r="AJ900" s="27">
        <f t="shared" si="311"/>
        <v>3.171852500546618E-2</v>
      </c>
      <c r="AK900" s="27">
        <f t="shared" si="311"/>
        <v>3.2049863530032495E-2</v>
      </c>
      <c r="AL900" s="27">
        <f t="shared" si="311"/>
        <v>3.2416561390660091E-2</v>
      </c>
      <c r="AM900" s="27">
        <f t="shared" si="311"/>
        <v>3.2772123150267542E-2</v>
      </c>
      <c r="AN900" s="27">
        <f t="shared" si="311"/>
        <v>3.3184999496251033E-2</v>
      </c>
      <c r="AO900" s="27">
        <f t="shared" si="311"/>
        <v>3.3602245338391408E-2</v>
      </c>
      <c r="AP900" s="27">
        <f t="shared" si="311"/>
        <v>3.4030777063939747E-2</v>
      </c>
      <c r="AQ900" s="27">
        <f t="shared" si="311"/>
        <v>3.4472832630163749E-2</v>
      </c>
      <c r="AR900" s="27">
        <f t="shared" si="311"/>
        <v>3.4932723309131296E-2</v>
      </c>
      <c r="AS900" s="27">
        <f t="shared" si="311"/>
        <v>3.5432608038728754E-2</v>
      </c>
      <c r="AT900" s="27">
        <f t="shared" si="311"/>
        <v>3.5719018844461971E-2</v>
      </c>
      <c r="AU900" s="27">
        <f t="shared" si="311"/>
        <v>3.5972053302721844E-2</v>
      </c>
      <c r="AV900" s="27">
        <f t="shared" si="311"/>
        <v>3.6229272845982437E-2</v>
      </c>
      <c r="AW900" s="27">
        <f t="shared" si="311"/>
        <v>3.6477190366277695E-2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1.467952375541098E-3</v>
      </c>
      <c r="N901" s="27">
        <f t="shared" si="312"/>
        <v>1.4753349055168039E-3</v>
      </c>
      <c r="O901" s="27">
        <f t="shared" si="312"/>
        <v>1.4802406304505124E-3</v>
      </c>
      <c r="P901" s="27">
        <f t="shared" si="312"/>
        <v>1.4826212670547858E-3</v>
      </c>
      <c r="Q901" s="27">
        <f t="shared" si="312"/>
        <v>1.4878809792957942E-3</v>
      </c>
      <c r="R901" s="27">
        <f t="shared" si="312"/>
        <v>1.4939147526814829E-3</v>
      </c>
      <c r="S901" s="27">
        <f t="shared" si="312"/>
        <v>1.4531034789330812E-3</v>
      </c>
      <c r="T901" s="27">
        <f t="shared" si="312"/>
        <v>1.4716456007706482E-3</v>
      </c>
      <c r="U901" s="27">
        <f t="shared" si="312"/>
        <v>1.4859789848302677E-3</v>
      </c>
      <c r="V901" s="27">
        <f t="shared" si="312"/>
        <v>1.498774260720911E-3</v>
      </c>
      <c r="W901" s="27">
        <f t="shared" si="312"/>
        <v>1.5123002422786169E-3</v>
      </c>
      <c r="X901" s="27">
        <f t="shared" si="312"/>
        <v>1.5246497722533983E-3</v>
      </c>
      <c r="Y901" s="27">
        <f t="shared" si="312"/>
        <v>1.5350604711997071E-3</v>
      </c>
      <c r="Z901" s="27">
        <f t="shared" si="312"/>
        <v>1.5453416492568217E-3</v>
      </c>
      <c r="AA901" s="27">
        <f t="shared" si="312"/>
        <v>1.5558470082603964E-3</v>
      </c>
      <c r="AB901" s="27">
        <f t="shared" si="312"/>
        <v>1.5704231454497315E-3</v>
      </c>
      <c r="AC901" s="27">
        <f t="shared" si="312"/>
        <v>1.5830026176071707E-3</v>
      </c>
      <c r="AD901" s="27">
        <f t="shared" si="312"/>
        <v>1.5984332876843356E-3</v>
      </c>
      <c r="AE901" s="27">
        <f t="shared" si="312"/>
        <v>1.6145644156050256E-3</v>
      </c>
      <c r="AF901" s="27">
        <f t="shared" si="312"/>
        <v>1.6339380075691549E-3</v>
      </c>
      <c r="AG901" s="27">
        <f t="shared" si="312"/>
        <v>1.6549562656219727E-3</v>
      </c>
      <c r="AH901" s="27">
        <f t="shared" si="312"/>
        <v>1.6711582007672553E-3</v>
      </c>
      <c r="AI901" s="27">
        <f t="shared" si="312"/>
        <v>1.6873600811774603E-3</v>
      </c>
      <c r="AJ901" s="27">
        <f t="shared" si="312"/>
        <v>1.7053052012884857E-3</v>
      </c>
      <c r="AK901" s="27">
        <f t="shared" si="312"/>
        <v>1.7231191856787692E-3</v>
      </c>
      <c r="AL901" s="27">
        <f t="shared" si="312"/>
        <v>1.7428342187366384E-3</v>
      </c>
      <c r="AM901" s="27">
        <f t="shared" si="312"/>
        <v>1.7619505338216986E-3</v>
      </c>
      <c r="AN901" s="27">
        <f t="shared" si="312"/>
        <v>1.7841482930230895E-3</v>
      </c>
      <c r="AO901" s="27">
        <f t="shared" si="312"/>
        <v>1.8065809724965318E-3</v>
      </c>
      <c r="AP901" s="27">
        <f t="shared" si="312"/>
        <v>1.829620422797855E-3</v>
      </c>
      <c r="AQ901" s="27">
        <f t="shared" si="312"/>
        <v>1.8533869647858693E-3</v>
      </c>
      <c r="AR901" s="27">
        <f t="shared" si="312"/>
        <v>1.8781123883902864E-3</v>
      </c>
      <c r="AS901" s="27">
        <f t="shared" si="312"/>
        <v>1.90498804005695E-3</v>
      </c>
      <c r="AT901" s="27">
        <f t="shared" si="312"/>
        <v>1.9203865441373847E-3</v>
      </c>
      <c r="AU901" s="27">
        <f t="shared" si="312"/>
        <v>1.9339906123499336E-3</v>
      </c>
      <c r="AV901" s="27">
        <f t="shared" si="312"/>
        <v>1.9478196862088145E-3</v>
      </c>
      <c r="AW901" s="27">
        <f t="shared" si="312"/>
        <v>1.9611486489136435E-3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3.0303014392691133E-2</v>
      </c>
      <c r="L902" s="27">
        <f t="shared" si="313"/>
        <v>3.0040206026371356E-2</v>
      </c>
      <c r="M902" s="27">
        <f t="shared" si="313"/>
        <v>2.9940162837193186E-2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2.4022317736982306E-2</v>
      </c>
      <c r="T902" s="27">
        <f t="shared" si="313"/>
        <v>2.4491926935235234E-2</v>
      </c>
      <c r="U902" s="27">
        <f t="shared" si="313"/>
        <v>2.47439509186555E-2</v>
      </c>
      <c r="V902" s="27">
        <f t="shared" si="313"/>
        <v>2.4923586839833447E-2</v>
      </c>
      <c r="W902" s="27">
        <f t="shared" si="313"/>
        <v>2.5147538878171349E-2</v>
      </c>
      <c r="X902" s="27">
        <f t="shared" si="313"/>
        <v>2.5321321478984984E-2</v>
      </c>
      <c r="Y902" s="27">
        <f t="shared" si="313"/>
        <v>2.5393529956845354E-2</v>
      </c>
      <c r="Z902" s="27">
        <f t="shared" si="313"/>
        <v>2.5454834381522507E-2</v>
      </c>
      <c r="AA902" s="27">
        <f t="shared" si="313"/>
        <v>2.5522551897019404E-2</v>
      </c>
      <c r="AB902" s="27">
        <f t="shared" si="313"/>
        <v>2.5774060988212697E-2</v>
      </c>
      <c r="AC902" s="27">
        <f t="shared" si="313"/>
        <v>2.5925794971091803E-2</v>
      </c>
      <c r="AD902" s="27">
        <f t="shared" si="313"/>
        <v>2.5977185386761185E-2</v>
      </c>
      <c r="AE902" s="27">
        <f t="shared" si="313"/>
        <v>2.6039630104720025E-2</v>
      </c>
      <c r="AF902" s="27">
        <f t="shared" si="313"/>
        <v>2.6219300213881795E-2</v>
      </c>
      <c r="AG902" s="27">
        <f t="shared" si="313"/>
        <v>2.6440892596461523E-2</v>
      </c>
      <c r="AH902" s="27">
        <f t="shared" si="313"/>
        <v>2.6438961706417009E-2</v>
      </c>
      <c r="AI902" s="27">
        <f t="shared" si="313"/>
        <v>2.6417585870686634E-2</v>
      </c>
      <c r="AJ902" s="27">
        <f t="shared" si="313"/>
        <v>2.6444279577295709E-2</v>
      </c>
      <c r="AK902" s="27">
        <f t="shared" si="313"/>
        <v>2.6444051000813575E-2</v>
      </c>
      <c r="AL902" s="27">
        <f t="shared" si="313"/>
        <v>2.6492097120323427E-2</v>
      </c>
      <c r="AM902" s="27">
        <f t="shared" si="313"/>
        <v>2.6494217497218479E-2</v>
      </c>
      <c r="AN902" s="27">
        <f t="shared" si="313"/>
        <v>2.6715691577395062E-2</v>
      </c>
      <c r="AO902" s="27">
        <f t="shared" si="313"/>
        <v>2.6922741923996348E-2</v>
      </c>
      <c r="AP902" s="27">
        <f t="shared" si="313"/>
        <v>2.7127710370930373E-2</v>
      </c>
      <c r="AQ902" s="27">
        <f t="shared" si="313"/>
        <v>2.7333614307009015E-2</v>
      </c>
      <c r="AR902" s="27">
        <f t="shared" si="313"/>
        <v>2.7546728992874834E-2</v>
      </c>
      <c r="AS902" s="27">
        <f t="shared" si="313"/>
        <v>2.7802898910549947E-2</v>
      </c>
      <c r="AT902" s="27">
        <f t="shared" si="313"/>
        <v>2.7678284048176478E-2</v>
      </c>
      <c r="AU902" s="27">
        <f t="shared" si="313"/>
        <v>2.7488128401720321E-2</v>
      </c>
      <c r="AV902" s="27">
        <f t="shared" si="313"/>
        <v>2.7295603818214775E-2</v>
      </c>
      <c r="AW902" s="27">
        <f t="shared" si="313"/>
        <v>2.7079409503277349E-2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4.0226293185258916E-2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3.1888867020119539E-2</v>
      </c>
      <c r="T903" s="27">
        <f t="shared" si="314"/>
        <v>3.251225837804244E-2</v>
      </c>
      <c r="U903" s="27">
        <f t="shared" si="314"/>
        <v>3.2846812245040755E-2</v>
      </c>
      <c r="V903" s="27">
        <f t="shared" si="314"/>
        <v>3.3085273248895562E-2</v>
      </c>
      <c r="W903" s="27">
        <f t="shared" si="314"/>
        <v>3.3382562496654028E-2</v>
      </c>
      <c r="X903" s="27">
        <f t="shared" si="314"/>
        <v>3.3613253402853524E-2</v>
      </c>
      <c r="Y903" s="27">
        <f t="shared" si="314"/>
        <v>3.3709107873409846E-2</v>
      </c>
      <c r="Z903" s="27">
        <f t="shared" si="314"/>
        <v>3.3790487558237887E-2</v>
      </c>
      <c r="AA903" s="27">
        <f t="shared" si="314"/>
        <v>3.3880380418296489E-2</v>
      </c>
      <c r="AB903" s="27">
        <f t="shared" si="314"/>
        <v>3.4214250782148452E-2</v>
      </c>
      <c r="AC903" s="27">
        <f t="shared" si="314"/>
        <v>3.4415672845391571E-2</v>
      </c>
      <c r="AD903" s="27">
        <f t="shared" si="314"/>
        <v>3.4483891996821198E-2</v>
      </c>
      <c r="AE903" s="27">
        <f t="shared" si="314"/>
        <v>3.4566785384915574E-2</v>
      </c>
      <c r="AF903" s="27">
        <f t="shared" si="314"/>
        <v>3.4805291772237623E-2</v>
      </c>
      <c r="AG903" s="27">
        <f t="shared" si="314"/>
        <v>3.5099448651608092E-2</v>
      </c>
      <c r="AH903" s="27">
        <f t="shared" si="314"/>
        <v>3.5096885456144013E-2</v>
      </c>
      <c r="AI903" s="27">
        <f t="shared" si="314"/>
        <v>3.5068509710284967E-2</v>
      </c>
      <c r="AJ903" s="27">
        <f t="shared" si="314"/>
        <v>3.5103944761542341E-2</v>
      </c>
      <c r="AK903" s="27">
        <f t="shared" si="314"/>
        <v>3.5103641333491697E-2</v>
      </c>
      <c r="AL903" s="27">
        <f t="shared" si="314"/>
        <v>3.5167421037542668E-2</v>
      </c>
      <c r="AM903" s="27">
        <f t="shared" si="314"/>
        <v>3.5170235770807745E-2</v>
      </c>
      <c r="AN903" s="27">
        <f t="shared" si="314"/>
        <v>3.5464235607479674E-2</v>
      </c>
      <c r="AO903" s="27">
        <f t="shared" si="314"/>
        <v>3.5739088394022983E-2</v>
      </c>
      <c r="AP903" s="27">
        <f t="shared" si="314"/>
        <v>3.6011177524604129E-2</v>
      </c>
      <c r="AQ903" s="27">
        <f t="shared" si="314"/>
        <v>3.6284508487437188E-2</v>
      </c>
      <c r="AR903" s="27">
        <f t="shared" si="314"/>
        <v>3.6567411492551771E-2</v>
      </c>
      <c r="AS903" s="27">
        <f t="shared" si="314"/>
        <v>3.6907468956146154E-2</v>
      </c>
      <c r="AT903" s="27">
        <f t="shared" si="314"/>
        <v>3.6742046667653148E-2</v>
      </c>
      <c r="AU903" s="27">
        <f t="shared" si="314"/>
        <v>3.6489621061208441E-2</v>
      </c>
      <c r="AV903" s="27">
        <f t="shared" si="314"/>
        <v>3.6234050765755178E-2</v>
      </c>
      <c r="AW903" s="27">
        <f t="shared" si="314"/>
        <v>3.594705965045028E-2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4.1968337096859189E-2</v>
      </c>
      <c r="L904" s="27">
        <f t="shared" si="315"/>
        <v>4.3383434779753448E-2</v>
      </c>
      <c r="M904" s="27">
        <f t="shared" si="315"/>
        <v>4.5063007666824861E-2</v>
      </c>
      <c r="N904" s="27">
        <f t="shared" si="315"/>
        <v>4.6315596244033502E-2</v>
      </c>
      <c r="O904" s="27">
        <f t="shared" si="315"/>
        <v>4.7281576900430188E-2</v>
      </c>
      <c r="P904" s="27">
        <f t="shared" si="315"/>
        <v>4.7947144057730852E-2</v>
      </c>
      <c r="Q904" s="27">
        <f t="shared" si="315"/>
        <v>4.8855920576585825E-2</v>
      </c>
      <c r="R904" s="27">
        <f t="shared" si="315"/>
        <v>4.9808583705724517E-2</v>
      </c>
      <c r="S904" s="27">
        <f t="shared" si="315"/>
        <v>4.6001406546351306E-2</v>
      </c>
      <c r="T904" s="27">
        <f t="shared" si="315"/>
        <v>4.8030645892974268E-2</v>
      </c>
      <c r="U904" s="27">
        <f t="shared" si="315"/>
        <v>4.9677926538676052E-2</v>
      </c>
      <c r="V904" s="27">
        <f t="shared" si="315"/>
        <v>5.1212475396024852E-2</v>
      </c>
      <c r="W904" s="27">
        <f t="shared" si="315"/>
        <v>5.2870611190916086E-2</v>
      </c>
      <c r="X904" s="27">
        <f t="shared" si="315"/>
        <v>5.4456723296959983E-2</v>
      </c>
      <c r="Y904" s="27">
        <f t="shared" si="315"/>
        <v>5.5851666343060907E-2</v>
      </c>
      <c r="Z904" s="27">
        <f t="shared" si="315"/>
        <v>5.7245455950606941E-2</v>
      </c>
      <c r="AA904" s="27">
        <f t="shared" si="315"/>
        <v>5.8677246968284372E-2</v>
      </c>
      <c r="AB904" s="27">
        <f t="shared" si="315"/>
        <v>6.0565793285847255E-2</v>
      </c>
      <c r="AC904" s="27">
        <f t="shared" si="315"/>
        <v>6.2259537007526587E-2</v>
      </c>
      <c r="AD904" s="27">
        <f t="shared" si="315"/>
        <v>6.4451736182578295E-2</v>
      </c>
      <c r="AE904" s="27">
        <f t="shared" si="315"/>
        <v>6.675330662384972E-2</v>
      </c>
      <c r="AF904" s="27">
        <f t="shared" si="315"/>
        <v>6.945286758784415E-2</v>
      </c>
      <c r="AG904" s="27">
        <f t="shared" si="315"/>
        <v>7.2380370882060271E-2</v>
      </c>
      <c r="AH904" s="27">
        <f t="shared" si="315"/>
        <v>7.4802816366762462E-2</v>
      </c>
      <c r="AI904" s="27">
        <f t="shared" si="315"/>
        <v>7.7260505095153587E-2</v>
      </c>
      <c r="AJ904" s="27">
        <f t="shared" si="315"/>
        <v>7.9957239531174604E-2</v>
      </c>
      <c r="AK904" s="27">
        <f t="shared" si="315"/>
        <v>8.2679016466604804E-2</v>
      </c>
      <c r="AL904" s="27">
        <f t="shared" si="315"/>
        <v>8.5666991961497282E-2</v>
      </c>
      <c r="AM904" s="27">
        <f t="shared" si="315"/>
        <v>8.8629006122433573E-2</v>
      </c>
      <c r="AN904" s="27">
        <f t="shared" si="315"/>
        <v>9.1891478166138171E-2</v>
      </c>
      <c r="AO904" s="27">
        <f t="shared" si="315"/>
        <v>9.5225516113379899E-2</v>
      </c>
      <c r="AP904" s="27">
        <f t="shared" si="315"/>
        <v>9.8677693483352313E-2</v>
      </c>
      <c r="AQ904" s="27">
        <f t="shared" si="315"/>
        <v>0.10226491904256467</v>
      </c>
      <c r="AR904" s="27">
        <f t="shared" si="315"/>
        <v>0.10601829475015455</v>
      </c>
      <c r="AS904" s="27">
        <f t="shared" si="315"/>
        <v>0.11008924659813461</v>
      </c>
      <c r="AT904" s="27">
        <f t="shared" si="315"/>
        <v>0.11277334531227801</v>
      </c>
      <c r="AU904" s="27">
        <f t="shared" si="315"/>
        <v>0.11526542487228345</v>
      </c>
      <c r="AV904" s="27">
        <f t="shared" si="315"/>
        <v>0.11781838070677919</v>
      </c>
      <c r="AW904" s="27">
        <f t="shared" si="315"/>
        <v>0.12034049161945987</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4.4026193063540792E-3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4.4831419329359936E-3</v>
      </c>
      <c r="T905" s="27">
        <f t="shared" si="316"/>
        <v>4.4981294810937092E-3</v>
      </c>
      <c r="U905" s="27">
        <f t="shared" si="316"/>
        <v>4.5113901168461383E-3</v>
      </c>
      <c r="V905" s="27">
        <f t="shared" si="316"/>
        <v>4.5229512157479055E-3</v>
      </c>
      <c r="W905" s="27">
        <f t="shared" si="316"/>
        <v>4.5328284443673043E-3</v>
      </c>
      <c r="X905" s="27">
        <f t="shared" si="316"/>
        <v>4.5408122954859707E-3</v>
      </c>
      <c r="Y905" s="27">
        <f t="shared" si="316"/>
        <v>4.548541926228525E-3</v>
      </c>
      <c r="Z905" s="27">
        <f t="shared" si="316"/>
        <v>4.556061851026345E-3</v>
      </c>
      <c r="AA905" s="27">
        <f t="shared" si="316"/>
        <v>4.5633388722935431E-3</v>
      </c>
      <c r="AB905" s="27">
        <f t="shared" si="316"/>
        <v>4.5705405679699667E-3</v>
      </c>
      <c r="AC905" s="27">
        <f t="shared" si="316"/>
        <v>4.577279289886339E-3</v>
      </c>
      <c r="AD905" s="27">
        <f t="shared" si="316"/>
        <v>4.5840017696731064E-3</v>
      </c>
      <c r="AE905" s="27">
        <f t="shared" si="316"/>
        <v>4.5905498903628991E-3</v>
      </c>
      <c r="AF905" s="27">
        <f t="shared" si="316"/>
        <v>4.597032328418643E-3</v>
      </c>
      <c r="AG905" s="27">
        <f t="shared" si="316"/>
        <v>4.6033268247160754E-3</v>
      </c>
      <c r="AH905" s="27">
        <f t="shared" si="316"/>
        <v>4.6090395157807641E-3</v>
      </c>
      <c r="AI905" s="27">
        <f t="shared" si="316"/>
        <v>4.6144746652234184E-3</v>
      </c>
      <c r="AJ905" s="27">
        <f t="shared" si="316"/>
        <v>4.6197044174680121E-3</v>
      </c>
      <c r="AK905" s="27">
        <f t="shared" si="316"/>
        <v>4.6245988985750986E-3</v>
      </c>
      <c r="AL905" s="27">
        <f t="shared" si="316"/>
        <v>4.6292494736440062E-3</v>
      </c>
      <c r="AM905" s="27">
        <f t="shared" si="316"/>
        <v>4.6334939392353282E-3</v>
      </c>
      <c r="AN905" s="27">
        <f t="shared" si="316"/>
        <v>4.6375836098901078E-3</v>
      </c>
      <c r="AO905" s="27">
        <f t="shared" si="316"/>
        <v>4.6413397566940386E-3</v>
      </c>
      <c r="AP905" s="27">
        <f t="shared" si="316"/>
        <v>4.6447657142902245E-3</v>
      </c>
      <c r="AQ905" s="27">
        <f t="shared" si="316"/>
        <v>4.6478516823919049E-3</v>
      </c>
      <c r="AR905" s="27">
        <f t="shared" si="316"/>
        <v>4.6505950806788269E-3</v>
      </c>
      <c r="AS905" s="27">
        <f t="shared" si="316"/>
        <v>4.6530507689313255E-3</v>
      </c>
      <c r="AT905" s="27">
        <f t="shared" si="316"/>
        <v>4.6544395442876816E-3</v>
      </c>
      <c r="AU905" s="27">
        <f t="shared" si="316"/>
        <v>4.6552925099563932E-3</v>
      </c>
      <c r="AV905" s="27">
        <f t="shared" si="316"/>
        <v>4.6557109567033706E-3</v>
      </c>
      <c r="AW905" s="27">
        <f t="shared" si="316"/>
        <v>4.6556428065926874E-3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3.6554846257269868E-3</v>
      </c>
      <c r="L906" s="27">
        <f t="shared" si="317"/>
        <v>3.6574611346322943E-3</v>
      </c>
      <c r="M906" s="27">
        <f t="shared" si="317"/>
        <v>3.6621868932729799E-3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3.7291672263793669E-3</v>
      </c>
      <c r="T906" s="27">
        <f t="shared" si="317"/>
        <v>3.7416341690346775E-3</v>
      </c>
      <c r="U906" s="27">
        <f t="shared" si="317"/>
        <v>3.7526646313730695E-3</v>
      </c>
      <c r="V906" s="27">
        <f t="shared" si="317"/>
        <v>3.7622813849290193E-3</v>
      </c>
      <c r="W906" s="27">
        <f t="shared" si="317"/>
        <v>3.7704974614677349E-3</v>
      </c>
      <c r="X906" s="27">
        <f t="shared" si="317"/>
        <v>3.7771385886899815E-3</v>
      </c>
      <c r="Y906" s="27">
        <f t="shared" si="317"/>
        <v>3.7835682503130899E-3</v>
      </c>
      <c r="Z906" s="27">
        <f t="shared" si="317"/>
        <v>3.7898234743323992E-3</v>
      </c>
      <c r="AA906" s="27">
        <f t="shared" si="317"/>
        <v>3.7958766463312451E-3</v>
      </c>
      <c r="AB906" s="27">
        <f t="shared" si="317"/>
        <v>3.8018671609954301E-3</v>
      </c>
      <c r="AC906" s="27">
        <f t="shared" si="317"/>
        <v>3.8074725648158184E-3</v>
      </c>
      <c r="AD906" s="27">
        <f t="shared" si="317"/>
        <v>3.8130644581075832E-3</v>
      </c>
      <c r="AE906" s="27">
        <f t="shared" si="317"/>
        <v>3.8185113160112668E-3</v>
      </c>
      <c r="AF906" s="27">
        <f t="shared" si="317"/>
        <v>3.8239035377847781E-3</v>
      </c>
      <c r="AG906" s="27">
        <f t="shared" si="317"/>
        <v>3.8291394258405404E-3</v>
      </c>
      <c r="AH906" s="27">
        <f t="shared" si="317"/>
        <v>3.8338913566541423E-3</v>
      </c>
      <c r="AI906" s="27">
        <f t="shared" si="317"/>
        <v>3.8384124227892826E-3</v>
      </c>
      <c r="AJ906" s="27">
        <f t="shared" si="317"/>
        <v>3.8427626354223779E-3</v>
      </c>
      <c r="AK906" s="27">
        <f t="shared" si="317"/>
        <v>3.8468339628101168E-3</v>
      </c>
      <c r="AL906" s="27">
        <f t="shared" si="317"/>
        <v>3.8507024042715326E-3</v>
      </c>
      <c r="AM906" s="27">
        <f t="shared" si="317"/>
        <v>3.8542330357379086E-3</v>
      </c>
      <c r="AN906" s="27">
        <f t="shared" si="317"/>
        <v>3.8576349056765893E-3</v>
      </c>
      <c r="AO906" s="27">
        <f t="shared" si="317"/>
        <v>3.8607593437979385E-3</v>
      </c>
      <c r="AP906" s="27">
        <f t="shared" si="317"/>
        <v>3.8636091239248635E-3</v>
      </c>
      <c r="AQ906" s="27">
        <f t="shared" si="317"/>
        <v>3.8661760939826023E-3</v>
      </c>
      <c r="AR906" s="27">
        <f t="shared" si="317"/>
        <v>3.868458107609103E-3</v>
      </c>
      <c r="AS906" s="27">
        <f t="shared" si="317"/>
        <v>3.870500798268112E-3</v>
      </c>
      <c r="AT906" s="27">
        <f t="shared" si="317"/>
        <v>3.8716560094171674E-3</v>
      </c>
      <c r="AU906" s="27">
        <f t="shared" si="317"/>
        <v>3.8723655233394503E-3</v>
      </c>
      <c r="AV906" s="27">
        <f t="shared" si="317"/>
        <v>3.8727135957222015E-3</v>
      </c>
      <c r="AW906" s="27">
        <f t="shared" si="317"/>
        <v>3.8726569070955566E-3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5.6545140624783465E-4</v>
      </c>
      <c r="T907" s="27">
        <f t="shared" si="318"/>
        <v>5.6865412325450787E-4</v>
      </c>
      <c r="U907" s="27">
        <f t="shared" si="318"/>
        <v>5.7147315908429161E-4</v>
      </c>
      <c r="V907" s="27">
        <f t="shared" si="318"/>
        <v>5.7392046449051539E-4</v>
      </c>
      <c r="W907" s="27">
        <f t="shared" si="318"/>
        <v>5.7600507908448135E-4</v>
      </c>
      <c r="X907" s="27">
        <f t="shared" si="318"/>
        <v>5.7769284779779072E-4</v>
      </c>
      <c r="Y907" s="27">
        <f t="shared" si="318"/>
        <v>5.7929860978366172E-4</v>
      </c>
      <c r="Z907" s="27">
        <f t="shared" si="318"/>
        <v>5.8083354574075391E-4</v>
      </c>
      <c r="AA907" s="27">
        <f t="shared" si="318"/>
        <v>5.8229387889023609E-4</v>
      </c>
      <c r="AB907" s="27">
        <f t="shared" si="318"/>
        <v>5.837133156086626E-4</v>
      </c>
      <c r="AC907" s="27">
        <f t="shared" si="318"/>
        <v>5.8502115043819838E-4</v>
      </c>
      <c r="AD907" s="27">
        <f t="shared" si="318"/>
        <v>5.863029788261237E-4</v>
      </c>
      <c r="AE907" s="27">
        <f t="shared" si="318"/>
        <v>5.8753078239757214E-4</v>
      </c>
      <c r="AF907" s="27">
        <f t="shared" si="318"/>
        <v>5.8872628658963313E-4</v>
      </c>
      <c r="AG907" s="27">
        <f t="shared" si="318"/>
        <v>5.8986805127360451E-4</v>
      </c>
      <c r="AH907" s="27">
        <f t="shared" si="318"/>
        <v>5.9088436863536514E-4</v>
      </c>
      <c r="AI907" s="27">
        <f t="shared" si="318"/>
        <v>5.9183312943904493E-4</v>
      </c>
      <c r="AJ907" s="27">
        <f t="shared" si="318"/>
        <v>5.9272884243800666E-4</v>
      </c>
      <c r="AK907" s="27">
        <f t="shared" si="318"/>
        <v>5.9354860483328302E-4</v>
      </c>
      <c r="AL907" s="27">
        <f t="shared" si="318"/>
        <v>5.9431031573727435E-4</v>
      </c>
      <c r="AM907" s="27">
        <f t="shared" si="318"/>
        <v>5.9498512163499333E-4</v>
      </c>
      <c r="AN907" s="27">
        <f t="shared" si="318"/>
        <v>5.9562012099022602E-4</v>
      </c>
      <c r="AO907" s="27">
        <f t="shared" si="318"/>
        <v>5.9618333912128186E-4</v>
      </c>
      <c r="AP907" s="27">
        <f t="shared" si="318"/>
        <v>5.9667623789256836E-4</v>
      </c>
      <c r="AQ907" s="27">
        <f t="shared" si="318"/>
        <v>5.9709783225584062E-4</v>
      </c>
      <c r="AR907" s="27">
        <f t="shared" si="318"/>
        <v>5.9744842025118215E-4</v>
      </c>
      <c r="AS907" s="27">
        <f t="shared" si="318"/>
        <v>5.977387032100464E-4</v>
      </c>
      <c r="AT907" s="27">
        <f t="shared" si="318"/>
        <v>5.9782793045255332E-4</v>
      </c>
      <c r="AU907" s="27">
        <f t="shared" si="318"/>
        <v>5.9781361768968249E-4</v>
      </c>
      <c r="AV907" s="27">
        <f t="shared" si="318"/>
        <v>5.977148741637897E-4</v>
      </c>
      <c r="AW907" s="27">
        <f t="shared" si="318"/>
        <v>5.9752296312685709E-4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6.8438891439814992E-3</v>
      </c>
      <c r="Q908" s="27">
        <f t="shared" si="319"/>
        <v>6.8863566425632575E-3</v>
      </c>
      <c r="R908" s="27">
        <f t="shared" si="319"/>
        <v>6.9316634884048298E-3</v>
      </c>
      <c r="S908" s="27">
        <f t="shared" si="319"/>
        <v>6.9732982788842076E-3</v>
      </c>
      <c r="T908" s="27">
        <f t="shared" si="319"/>
        <v>7.0127950433163371E-3</v>
      </c>
      <c r="U908" s="27">
        <f t="shared" si="319"/>
        <v>7.047560148651183E-3</v>
      </c>
      <c r="V908" s="27">
        <f t="shared" si="319"/>
        <v>7.0777409747815288E-3</v>
      </c>
      <c r="W908" s="27">
        <f t="shared" si="319"/>
        <v>7.1034490006165012E-3</v>
      </c>
      <c r="X908" s="27">
        <f t="shared" si="319"/>
        <v>7.1242630166992822E-3</v>
      </c>
      <c r="Y908" s="27">
        <f t="shared" si="319"/>
        <v>7.1440657038420643E-3</v>
      </c>
      <c r="Z908" s="27">
        <f t="shared" si="319"/>
        <v>7.1629949454170665E-3</v>
      </c>
      <c r="AA908" s="27">
        <f t="shared" si="319"/>
        <v>7.1810041651755854E-3</v>
      </c>
      <c r="AB908" s="27">
        <f t="shared" si="319"/>
        <v>7.1985090391863665E-3</v>
      </c>
      <c r="AC908" s="27">
        <f t="shared" si="319"/>
        <v>7.2146376087948239E-3</v>
      </c>
      <c r="AD908" s="27">
        <f t="shared" si="319"/>
        <v>7.2304454599957943E-3</v>
      </c>
      <c r="AE908" s="27">
        <f t="shared" si="319"/>
        <v>7.2455870626816927E-3</v>
      </c>
      <c r="AF908" s="27">
        <f t="shared" si="319"/>
        <v>7.2603303407649811E-3</v>
      </c>
      <c r="AG908" s="27">
        <f t="shared" si="319"/>
        <v>7.2744108888326935E-3</v>
      </c>
      <c r="AH908" s="27">
        <f t="shared" si="319"/>
        <v>7.2869443869038953E-3</v>
      </c>
      <c r="AI908" s="27">
        <f t="shared" si="319"/>
        <v>7.2986447593961588E-3</v>
      </c>
      <c r="AJ908" s="27">
        <f t="shared" si="319"/>
        <v>7.3096909321441958E-3</v>
      </c>
      <c r="AK908" s="27">
        <f t="shared" si="319"/>
        <v>7.3198004616933524E-3</v>
      </c>
      <c r="AL908" s="27">
        <f t="shared" si="319"/>
        <v>7.3291940846945836E-3</v>
      </c>
      <c r="AM908" s="27">
        <f t="shared" si="319"/>
        <v>7.3375159718685355E-3</v>
      </c>
      <c r="AN908" s="27">
        <f t="shared" si="319"/>
        <v>7.3453469540926634E-3</v>
      </c>
      <c r="AO908" s="27">
        <f t="shared" si="319"/>
        <v>7.3522927110233772E-3</v>
      </c>
      <c r="AP908" s="27">
        <f t="shared" si="319"/>
        <v>7.3583712707643205E-3</v>
      </c>
      <c r="AQ908" s="27">
        <f t="shared" si="319"/>
        <v>7.3635704854365458E-3</v>
      </c>
      <c r="AR908" s="27">
        <f t="shared" si="319"/>
        <v>7.3678940305502358E-3</v>
      </c>
      <c r="AS908" s="27">
        <f t="shared" si="319"/>
        <v>7.3714738777927603E-3</v>
      </c>
      <c r="AT908" s="27">
        <f t="shared" si="319"/>
        <v>7.3725742520596325E-3</v>
      </c>
      <c r="AU908" s="27">
        <f t="shared" si="319"/>
        <v>7.3723977432321904E-3</v>
      </c>
      <c r="AV908" s="27">
        <f t="shared" si="319"/>
        <v>7.3711800116083043E-3</v>
      </c>
      <c r="AW908" s="27">
        <f t="shared" si="319"/>
        <v>7.3688133132700289E-3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2.687508618316593E-2</v>
      </c>
      <c r="L911" s="27">
        <f t="shared" si="322"/>
        <v>2.6729002214214564E-2</v>
      </c>
      <c r="M911" s="27">
        <f t="shared" si="322"/>
        <v>2.6740992333189311E-2</v>
      </c>
      <c r="N911" s="27">
        <f t="shared" si="322"/>
        <v>2.6495489531984436E-2</v>
      </c>
      <c r="O911" s="27">
        <f t="shared" si="322"/>
        <v>2.609452683304701E-2</v>
      </c>
      <c r="P911" s="27">
        <f t="shared" si="322"/>
        <v>2.5544514050244025E-2</v>
      </c>
      <c r="Q911" s="27">
        <f t="shared" si="322"/>
        <v>2.5145143775072754E-2</v>
      </c>
      <c r="R911" s="27">
        <f t="shared" si="322"/>
        <v>2.4781112413324518E-2</v>
      </c>
      <c r="S911" s="27">
        <f t="shared" si="322"/>
        <v>2.2084043999289336E-2</v>
      </c>
      <c r="T911" s="27">
        <f t="shared" si="322"/>
        <v>2.2424582927088401E-2</v>
      </c>
      <c r="U911" s="27">
        <f t="shared" si="322"/>
        <v>2.2567992358331793E-2</v>
      </c>
      <c r="V911" s="27">
        <f t="shared" si="322"/>
        <v>2.2651204639624948E-2</v>
      </c>
      <c r="W911" s="27">
        <f t="shared" si="322"/>
        <v>2.278349149169287E-2</v>
      </c>
      <c r="X911" s="27">
        <f t="shared" si="322"/>
        <v>2.2876046454925979E-2</v>
      </c>
      <c r="Y911" s="27">
        <f t="shared" si="322"/>
        <v>2.2878018921925314E-2</v>
      </c>
      <c r="Z911" s="27">
        <f t="shared" si="322"/>
        <v>2.287412077934551E-2</v>
      </c>
      <c r="AA911" s="27">
        <f t="shared" si="322"/>
        <v>2.2880319783960767E-2</v>
      </c>
      <c r="AB911" s="27">
        <f t="shared" si="322"/>
        <v>2.3061333920184508E-2</v>
      </c>
      <c r="AC911" s="27">
        <f t="shared" si="322"/>
        <v>2.3153067548812023E-2</v>
      </c>
      <c r="AD911" s="27">
        <f t="shared" si="322"/>
        <v>2.3359086067037522E-2</v>
      </c>
      <c r="AE911" s="27">
        <f t="shared" si="322"/>
        <v>2.3586182004070477E-2</v>
      </c>
      <c r="AF911" s="27">
        <f t="shared" si="322"/>
        <v>2.3935792328457769E-2</v>
      </c>
      <c r="AG911" s="27">
        <f t="shared" si="322"/>
        <v>2.4338872558138828E-2</v>
      </c>
      <c r="AH911" s="27">
        <f t="shared" si="322"/>
        <v>2.454046061559758E-2</v>
      </c>
      <c r="AI911" s="27">
        <f t="shared" si="322"/>
        <v>2.4734281024314748E-2</v>
      </c>
      <c r="AJ911" s="27">
        <f t="shared" si="322"/>
        <v>2.4986634514717537E-2</v>
      </c>
      <c r="AK911" s="27">
        <f t="shared" si="322"/>
        <v>2.5224810617994264E-2</v>
      </c>
      <c r="AL911" s="27">
        <f t="shared" si="322"/>
        <v>2.5523963024552294E-2</v>
      </c>
      <c r="AM911" s="27">
        <f t="shared" si="322"/>
        <v>2.5790673294375965E-2</v>
      </c>
      <c r="AN911" s="27">
        <f t="shared" si="322"/>
        <v>2.615680944581486E-2</v>
      </c>
      <c r="AO911" s="27">
        <f t="shared" si="322"/>
        <v>2.6517689300491993E-2</v>
      </c>
      <c r="AP911" s="27">
        <f t="shared" si="322"/>
        <v>2.6886083166933795E-2</v>
      </c>
      <c r="AQ911" s="27">
        <f t="shared" si="322"/>
        <v>2.726540597781205E-2</v>
      </c>
      <c r="AR911" s="27">
        <f t="shared" si="322"/>
        <v>2.7662570542441572E-2</v>
      </c>
      <c r="AS911" s="27">
        <f t="shared" si="322"/>
        <v>2.8115717438525912E-2</v>
      </c>
      <c r="AT911" s="27">
        <f t="shared" si="322"/>
        <v>2.8178377768772762E-2</v>
      </c>
      <c r="AU911" s="27">
        <f t="shared" si="322"/>
        <v>2.8178123092525445E-2</v>
      </c>
      <c r="AV911" s="27">
        <f t="shared" si="322"/>
        <v>2.8181341116540342E-2</v>
      </c>
      <c r="AW911" s="27">
        <f t="shared" si="322"/>
        <v>2.8165147812321933E-2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3.9965730233416669E-3</v>
      </c>
      <c r="N912" s="27">
        <f t="shared" si="323"/>
        <v>3.9598814204188986E-3</v>
      </c>
      <c r="O912" s="27">
        <f t="shared" si="323"/>
        <v>3.8999555700251301E-3</v>
      </c>
      <c r="P912" s="27">
        <f t="shared" si="323"/>
        <v>3.8177534504158571E-3</v>
      </c>
      <c r="Q912" s="27">
        <f t="shared" si="323"/>
        <v>3.7580655955978047E-3</v>
      </c>
      <c r="R912" s="27">
        <f t="shared" si="323"/>
        <v>3.7036593154610876E-3</v>
      </c>
      <c r="S912" s="27">
        <f t="shared" si="323"/>
        <v>3.300569155928689E-3</v>
      </c>
      <c r="T912" s="27">
        <f t="shared" si="323"/>
        <v>3.3514643760941074E-3</v>
      </c>
      <c r="U912" s="27">
        <f t="shared" si="323"/>
        <v>3.3728976219908479E-3</v>
      </c>
      <c r="V912" s="27">
        <f t="shared" si="323"/>
        <v>3.3853341073120827E-3</v>
      </c>
      <c r="W912" s="27">
        <f t="shared" si="323"/>
        <v>3.4051050289641296E-3</v>
      </c>
      <c r="X912" s="27">
        <f t="shared" si="323"/>
        <v>3.4189378241209004E-3</v>
      </c>
      <c r="Y912" s="27">
        <f t="shared" si="323"/>
        <v>3.4192326190298095E-3</v>
      </c>
      <c r="Z912" s="27">
        <f t="shared" si="323"/>
        <v>3.4186500224200247E-3</v>
      </c>
      <c r="AA912" s="27">
        <f t="shared" si="323"/>
        <v>3.4195764941944533E-3</v>
      </c>
      <c r="AB912" s="27">
        <f t="shared" si="323"/>
        <v>3.4466299484814662E-3</v>
      </c>
      <c r="AC912" s="27">
        <f t="shared" si="323"/>
        <v>3.4603399911357535E-3</v>
      </c>
      <c r="AD912" s="27">
        <f t="shared" si="323"/>
        <v>3.491130473477985E-3</v>
      </c>
      <c r="AE912" s="27">
        <f t="shared" si="323"/>
        <v>3.525071079882855E-3</v>
      </c>
      <c r="AF912" s="27">
        <f t="shared" si="323"/>
        <v>3.5773220649517145E-3</v>
      </c>
      <c r="AG912" s="27">
        <f t="shared" si="323"/>
        <v>3.6375643907455221E-3</v>
      </c>
      <c r="AH912" s="27">
        <f t="shared" si="323"/>
        <v>3.6676927189028714E-3</v>
      </c>
      <c r="AI912" s="27">
        <f t="shared" si="323"/>
        <v>3.6966601336943816E-3</v>
      </c>
      <c r="AJ912" s="27">
        <f t="shared" si="323"/>
        <v>3.7343756058624868E-3</v>
      </c>
      <c r="AK912" s="27">
        <f t="shared" si="323"/>
        <v>3.7699721976904932E-3</v>
      </c>
      <c r="AL912" s="27">
        <f t="shared" si="323"/>
        <v>3.8146819983972411E-3</v>
      </c>
      <c r="AM912" s="27">
        <f t="shared" si="323"/>
        <v>3.8545431619675437E-3</v>
      </c>
      <c r="AN912" s="27">
        <f t="shared" si="323"/>
        <v>3.9092640132911746E-3</v>
      </c>
      <c r="AO912" s="27">
        <f t="shared" si="323"/>
        <v>3.963199285172617E-3</v>
      </c>
      <c r="AP912" s="27">
        <f t="shared" si="323"/>
        <v>4.0182575631243457E-3</v>
      </c>
      <c r="AQ912" s="27">
        <f t="shared" si="323"/>
        <v>4.0749492256552319E-3</v>
      </c>
      <c r="AR912" s="27">
        <f t="shared" si="323"/>
        <v>4.1343074261680655E-3</v>
      </c>
      <c r="AS912" s="27">
        <f t="shared" si="323"/>
        <v>4.2020324618711703E-3</v>
      </c>
      <c r="AT912" s="27">
        <f t="shared" si="323"/>
        <v>4.2113973568749883E-3</v>
      </c>
      <c r="AU912" s="27">
        <f t="shared" si="323"/>
        <v>4.2113592942553575E-3</v>
      </c>
      <c r="AV912" s="27">
        <f t="shared" si="323"/>
        <v>4.2118402437955321E-3</v>
      </c>
      <c r="AW912" s="27">
        <f t="shared" si="323"/>
        <v>4.2094200747161007E-3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1.7066731126843735E-2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1.8677293946611211E-2</v>
      </c>
      <c r="S913" s="27">
        <f t="shared" si="324"/>
        <v>1.7931979571596819E-2</v>
      </c>
      <c r="T913" s="27">
        <f t="shared" si="324"/>
        <v>1.8432238891338024E-2</v>
      </c>
      <c r="U913" s="27">
        <f t="shared" si="324"/>
        <v>1.8845972716371662E-2</v>
      </c>
      <c r="V913" s="27">
        <f t="shared" si="324"/>
        <v>1.9229105963632104E-2</v>
      </c>
      <c r="W913" s="27">
        <f t="shared" si="324"/>
        <v>1.9630209847870624E-2</v>
      </c>
      <c r="X913" s="27">
        <f t="shared" si="324"/>
        <v>2.0008716892912729E-2</v>
      </c>
      <c r="Y913" s="27">
        <f t="shared" si="324"/>
        <v>2.0344794520390758E-2</v>
      </c>
      <c r="Z913" s="27">
        <f t="shared" si="324"/>
        <v>2.0677480392898354E-2</v>
      </c>
      <c r="AA913" s="27">
        <f t="shared" si="324"/>
        <v>2.1014688479428972E-2</v>
      </c>
      <c r="AB913" s="27">
        <f t="shared" si="324"/>
        <v>2.1441332423586645E-2</v>
      </c>
      <c r="AC913" s="27">
        <f t="shared" si="324"/>
        <v>2.1824667357194516E-2</v>
      </c>
      <c r="AD913" s="27">
        <f t="shared" si="324"/>
        <v>2.2271487369516407E-2</v>
      </c>
      <c r="AE913" s="27">
        <f t="shared" si="324"/>
        <v>2.2734775971380451E-2</v>
      </c>
      <c r="AF913" s="27">
        <f t="shared" si="324"/>
        <v>2.3271753857679392E-2</v>
      </c>
      <c r="AG913" s="27">
        <f t="shared" si="324"/>
        <v>2.3847479439746872E-2</v>
      </c>
      <c r="AH913" s="27">
        <f t="shared" si="324"/>
        <v>2.431662226696785E-2</v>
      </c>
      <c r="AI913" s="27">
        <f t="shared" si="324"/>
        <v>2.4786993641986114E-2</v>
      </c>
      <c r="AJ913" s="27">
        <f t="shared" si="324"/>
        <v>2.529832368158539E-2</v>
      </c>
      <c r="AK913" s="27">
        <f t="shared" si="324"/>
        <v>2.5808330557121575E-2</v>
      </c>
      <c r="AL913" s="27">
        <f t="shared" si="324"/>
        <v>2.6363609077013919E-2</v>
      </c>
      <c r="AM913" s="27">
        <f t="shared" si="324"/>
        <v>2.6907194043045188E-2</v>
      </c>
      <c r="AN913" s="27">
        <f t="shared" si="324"/>
        <v>2.752379279056508E-2</v>
      </c>
      <c r="AO913" s="27">
        <f t="shared" si="324"/>
        <v>2.8148262628007792E-2</v>
      </c>
      <c r="AP913" s="27">
        <f t="shared" si="324"/>
        <v>2.8789327961298773E-2</v>
      </c>
      <c r="AQ913" s="27">
        <f t="shared" si="324"/>
        <v>2.9449960516928071E-2</v>
      </c>
      <c r="AR913" s="27">
        <f t="shared" si="324"/>
        <v>3.0135770137431267E-2</v>
      </c>
      <c r="AS913" s="27">
        <f t="shared" si="324"/>
        <v>3.0874940255841542E-2</v>
      </c>
      <c r="AT913" s="27">
        <f t="shared" si="324"/>
        <v>3.1347196382551956E-2</v>
      </c>
      <c r="AU913" s="27">
        <f t="shared" si="324"/>
        <v>3.1778657328061746E-2</v>
      </c>
      <c r="AV913" s="27">
        <f t="shared" si="324"/>
        <v>3.2216802609797965E-2</v>
      </c>
      <c r="AW913" s="27">
        <f t="shared" si="324"/>
        <v>3.2644498491633027E-2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7.7585797913229254E-2</v>
      </c>
      <c r="L914" s="27">
        <f t="shared" si="325"/>
        <v>7.8607464197542429E-2</v>
      </c>
      <c r="M914" s="27">
        <f t="shared" si="325"/>
        <v>8.024855331382115E-2</v>
      </c>
      <c r="N914" s="27">
        <f t="shared" si="325"/>
        <v>8.0719757945382262E-2</v>
      </c>
      <c r="O914" s="27">
        <f t="shared" si="325"/>
        <v>8.0430818839717741E-2</v>
      </c>
      <c r="P914" s="27">
        <f t="shared" si="325"/>
        <v>7.938481013134728E-2</v>
      </c>
      <c r="Q914" s="27">
        <f t="shared" si="325"/>
        <v>7.8944464359385624E-2</v>
      </c>
      <c r="R914" s="27">
        <f t="shared" si="325"/>
        <v>7.8604018955287347E-2</v>
      </c>
      <c r="S914" s="27">
        <f t="shared" si="325"/>
        <v>6.7217872960445568E-2</v>
      </c>
      <c r="T914" s="27">
        <f t="shared" si="325"/>
        <v>7.0051017518192149E-2</v>
      </c>
      <c r="U914" s="27">
        <f t="shared" si="325"/>
        <v>7.2004144321767535E-2</v>
      </c>
      <c r="V914" s="27">
        <f t="shared" si="325"/>
        <v>7.3713081288912755E-2</v>
      </c>
      <c r="W914" s="27">
        <f t="shared" si="325"/>
        <v>7.5711260760149876E-2</v>
      </c>
      <c r="X914" s="27">
        <f t="shared" si="325"/>
        <v>7.7563459900792081E-2</v>
      </c>
      <c r="Y914" s="27">
        <f t="shared" si="325"/>
        <v>7.8981006209723439E-2</v>
      </c>
      <c r="Z914" s="27">
        <f t="shared" si="325"/>
        <v>8.0385162359793455E-2</v>
      </c>
      <c r="AA914" s="27">
        <f t="shared" si="325"/>
        <v>8.185981938560262E-2</v>
      </c>
      <c r="AB914" s="27">
        <f t="shared" si="325"/>
        <v>8.4281362986912134E-2</v>
      </c>
      <c r="AC914" s="27">
        <f t="shared" si="325"/>
        <v>8.6269400280091307E-2</v>
      </c>
      <c r="AD914" s="27">
        <f t="shared" si="325"/>
        <v>8.8911013038402556E-2</v>
      </c>
      <c r="AE914" s="27">
        <f t="shared" si="325"/>
        <v>9.1718357804689454E-2</v>
      </c>
      <c r="AF914" s="27">
        <f t="shared" si="325"/>
        <v>9.5263218924453746E-2</v>
      </c>
      <c r="AG914" s="27">
        <f t="shared" si="325"/>
        <v>9.9183621415129958E-2</v>
      </c>
      <c r="AH914" s="27">
        <f t="shared" si="325"/>
        <v>0.10203515610205599</v>
      </c>
      <c r="AI914" s="27">
        <f t="shared" si="325"/>
        <v>0.10489731933990176</v>
      </c>
      <c r="AJ914" s="27">
        <f t="shared" si="325"/>
        <v>0.10815906793619774</v>
      </c>
      <c r="AK914" s="27">
        <f t="shared" si="325"/>
        <v>0.11140343182847562</v>
      </c>
      <c r="AL914" s="27">
        <f t="shared" si="325"/>
        <v>0.11508129983087245</v>
      </c>
      <c r="AM914" s="27">
        <f t="shared" si="325"/>
        <v>0.11863959739146933</v>
      </c>
      <c r="AN914" s="27">
        <f t="shared" si="325"/>
        <v>0.12288581972237174</v>
      </c>
      <c r="AO914" s="27">
        <f t="shared" si="325"/>
        <v>0.12719157566235212</v>
      </c>
      <c r="AP914" s="27">
        <f t="shared" si="325"/>
        <v>0.13163905928529523</v>
      </c>
      <c r="AQ914" s="27">
        <f t="shared" si="325"/>
        <v>0.1362546950336655</v>
      </c>
      <c r="AR914" s="27">
        <f t="shared" si="325"/>
        <v>0.14108889600884986</v>
      </c>
      <c r="AS914" s="27">
        <f t="shared" si="325"/>
        <v>0.14639993595670028</v>
      </c>
      <c r="AT914" s="27">
        <f t="shared" si="325"/>
        <v>0.14923071622926157</v>
      </c>
      <c r="AU914" s="27">
        <f t="shared" si="325"/>
        <v>0.15169391823426059</v>
      </c>
      <c r="AV914" s="27">
        <f t="shared" si="325"/>
        <v>0.15422869381464915</v>
      </c>
      <c r="AW914" s="27">
        <f t="shared" si="325"/>
        <v>0.1566791051343637</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73.223011790998015</v>
      </c>
      <c r="N916" s="27">
        <f t="shared" si="327"/>
        <v>73.591260167761035</v>
      </c>
      <c r="O916" s="27">
        <f t="shared" si="327"/>
        <v>73.835962898346551</v>
      </c>
      <c r="P916" s="27">
        <f t="shared" si="327"/>
        <v>73.954711561483904</v>
      </c>
      <c r="Q916" s="27">
        <f t="shared" si="327"/>
        <v>74.217071552078707</v>
      </c>
      <c r="R916" s="27">
        <f t="shared" si="327"/>
        <v>74.518042528471327</v>
      </c>
      <c r="S916" s="27">
        <f t="shared" si="327"/>
        <v>72.482333176672142</v>
      </c>
      <c r="T916" s="27">
        <f t="shared" si="327"/>
        <v>73.407233758301587</v>
      </c>
      <c r="U916" s="27">
        <f t="shared" si="327"/>
        <v>74.122198063336057</v>
      </c>
      <c r="V916" s="27">
        <f t="shared" si="327"/>
        <v>74.76043991165507</v>
      </c>
      <c r="W916" s="27">
        <f t="shared" si="327"/>
        <v>75.435130128849366</v>
      </c>
      <c r="X916" s="27">
        <f t="shared" si="327"/>
        <v>76.051137701045576</v>
      </c>
      <c r="Y916" s="27">
        <f t="shared" si="327"/>
        <v>76.570434337911649</v>
      </c>
      <c r="Z916" s="27">
        <f t="shared" si="327"/>
        <v>77.083270336302945</v>
      </c>
      <c r="AA916" s="27">
        <f t="shared" si="327"/>
        <v>77.607288716602127</v>
      </c>
      <c r="AB916" s="27">
        <f t="shared" si="327"/>
        <v>78.334361803621377</v>
      </c>
      <c r="AC916" s="27">
        <f t="shared" si="327"/>
        <v>78.961839134259677</v>
      </c>
      <c r="AD916" s="27">
        <f t="shared" si="327"/>
        <v>79.731537222446462</v>
      </c>
      <c r="AE916" s="27">
        <f t="shared" si="327"/>
        <v>80.536174886187723</v>
      </c>
      <c r="AF916" s="27">
        <f t="shared" si="327"/>
        <v>81.502550074143315</v>
      </c>
      <c r="AG916" s="27">
        <f t="shared" si="327"/>
        <v>82.55096294016731</v>
      </c>
      <c r="AH916" s="27">
        <f t="shared" si="327"/>
        <v>83.359132542905741</v>
      </c>
      <c r="AI916" s="27">
        <f t="shared" si="327"/>
        <v>84.167299415400834</v>
      </c>
      <c r="AJ916" s="27">
        <f t="shared" si="327"/>
        <v>85.062420921639173</v>
      </c>
      <c r="AK916" s="27">
        <f t="shared" si="327"/>
        <v>85.951001239902936</v>
      </c>
      <c r="AL916" s="27">
        <f t="shared" si="327"/>
        <v>86.934407869511148</v>
      </c>
      <c r="AM916" s="27">
        <f t="shared" si="327"/>
        <v>87.887949815555459</v>
      </c>
      <c r="AN916" s="27">
        <f t="shared" si="327"/>
        <v>88.995197442126482</v>
      </c>
      <c r="AO916" s="27">
        <f t="shared" si="327"/>
        <v>90.114163139485754</v>
      </c>
      <c r="AP916" s="27">
        <f t="shared" si="327"/>
        <v>91.263395205308072</v>
      </c>
      <c r="AQ916" s="27">
        <f t="shared" si="327"/>
        <v>92.448895370855467</v>
      </c>
      <c r="AR916" s="27">
        <f t="shared" si="327"/>
        <v>93.682225562140673</v>
      </c>
      <c r="AS916" s="27">
        <f t="shared" si="327"/>
        <v>95.02281139562416</v>
      </c>
      <c r="AT916" s="27">
        <f t="shared" si="327"/>
        <v>95.790905009989416</v>
      </c>
      <c r="AU916" s="27">
        <f t="shared" si="327"/>
        <v>96.469490271834715</v>
      </c>
      <c r="AV916" s="27">
        <f t="shared" si="327"/>
        <v>97.15929905248683</v>
      </c>
      <c r="AW916" s="27">
        <f t="shared" si="327"/>
        <v>97.824161761631444</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58.564977012483276</v>
      </c>
      <c r="N917" s="27">
        <f t="shared" si="328"/>
        <v>58.859508160444918</v>
      </c>
      <c r="O917" s="27">
        <f t="shared" si="328"/>
        <v>59.055225455337649</v>
      </c>
      <c r="P917" s="27">
        <f t="shared" si="328"/>
        <v>59.150202601958597</v>
      </c>
      <c r="Q917" s="27">
        <f t="shared" si="328"/>
        <v>59.360042465716688</v>
      </c>
      <c r="R917" s="27">
        <f t="shared" si="328"/>
        <v>59.600764035107616</v>
      </c>
      <c r="S917" s="27">
        <f t="shared" si="328"/>
        <v>57.97256999506304</v>
      </c>
      <c r="T917" s="27">
        <f t="shared" si="328"/>
        <v>58.712320791664652</v>
      </c>
      <c r="U917" s="27">
        <f t="shared" si="328"/>
        <v>59.284161078822002</v>
      </c>
      <c r="V917" s="27">
        <f t="shared" si="328"/>
        <v>59.794637474984157</v>
      </c>
      <c r="W917" s="27">
        <f t="shared" si="328"/>
        <v>60.334265879963127</v>
      </c>
      <c r="X917" s="27">
        <f t="shared" si="328"/>
        <v>60.826958934001368</v>
      </c>
      <c r="Y917" s="27">
        <f t="shared" si="328"/>
        <v>61.24230098094597</v>
      </c>
      <c r="Z917" s="27">
        <f t="shared" si="328"/>
        <v>61.652475702284775</v>
      </c>
      <c r="AA917" s="27">
        <f t="shared" si="327"/>
        <v>62.071594277794041</v>
      </c>
      <c r="AB917" s="27">
        <f t="shared" si="327"/>
        <v>62.653119369239576</v>
      </c>
      <c r="AC917" s="27">
        <f t="shared" si="327"/>
        <v>63.15498612595777</v>
      </c>
      <c r="AD917" s="27">
        <f t="shared" si="327"/>
        <v>63.770603398979482</v>
      </c>
      <c r="AE917" s="27">
        <f t="shared" si="327"/>
        <v>64.414165922942445</v>
      </c>
      <c r="AF917" s="27">
        <f t="shared" si="327"/>
        <v>65.187088796281728</v>
      </c>
      <c r="AG917" s="27">
        <f t="shared" si="327"/>
        <v>66.025626762645942</v>
      </c>
      <c r="AH917" s="27">
        <f t="shared" si="327"/>
        <v>66.672014189888912</v>
      </c>
      <c r="AI917" s="27">
        <f t="shared" si="327"/>
        <v>67.318399433438032</v>
      </c>
      <c r="AJ917" s="27">
        <f t="shared" si="327"/>
        <v>68.034332432559395</v>
      </c>
      <c r="AK917" s="27">
        <f t="shared" si="327"/>
        <v>68.745033681251542</v>
      </c>
      <c r="AL917" s="27">
        <f t="shared" si="327"/>
        <v>69.531578583574301</v>
      </c>
      <c r="AM917" s="27">
        <f t="shared" si="327"/>
        <v>70.294237217582989</v>
      </c>
      <c r="AN917" s="27">
        <f t="shared" si="327"/>
        <v>71.179832199422165</v>
      </c>
      <c r="AO917" s="27">
        <f t="shared" si="327"/>
        <v>72.07479948826645</v>
      </c>
      <c r="AP917" s="27">
        <f t="shared" si="327"/>
        <v>72.993974319656914</v>
      </c>
      <c r="AQ917" s="27">
        <f t="shared" si="327"/>
        <v>73.94215697761355</v>
      </c>
      <c r="AR917" s="27">
        <f t="shared" si="327"/>
        <v>74.928594881965068</v>
      </c>
      <c r="AS917" s="27">
        <f t="shared" si="327"/>
        <v>76.000817624527457</v>
      </c>
      <c r="AT917" s="27">
        <f t="shared" si="327"/>
        <v>76.615151612825215</v>
      </c>
      <c r="AU917" s="27">
        <f t="shared" si="327"/>
        <v>77.15789533899715</v>
      </c>
      <c r="AV917" s="27">
        <f t="shared" si="327"/>
        <v>77.709615821312354</v>
      </c>
      <c r="AW917" s="27">
        <f t="shared" si="327"/>
        <v>78.241384022662118</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26.479482964607659</v>
      </c>
      <c r="N918" s="27">
        <f t="shared" si="327"/>
        <v>26.61265184663991</v>
      </c>
      <c r="O918" s="27">
        <f t="shared" si="327"/>
        <v>26.701143177813595</v>
      </c>
      <c r="P918" s="27">
        <f t="shared" si="327"/>
        <v>26.744086005835889</v>
      </c>
      <c r="Q918" s="27">
        <f t="shared" si="327"/>
        <v>26.838962694620271</v>
      </c>
      <c r="R918" s="27">
        <f t="shared" si="327"/>
        <v>26.947802192577253</v>
      </c>
      <c r="S918" s="27">
        <f t="shared" si="327"/>
        <v>26.211632923062361</v>
      </c>
      <c r="T918" s="27">
        <f t="shared" si="327"/>
        <v>26.546102765208673</v>
      </c>
      <c r="U918" s="27">
        <f t="shared" si="327"/>
        <v>26.804653795443542</v>
      </c>
      <c r="V918" s="27">
        <f t="shared" si="327"/>
        <v>27.035459845843405</v>
      </c>
      <c r="W918" s="27">
        <f t="shared" si="327"/>
        <v>27.279446642829821</v>
      </c>
      <c r="X918" s="27">
        <f t="shared" si="327"/>
        <v>27.502212158957413</v>
      </c>
      <c r="Y918" s="27">
        <f t="shared" si="327"/>
        <v>27.690004303983113</v>
      </c>
      <c r="Z918" s="27">
        <f t="shared" si="327"/>
        <v>27.8754601019746</v>
      </c>
      <c r="AA918" s="27">
        <f t="shared" si="327"/>
        <v>28.064959761096517</v>
      </c>
      <c r="AB918" s="27">
        <f t="shared" si="327"/>
        <v>28.327889664563251</v>
      </c>
      <c r="AC918" s="27">
        <f t="shared" si="327"/>
        <v>28.554802965189833</v>
      </c>
      <c r="AD918" s="27">
        <f t="shared" si="327"/>
        <v>28.833147257721908</v>
      </c>
      <c r="AE918" s="27">
        <f t="shared" si="327"/>
        <v>29.124126675101426</v>
      </c>
      <c r="AF918" s="27">
        <f t="shared" si="327"/>
        <v>29.473594891458458</v>
      </c>
      <c r="AG918" s="27">
        <f t="shared" si="327"/>
        <v>29.852730219912267</v>
      </c>
      <c r="AH918" s="27">
        <f t="shared" si="327"/>
        <v>30.144986884925018</v>
      </c>
      <c r="AI918" s="27">
        <f t="shared" si="327"/>
        <v>30.437242562605629</v>
      </c>
      <c r="AJ918" s="27">
        <f t="shared" si="327"/>
        <v>30.760943460669569</v>
      </c>
      <c r="AK918" s="27">
        <f t="shared" si="327"/>
        <v>31.082278882753968</v>
      </c>
      <c r="AL918" s="27">
        <f t="shared" si="327"/>
        <v>31.437906143352311</v>
      </c>
      <c r="AM918" s="27">
        <f t="shared" si="327"/>
        <v>31.782733501565719</v>
      </c>
      <c r="AN918" s="27">
        <f t="shared" si="327"/>
        <v>32.183145120102751</v>
      </c>
      <c r="AO918" s="27">
        <f t="shared" si="327"/>
        <v>32.587794319807585</v>
      </c>
      <c r="AP918" s="27">
        <f t="shared" si="327"/>
        <v>33.003388682358299</v>
      </c>
      <c r="AQ918" s="27">
        <f t="shared" si="327"/>
        <v>33.432098601143842</v>
      </c>
      <c r="AR918" s="27">
        <f t="shared" si="327"/>
        <v>33.87810519102694</v>
      </c>
      <c r="AS918" s="27">
        <f t="shared" si="327"/>
        <v>34.362898412065746</v>
      </c>
      <c r="AT918" s="27">
        <f t="shared" si="327"/>
        <v>34.640662482121513</v>
      </c>
      <c r="AU918" s="27">
        <f t="shared" si="327"/>
        <v>34.886057835871149</v>
      </c>
      <c r="AV918" s="27">
        <f t="shared" si="327"/>
        <v>35.135511927001019</v>
      </c>
      <c r="AW918" s="27">
        <f t="shared" si="327"/>
        <v>35.375944823026224</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463.23498593143171</v>
      </c>
      <c r="L919" s="93">
        <f>IF('Net zero activities &amp; levers'!$C$12="Off",('Activity data'!AE8*EF!$H7)*kgtoGg,('Net zero Activity data'!AE8*EF!$H7)*kgtoGg)</f>
        <v>459.2174968362159</v>
      </c>
      <c r="M919" s="93">
        <f>IF('Net zero activities &amp; levers'!$C$12="Off",('Activity data'!AF8*EF!$H7)*kgtoGg,('Net zero Activity data'!AF8*EF!$H7)*kgtoGg)</f>
        <v>457.68816035731231</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367.22346743218287</v>
      </c>
      <c r="T919" s="93">
        <f>IF('Net zero activities &amp; levers'!$C$12="Off",('Activity data'!AM8*EF!$H7)*kgtoGg,('Net zero Activity data'!AM8*EF!$H7)*kgtoGg)</f>
        <v>374.40227174276771</v>
      </c>
      <c r="U919" s="93">
        <f>IF('Net zero activities &amp; levers'!$C$12="Off",('Activity data'!AN8*EF!$H7)*kgtoGg,('Net zero Activity data'!AN8*EF!$H7)*kgtoGg)</f>
        <v>378.25490253722182</v>
      </c>
      <c r="V919" s="93">
        <f>IF('Net zero activities &amp; levers'!$C$12="Off",('Activity data'!AO8*EF!$H7)*kgtoGg,('Net zero Activity data'!AO8*EF!$H7)*kgtoGg)</f>
        <v>381.00095421186057</v>
      </c>
      <c r="W919" s="93">
        <f>IF('Net zero activities &amp; levers'!$C$12="Off",('Activity data'!AP8*EF!$H7)*kgtoGg,('Net zero Activity data'!AP8*EF!$H7)*kgtoGg)</f>
        <v>384.42445584718945</v>
      </c>
      <c r="X919" s="93">
        <f>IF('Net zero activities &amp; levers'!$C$12="Off",('Activity data'!AQ8*EF!$H7)*kgtoGg,('Net zero Activity data'!AQ8*EF!$H7)*kgtoGg)</f>
        <v>387.08102920322</v>
      </c>
      <c r="Y919" s="93">
        <f>IF('Net zero activities &amp; levers'!$C$12="Off",('Activity data'!AR8*EF!$H7)*kgtoGg,('Net zero Activity data'!AR8*EF!$H7)*kgtoGg)</f>
        <v>388.1848630592288</v>
      </c>
      <c r="Z919" s="93">
        <f>IF('Net zero activities &amp; levers'!$C$12="Off",('Activity data'!AS8*EF!$H7)*kgtoGg,('Net zero Activity data'!AS8*EF!$H7)*kgtoGg)</f>
        <v>389.12200924326339</v>
      </c>
      <c r="AA919" s="93">
        <f>IF('Net zero activities &amp; levers'!$C$12="Off",('Activity data'!AT8*EF!$H7)*kgtoGg,('Net zero Activity data'!AT8*EF!$H7)*kgtoGg)</f>
        <v>390.15719082394747</v>
      </c>
      <c r="AB919" s="93">
        <f>IF('Net zero activities &amp; levers'!$C$12="Off",('Activity data'!AU8*EF!$H7)*kgtoGg,('Net zero Activity data'!AU8*EF!$H7)*kgtoGg)</f>
        <v>394.00195058318292</v>
      </c>
      <c r="AC919" s="93">
        <f>IF('Net zero activities &amp; levers'!$C$12="Off",('Activity data'!AV8*EF!$H7)*kgtoGg,('Net zero Activity data'!AV8*EF!$H7)*kgtoGg)</f>
        <v>396.32147195202975</v>
      </c>
      <c r="AD919" s="93">
        <f>IF('Net zero activities &amp; levers'!$C$12="Off",('Activity data'!AW8*EF!$H7)*kgtoGg,('Net zero Activity data'!AW8*EF!$H7)*kgtoGg)</f>
        <v>397.1070650343259</v>
      </c>
      <c r="AE919" s="93">
        <f>IF('Net zero activities &amp; levers'!$C$12="Off",('Activity data'!AX8*EF!$H7)*kgtoGg,('Net zero Activity data'!AX8*EF!$H7)*kgtoGg)</f>
        <v>398.06164261100849</v>
      </c>
      <c r="AF919" s="93">
        <f>IF('Net zero activities &amp; levers'!$C$12="Off",('Activity data'!AY8*EF!$H7)*kgtoGg,('Net zero Activity data'!AY8*EF!$H7)*kgtoGg)</f>
        <v>400.8082169092383</v>
      </c>
      <c r="AG919" s="93">
        <f>IF('Net zero activities &amp; levers'!$C$12="Off",('Activity data'!AZ8*EF!$H7)*kgtoGg,('Net zero Activity data'!AZ8*EF!$H7)*kgtoGg)</f>
        <v>404.19564704726412</v>
      </c>
      <c r="AH919" s="93">
        <f>IF('Net zero activities &amp; levers'!$C$12="Off",('Activity data'!BA8*EF!$H7)*kgtoGg,('Net zero Activity data'!BA8*EF!$H7)*kgtoGg)</f>
        <v>404.16612998962057</v>
      </c>
      <c r="AI919" s="93">
        <f>IF('Net zero activities &amp; levers'!$C$12="Off",('Activity data'!BB8*EF!$H7)*kgtoGg,('Net zero Activity data'!BB8*EF!$H7)*kgtoGg)</f>
        <v>403.83936266424769</v>
      </c>
      <c r="AJ919" s="93">
        <f>IF('Net zero activities &amp; levers'!$C$12="Off",('Activity data'!BC8*EF!$H7)*kgtoGg,('Net zero Activity data'!BC8*EF!$H7)*kgtoGg)</f>
        <v>404.2474230190781</v>
      </c>
      <c r="AK919" s="93">
        <f>IF('Net zero activities &amp; levers'!$C$12="Off",('Activity data'!BD8*EF!$H7)*kgtoGg,('Net zero Activity data'!BD8*EF!$H7)*kgtoGg)</f>
        <v>404.2439288246685</v>
      </c>
      <c r="AL919" s="93">
        <f>IF('Net zero activities &amp; levers'!$C$12="Off",('Activity data'!BE8*EF!$H7)*kgtoGg,('Net zero Activity data'!BE8*EF!$H7)*kgtoGg)</f>
        <v>404.9783984456372</v>
      </c>
      <c r="AM919" s="93">
        <f>IF('Net zero activities &amp; levers'!$C$12="Off",('Activity data'!BF8*EF!$H7)*kgtoGg,('Net zero Activity data'!BF8*EF!$H7)*kgtoGg)</f>
        <v>405.01081214377359</v>
      </c>
      <c r="AN919" s="93">
        <f>IF('Net zero activities &amp; levers'!$C$12="Off",('Activity data'!BG8*EF!$H7)*kgtoGg,('Net zero Activity data'!BG8*EF!$H7)*kgtoGg)</f>
        <v>408.39643382105203</v>
      </c>
      <c r="AO919" s="93">
        <f>IF('Net zero activities &amp; levers'!$C$12="Off",('Activity data'!BH8*EF!$H7)*kgtoGg,('Net zero Activity data'!BH8*EF!$H7)*kgtoGg)</f>
        <v>411.56156330790856</v>
      </c>
      <c r="AP919" s="93">
        <f>IF('Net zero activities &amp; levers'!$C$12="Off",('Activity data'!BI8*EF!$H7)*kgtoGg,('Net zero Activity data'!BI8*EF!$H7)*kgtoGg)</f>
        <v>414.69486728887398</v>
      </c>
      <c r="AQ919" s="93">
        <f>IF('Net zero activities &amp; levers'!$C$12="Off",('Activity data'!BJ8*EF!$H7)*kgtoGg,('Net zero Activity data'!BJ8*EF!$H7)*kgtoGg)</f>
        <v>417.84247187027233</v>
      </c>
      <c r="AR919" s="93">
        <f>IF('Net zero activities &amp; levers'!$C$12="Off",('Activity data'!BK8*EF!$H7)*kgtoGg,('Net zero Activity data'!BK8*EF!$H7)*kgtoGg)</f>
        <v>421.10030547156072</v>
      </c>
      <c r="AS919" s="93">
        <f>IF('Net zero activities &amp; levers'!$C$12="Off",('Activity data'!BL8*EF!$H7)*kgtoGg,('Net zero Activity data'!BL8*EF!$H7)*kgtoGg)</f>
        <v>425.01631417856606</v>
      </c>
      <c r="AT919" s="93">
        <f>IF('Net zero activities &amp; levers'!$C$12="Off",('Activity data'!BM8*EF!$H7)*kgtoGg,('Net zero Activity data'!BM8*EF!$H7)*kgtoGg)</f>
        <v>423.11135636577694</v>
      </c>
      <c r="AU919" s="93">
        <f>IF('Net zero activities &amp; levers'!$C$12="Off",('Activity data'!BN8*EF!$H7)*kgtoGg,('Net zero Activity data'!BN8*EF!$H7)*kgtoGg)</f>
        <v>420.20449214859372</v>
      </c>
      <c r="AV919" s="93">
        <f>IF('Net zero activities &amp; levers'!$C$12="Off",('Activity data'!BO8*EF!$H7)*kgtoGg,('Net zero Activity data'!BO8*EF!$H7)*kgtoGg)</f>
        <v>417.26141455321226</v>
      </c>
      <c r="AW919" s="93">
        <f>IF('Net zero activities &amp; levers'!$C$12="Off",('Activity data'!BP8*EF!$H7)*kgtoGg,('Net zero Activity data'!BP8*EF!$H7)*kgtoGg)</f>
        <v>413.95650339352761</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326.20040935577725</v>
      </c>
      <c r="L920" s="93">
        <f>IF('Net zero activities &amp; levers'!$C$12="Off",('Activity data'!AE9*EF!$H8)*kgtoGg,('Net zero Activity data'!AE9*EF!$H8)*kgtoGg)</f>
        <v>323.37137738012308</v>
      </c>
      <c r="M920" s="93">
        <f>IF('Net zero activities &amp; levers'!$C$12="Off",('Activity data'!AF9*EF!$H8)*kgtoGg,('Net zero Activity data'!AF9*EF!$H8)*kgtoGg)</f>
        <v>322.29445054900742</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258.5911017937604</v>
      </c>
      <c r="T920" s="93">
        <f>IF('Net zero activities &amp; levers'!$C$12="Off",('Activity data'!AM9*EF!$H8)*kgtoGg,('Net zero Activity data'!AM9*EF!$H8)*kgtoGg)</f>
        <v>263.6462659672722</v>
      </c>
      <c r="U920" s="93">
        <f>IF('Net zero activities &amp; levers'!$C$12="Off",('Activity data'!AN9*EF!$H8)*kgtoGg,('Net zero Activity data'!AN9*EF!$H8)*kgtoGg)</f>
        <v>266.35920816813098</v>
      </c>
      <c r="V920" s="93">
        <f>IF('Net zero activities &amp; levers'!$C$12="Off",('Activity data'!AO9*EF!$H8)*kgtoGg,('Net zero Activity data'!AO9*EF!$H8)*kgtoGg)</f>
        <v>268.29292044717675</v>
      </c>
      <c r="W920" s="93">
        <f>IF('Net zero activities &amp; levers'!$C$12="Off",('Activity data'!AP9*EF!$H8)*kgtoGg,('Net zero Activity data'!AP9*EF!$H8)*kgtoGg)</f>
        <v>270.70367885012649</v>
      </c>
      <c r="X920" s="93">
        <f>IF('Net zero activities &amp; levers'!$C$12="Off",('Activity data'!AQ9*EF!$H8)*kgtoGg,('Net zero Activity data'!AQ9*EF!$H8)*kgtoGg)</f>
        <v>272.57438236462548</v>
      </c>
      <c r="Y920" s="93">
        <f>IF('Net zero activities &amp; levers'!$C$12="Off",('Activity data'!AR9*EF!$H8)*kgtoGg,('Net zero Activity data'!AR9*EF!$H8)*kgtoGg)</f>
        <v>273.35167912895946</v>
      </c>
      <c r="Z920" s="93">
        <f>IF('Net zero activities &amp; levers'!$C$12="Off",('Activity data'!AS9*EF!$H8)*kgtoGg,('Net zero Activity data'!AS9*EF!$H8)*kgtoGg)</f>
        <v>274.0115979134693</v>
      </c>
      <c r="AA920" s="93">
        <f>IF('Net zero activities &amp; levers'!$C$12="Off",('Activity data'!AT9*EF!$H8)*kgtoGg,('Net zero Activity data'!AT9*EF!$H8)*kgtoGg)</f>
        <v>274.74055117829613</v>
      </c>
      <c r="AB920" s="93">
        <f>IF('Net zero activities &amp; levers'!$C$12="Off",('Activity data'!AU9*EF!$H8)*kgtoGg,('Net zero Activity data'!AU9*EF!$H8)*kgtoGg)</f>
        <v>277.44795076042283</v>
      </c>
      <c r="AC920" s="93">
        <f>IF('Net zero activities &amp; levers'!$C$12="Off",('Activity data'!AV9*EF!$H8)*kgtoGg,('Net zero Activity data'!AV9*EF!$H8)*kgtoGg)</f>
        <v>279.08130929983872</v>
      </c>
      <c r="AD920" s="93">
        <f>IF('Net zero activities &amp; levers'!$C$12="Off",('Activity data'!AW9*EF!$H8)*kgtoGg,('Net zero Activity data'!AW9*EF!$H8)*kgtoGg)</f>
        <v>279.63450755302506</v>
      </c>
      <c r="AE920" s="93">
        <f>IF('Net zero activities &amp; levers'!$C$12="Off",('Activity data'!AX9*EF!$H8)*kgtoGg,('Net zero Activity data'!AX9*EF!$H8)*kgtoGg)</f>
        <v>280.30670116044354</v>
      </c>
      <c r="AF920" s="93">
        <f>IF('Net zero activities &amp; levers'!$C$12="Off",('Activity data'!AY9*EF!$H8)*kgtoGg,('Net zero Activity data'!AY9*EF!$H8)*kgtoGg)</f>
        <v>282.2407814601151</v>
      </c>
      <c r="AG920" s="93">
        <f>IF('Net zero activities &amp; levers'!$C$12="Off",('Activity data'!AZ9*EF!$H8)*kgtoGg,('Net zero Activity data'!AZ9*EF!$H8)*kgtoGg)</f>
        <v>284.62613906747788</v>
      </c>
      <c r="AH920" s="93">
        <f>IF('Net zero activities &amp; levers'!$C$12="Off",('Activity data'!BA9*EF!$H8)*kgtoGg,('Net zero Activity data'!BA9*EF!$H8)*kgtoGg)</f>
        <v>284.60535377150768</v>
      </c>
      <c r="AI920" s="93">
        <f>IF('Net zero activities &amp; levers'!$C$12="Off",('Activity data'!BB9*EF!$H8)*kgtoGg,('Net zero Activity data'!BB9*EF!$H8)*kgtoGg)</f>
        <v>284.37525104063053</v>
      </c>
      <c r="AJ920" s="93">
        <f>IF('Net zero activities &amp; levers'!$C$12="Off",('Activity data'!BC9*EF!$H8)*kgtoGg,('Net zero Activity data'!BC9*EF!$H8)*kgtoGg)</f>
        <v>284.6625986262622</v>
      </c>
      <c r="AK920" s="93">
        <f>IF('Net zero activities &amp; levers'!$C$12="Off",('Activity data'!BD9*EF!$H8)*kgtoGg,('Net zero Activity data'!BD9*EF!$H8)*kgtoGg)</f>
        <v>284.66013808748289</v>
      </c>
      <c r="AL920" s="93">
        <f>IF('Net zero activities &amp; levers'!$C$12="Off",('Activity data'!BE9*EF!$H8)*kgtoGg,('Net zero Activity data'!BE9*EF!$H8)*kgtoGg)</f>
        <v>285.17733626615177</v>
      </c>
      <c r="AM920" s="93">
        <f>IF('Net zero activities &amp; levers'!$C$12="Off",('Activity data'!BF9*EF!$H8)*kgtoGg,('Net zero Activity data'!BF9*EF!$H8)*kgtoGg)</f>
        <v>285.20016131590381</v>
      </c>
      <c r="AN920" s="93">
        <f>IF('Net zero activities &amp; levers'!$C$12="Off",('Activity data'!BG9*EF!$H8)*kgtoGg,('Net zero Activity data'!BG9*EF!$H8)*kgtoGg)</f>
        <v>287.58424544295093</v>
      </c>
      <c r="AO920" s="93">
        <f>IF('Net zero activities &amp; levers'!$C$12="Off",('Activity data'!BH9*EF!$H8)*kgtoGg,('Net zero Activity data'!BH9*EF!$H8)*kgtoGg)</f>
        <v>289.81306357118586</v>
      </c>
      <c r="AP920" s="93">
        <f>IF('Net zero activities &amp; levers'!$C$12="Off",('Activity data'!BI9*EF!$H8)*kgtoGg,('Net zero Activity data'!BI9*EF!$H8)*kgtoGg)</f>
        <v>292.01947084237224</v>
      </c>
      <c r="AQ920" s="93">
        <f>IF('Net zero activities &amp; levers'!$C$12="Off",('Activity data'!BJ9*EF!$H8)*kgtoGg,('Net zero Activity data'!BJ9*EF!$H8)*kgtoGg)</f>
        <v>294.23594829792916</v>
      </c>
      <c r="AR920" s="93">
        <f>IF('Net zero activities &amp; levers'!$C$12="Off",('Activity data'!BK9*EF!$H8)*kgtoGg,('Net zero Activity data'!BK9*EF!$H8)*kgtoGg)</f>
        <v>296.53004672880763</v>
      </c>
      <c r="AS920" s="93">
        <f>IF('Net zero activities &amp; levers'!$C$12="Off",('Activity data'!BL9*EF!$H8)*kgtoGg,('Net zero Activity data'!BL9*EF!$H8)*kgtoGg)</f>
        <v>299.28761833298472</v>
      </c>
      <c r="AT920" s="93">
        <f>IF('Net zero activities &amp; levers'!$C$12="Off",('Activity data'!BM9*EF!$H8)*kgtoGg,('Net zero Activity data'!BM9*EF!$H8)*kgtoGg)</f>
        <v>297.94618679778273</v>
      </c>
      <c r="AU920" s="93">
        <f>IF('Net zero activities &amp; levers'!$C$12="Off",('Activity data'!BN9*EF!$H8)*kgtoGg,('Net zero Activity data'!BN9*EF!$H8)*kgtoGg)</f>
        <v>295.8992336824428</v>
      </c>
      <c r="AV920" s="93">
        <f>IF('Net zero activities &amp; levers'!$C$12="Off",('Activity data'!BO9*EF!$H8)*kgtoGg,('Net zero Activity data'!BO9*EF!$H8)*kgtoGg)</f>
        <v>293.82677986195057</v>
      </c>
      <c r="AW920" s="93">
        <f>IF('Net zero activities &amp; levers'!$C$12="Off",('Activity data'!BP9*EF!$H8)*kgtoGg,('Net zero Activity data'!BP9*EF!$H8)*kgtoGg)</f>
        <v>291.49953039696044</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31.891995988947254</v>
      </c>
      <c r="L921" s="93">
        <f>IF('Net zero activities &amp; levers'!$C$12="Off",('Activity data'!AE10*EF!$H9)*kgtoGg,('Net zero Activity data'!AE10*EF!$H9)*kgtoGg)</f>
        <v>32.967337371253521</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34.956750125130895</v>
      </c>
      <c r="T921" s="93">
        <f>IF('Net zero activities &amp; levers'!$C$12="Off",('Activity data'!AM10*EF!$H9)*kgtoGg,('Net zero Activity data'!AM10*EF!$H9)*kgtoGg)</f>
        <v>36.49878151307351</v>
      </c>
      <c r="U921" s="93">
        <f>IF('Net zero activities &amp; levers'!$C$12="Off",('Activity data'!AN10*EF!$H9)*kgtoGg,('Net zero Activity data'!AN10*EF!$H9)*kgtoGg)</f>
        <v>37.750560148575438</v>
      </c>
      <c r="V921" s="93">
        <f>IF('Net zero activities &amp; levers'!$C$12="Off",('Activity data'!AO10*EF!$H9)*kgtoGg,('Net zero Activity data'!AO10*EF!$H9)*kgtoGg)</f>
        <v>38.916673208772778</v>
      </c>
      <c r="W921" s="93">
        <f>IF('Net zero activities &amp; levers'!$C$12="Off",('Activity data'!AP10*EF!$H9)*kgtoGg,('Net zero Activity data'!AP10*EF!$H9)*kgtoGg)</f>
        <v>40.176700738521113</v>
      </c>
      <c r="X921" s="93">
        <f>IF('Net zero activities &amp; levers'!$C$12="Off",('Activity data'!AQ10*EF!$H9)*kgtoGg,('Net zero Activity data'!AQ10*EF!$H9)*kgtoGg)</f>
        <v>41.381997026702102</v>
      </c>
      <c r="Y921" s="93">
        <f>IF('Net zero activities &amp; levers'!$C$12="Off",('Activity data'!AR10*EF!$H9)*kgtoGg,('Net zero Activity data'!AR10*EF!$H9)*kgtoGg)</f>
        <v>42.442022777267034</v>
      </c>
      <c r="Z921" s="93">
        <f>IF('Net zero activities &amp; levers'!$C$12="Off",('Activity data'!AS10*EF!$H9)*kgtoGg,('Net zero Activity data'!AS10*EF!$H9)*kgtoGg)</f>
        <v>43.501172022821031</v>
      </c>
      <c r="AA921" s="93">
        <f>IF('Net zero activities &amp; levers'!$C$12="Off",('Activity data'!AT10*EF!$H9)*kgtoGg,('Net zero Activity data'!AT10*EF!$H9)*kgtoGg)</f>
        <v>44.58919877230587</v>
      </c>
      <c r="AB921" s="93">
        <f>IF('Net zero activities &amp; levers'!$C$12="Off",('Activity data'!AU10*EF!$H9)*kgtoGg,('Net zero Activity data'!AU10*EF!$H9)*kgtoGg)</f>
        <v>46.024316667152448</v>
      </c>
      <c r="AC921" s="93">
        <f>IF('Net zero activities &amp; levers'!$C$12="Off",('Activity data'!AV10*EF!$H9)*kgtoGg,('Net zero Activity data'!AV10*EF!$H9)*kgtoGg)</f>
        <v>47.311402878203317</v>
      </c>
      <c r="AD921" s="93">
        <f>IF('Net zero activities &amp; levers'!$C$12="Off",('Activity data'!AW10*EF!$H9)*kgtoGg,('Net zero Activity data'!AW10*EF!$H9)*kgtoGg)</f>
        <v>48.977268436239811</v>
      </c>
      <c r="AE921" s="93">
        <f>IF('Net zero activities &amp; levers'!$C$12="Off",('Activity data'!AX10*EF!$H9)*kgtoGg,('Net zero Activity data'!AX10*EF!$H9)*kgtoGg)</f>
        <v>50.726245888262838</v>
      </c>
      <c r="AF921" s="93">
        <f>IF('Net zero activities &amp; levers'!$C$12="Off",('Activity data'!AY10*EF!$H9)*kgtoGg,('Net zero Activity data'!AY10*EF!$H9)*kgtoGg)</f>
        <v>52.777658772145514</v>
      </c>
      <c r="AG921" s="93">
        <f>IF('Net zero activities &amp; levers'!$C$12="Off",('Activity data'!AZ10*EF!$H9)*kgtoGg,('Net zero Activity data'!AZ10*EF!$H9)*kgtoGg)</f>
        <v>55.002286426591169</v>
      </c>
      <c r="AH921" s="93">
        <f>IF('Net zero activities &amp; levers'!$C$12="Off",('Activity data'!BA10*EF!$H9)*kgtoGg,('Net zero Activity data'!BA10*EF!$H9)*kgtoGg)</f>
        <v>56.843117563246985</v>
      </c>
      <c r="AI921" s="93">
        <f>IF('Net zero activities &amp; levers'!$C$12="Off",('Activity data'!BB10*EF!$H9)*kgtoGg,('Net zero Activity data'!BB10*EF!$H9)*kgtoGg)</f>
        <v>58.710730256288286</v>
      </c>
      <c r="AJ921" s="93">
        <f>IF('Net zero activities &amp; levers'!$C$12="Off",('Activity data'!BC10*EF!$H9)*kgtoGg,('Net zero Activity data'!BC10*EF!$H9)*kgtoGg)</f>
        <v>60.759995244280262</v>
      </c>
      <c r="AK921" s="93">
        <f>IF('Net zero activities &amp; levers'!$C$12="Off",('Activity data'!BD10*EF!$H9)*kgtoGg,('Net zero Activity data'!BD10*EF!$H9)*kgtoGg)</f>
        <v>62.828290180703796</v>
      </c>
      <c r="AL921" s="93">
        <f>IF('Net zero activities &amp; levers'!$C$12="Off",('Activity data'!BE10*EF!$H9)*kgtoGg,('Net zero Activity data'!BE10*EF!$H9)*kgtoGg)</f>
        <v>65.098871030220323</v>
      </c>
      <c r="AM921" s="93">
        <f>IF('Net zero activities &amp; levers'!$C$12="Off",('Activity data'!BF10*EF!$H9)*kgtoGg,('Net zero Activity data'!BF10*EF!$H9)*kgtoGg)</f>
        <v>67.349723703314552</v>
      </c>
      <c r="AN921" s="93">
        <f>IF('Net zero activities &amp; levers'!$C$12="Off",('Activity data'!BG10*EF!$H9)*kgtoGg,('Net zero Activity data'!BG10*EF!$H9)*kgtoGg)</f>
        <v>69.82889615877184</v>
      </c>
      <c r="AO921" s="93">
        <f>IF('Net zero activities &amp; levers'!$C$12="Off",('Activity data'!BH10*EF!$H9)*kgtoGg,('Net zero Activity data'!BH10*EF!$H9)*kgtoGg)</f>
        <v>72.362451981939984</v>
      </c>
      <c r="AP921" s="93">
        <f>IF('Net zero activities &amp; levers'!$C$12="Off",('Activity data'!BI10*EF!$H9)*kgtoGg,('Net zero Activity data'!BI10*EF!$H9)*kgtoGg)</f>
        <v>74.98578267484308</v>
      </c>
      <c r="AQ921" s="93">
        <f>IF('Net zero activities &amp; levers'!$C$12="Off",('Activity data'!BJ10*EF!$H9)*kgtoGg,('Net zero Activity data'!BJ10*EF!$H9)*kgtoGg)</f>
        <v>77.711737312545694</v>
      </c>
      <c r="AR921" s="93">
        <f>IF('Net zero activities &amp; levers'!$C$12="Off",('Activity data'!BK10*EF!$H9)*kgtoGg,('Net zero Activity data'!BK10*EF!$H9)*kgtoGg)</f>
        <v>80.563950463979495</v>
      </c>
      <c r="AS921" s="93">
        <f>IF('Net zero activities &amp; levers'!$C$12="Off",('Activity data'!BL10*EF!$H9)*kgtoGg,('Net zero Activity data'!BL10*EF!$H9)*kgtoGg)</f>
        <v>83.657491666418352</v>
      </c>
      <c r="AT921" s="93">
        <f>IF('Net zero activities &amp; levers'!$C$12="Off",('Activity data'!BM10*EF!$H9)*kgtoGg,('Net zero Activity data'!BM10*EF!$H9)*kgtoGg)</f>
        <v>85.69715469209028</v>
      </c>
      <c r="AU921" s="93">
        <f>IF('Net zero activities &amp; levers'!$C$12="Off",('Activity data'!BN10*EF!$H9)*kgtoGg,('Net zero Activity data'!BN10*EF!$H9)*kgtoGg)</f>
        <v>87.590901188369244</v>
      </c>
      <c r="AV921" s="93">
        <f>IF('Net zero activities &amp; levers'!$C$12="Off",('Activity data'!BO10*EF!$H9)*kgtoGg,('Net zero Activity data'!BO10*EF!$H9)*kgtoGg)</f>
        <v>89.530907937881153</v>
      </c>
      <c r="AW921" s="93">
        <f>IF('Net zero activities &amp; levers'!$C$12="Off",('Activity data'!BP10*EF!$H9)*kgtoGg,('Net zero Activity data'!BP10*EF!$H9)*kgtoGg)</f>
        <v>91.447475442694497</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132.5903429327976</v>
      </c>
      <c r="L922" s="93">
        <f>IF('Net zero activities &amp; levers'!$C$12="Off",('Activity data'!AE11*EF!$H10)*kgtoGg,('Net zero Activity data'!AE11*EF!$H10)*kgtoGg)</f>
        <v>132.66203410931632</v>
      </c>
      <c r="M922" s="93">
        <f>IF('Net zero activities &amp; levers'!$C$12="Off",('Activity data'!AF11*EF!$H10)*kgtoGg,('Net zero Activity data'!AF11*EF!$H10)*kgtoGg)</f>
        <v>132.83344502276299</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135.2629300967325</v>
      </c>
      <c r="T922" s="93">
        <f>IF('Net zero activities &amp; levers'!$C$12="Off",('Activity data'!AM11*EF!$H10)*kgtoGg,('Net zero Activity data'!AM11*EF!$H10)*kgtoGg)</f>
        <v>135.71512628170822</v>
      </c>
      <c r="U922" s="93">
        <f>IF('Net zero activities &amp; levers'!$C$12="Off",('Activity data'!AN11*EF!$H10)*kgtoGg,('Net zero Activity data'!AN11*EF!$H10)*kgtoGg)</f>
        <v>136.11521900097762</v>
      </c>
      <c r="V922" s="93">
        <f>IF('Net zero activities &amp; levers'!$C$12="Off",('Activity data'!AO11*EF!$H10)*kgtoGg,('Net zero Activity data'!AO11*EF!$H10)*kgtoGg)</f>
        <v>136.46403421494676</v>
      </c>
      <c r="W922" s="93">
        <f>IF('Net zero activities &amp; levers'!$C$12="Off",('Activity data'!AP11*EF!$H10)*kgtoGg,('Net zero Activity data'!AP11*EF!$H10)*kgtoGg)</f>
        <v>136.76204460682843</v>
      </c>
      <c r="X922" s="93">
        <f>IF('Net zero activities &amp; levers'!$C$12="Off",('Activity data'!AQ11*EF!$H10)*kgtoGg,('Net zero Activity data'!AQ11*EF!$H10)*kgtoGg)</f>
        <v>137.00292903831007</v>
      </c>
      <c r="Y922" s="93">
        <f>IF('Net zero activities &amp; levers'!$C$12="Off",('Activity data'!AR11*EF!$H10)*kgtoGg,('Net zero Activity data'!AR11*EF!$H10)*kgtoGg)</f>
        <v>137.23614327030268</v>
      </c>
      <c r="Z922" s="93">
        <f>IF('Net zero activities &amp; levers'!$C$12="Off",('Activity data'!AS11*EF!$H10)*kgtoGg,('Net zero Activity data'!AS11*EF!$H10)*kgtoGg)</f>
        <v>137.46303036811852</v>
      </c>
      <c r="AA922" s="93">
        <f>IF('Net zero activities &amp; levers'!$C$12="Off",('Activity data'!AT11*EF!$H10)*kgtoGg,('Net zero Activity data'!AT11*EF!$H10)*kgtoGg)</f>
        <v>137.68258871217765</v>
      </c>
      <c r="AB922" s="93">
        <f>IF('Net zero activities &amp; levers'!$C$12="Off",('Activity data'!AU11*EF!$H10)*kgtoGg,('Net zero Activity data'!AU11*EF!$H10)*kgtoGg)</f>
        <v>137.8998743733122</v>
      </c>
      <c r="AC922" s="93">
        <f>IF('Net zero activities &amp; levers'!$C$12="Off",('Activity data'!AV11*EF!$H10)*kgtoGg,('Net zero Activity data'!AV11*EF!$H10)*kgtoGg)</f>
        <v>138.10319144092927</v>
      </c>
      <c r="AD922" s="93">
        <f>IF('Net zero activities &amp; levers'!$C$12="Off",('Activity data'!AW11*EF!$H10)*kgtoGg,('Net zero Activity data'!AW11*EF!$H10)*kgtoGg)</f>
        <v>138.30601845980948</v>
      </c>
      <c r="AE922" s="93">
        <f>IF('Net zero activities &amp; levers'!$C$12="Off",('Activity data'!AX11*EF!$H10)*kgtoGg,('Net zero Activity data'!AX11*EF!$H10)*kgtoGg)</f>
        <v>138.50358481045774</v>
      </c>
      <c r="AF922" s="93">
        <f>IF('Net zero activities &amp; levers'!$C$12="Off",('Activity data'!AY11*EF!$H10)*kgtoGg,('Net zero Activity data'!AY11*EF!$H10)*kgtoGg)</f>
        <v>138.69916942024864</v>
      </c>
      <c r="AG922" s="93">
        <f>IF('Net zero activities &amp; levers'!$C$12="Off",('Activity data'!AZ11*EF!$H10)*kgtoGg,('Net zero Activity data'!AZ11*EF!$H10)*kgtoGg)</f>
        <v>138.88908355310681</v>
      </c>
      <c r="AH922" s="93">
        <f>IF('Net zero activities &amp; levers'!$C$12="Off",('Activity data'!BA11*EF!$H10)*kgtoGg,('Net zero Activity data'!BA11*EF!$H10)*kgtoGg)</f>
        <v>139.06144377361875</v>
      </c>
      <c r="AI922" s="93">
        <f>IF('Net zero activities &amp; levers'!$C$12="Off",('Activity data'!BB11*EF!$H10)*kgtoGg,('Net zero Activity data'!BB11*EF!$H10)*kgtoGg)</f>
        <v>139.22543015864176</v>
      </c>
      <c r="AJ922" s="93">
        <f>IF('Net zero activities &amp; levers'!$C$12="Off",('Activity data'!BC11*EF!$H10)*kgtoGg,('Net zero Activity data'!BC11*EF!$H10)*kgtoGg)</f>
        <v>139.38321941065868</v>
      </c>
      <c r="AK922" s="93">
        <f>IF('Net zero activities &amp; levers'!$C$12="Off",('Activity data'!BD11*EF!$H10)*kgtoGg,('Net zero Activity data'!BD11*EF!$H10)*kgtoGg)</f>
        <v>139.53089304351511</v>
      </c>
      <c r="AL922" s="93">
        <f>IF('Net zero activities &amp; levers'!$C$12="Off",('Activity data'!BE11*EF!$H10)*kgtoGg,('Net zero Activity data'!BE11*EF!$H10)*kgtoGg)</f>
        <v>139.67120767549983</v>
      </c>
      <c r="AM922" s="93">
        <f>IF('Net zero activities &amp; levers'!$C$12="Off",('Activity data'!BF11*EF!$H10)*kgtoGg,('Net zero Activity data'!BF11*EF!$H10)*kgtoGg)</f>
        <v>139.79926939229694</v>
      </c>
      <c r="AN922" s="93">
        <f>IF('Net zero activities &amp; levers'!$C$12="Off",('Activity data'!BG11*EF!$H10)*kgtoGg,('Net zero Activity data'!BG11*EF!$H10)*kgtoGg)</f>
        <v>139.92266072011375</v>
      </c>
      <c r="AO922" s="93">
        <f>IF('Net zero activities &amp; levers'!$C$12="Off",('Activity data'!BH11*EF!$H10)*kgtoGg,('Net zero Activity data'!BH11*EF!$H10)*kgtoGg)</f>
        <v>140.03598914695661</v>
      </c>
      <c r="AP922" s="93">
        <f>IF('Net zero activities &amp; levers'!$C$12="Off",('Activity data'!BI11*EF!$H10)*kgtoGg,('Net zero Activity data'!BI11*EF!$H10)*kgtoGg)</f>
        <v>140.1393552838712</v>
      </c>
      <c r="AQ922" s="93">
        <f>IF('Net zero activities &amp; levers'!$C$12="Off",('Activity data'!BJ11*EF!$H10)*kgtoGg,('Net zero Activity data'!BJ11*EF!$H10)*kgtoGg)</f>
        <v>140.23246344191364</v>
      </c>
      <c r="AR922" s="93">
        <f>IF('Net zero activities &amp; levers'!$C$12="Off",('Activity data'!BK11*EF!$H10)*kgtoGg,('Net zero Activity data'!BK11*EF!$H10)*kgtoGg)</f>
        <v>140.31523576905886</v>
      </c>
      <c r="AS922" s="93">
        <f>IF('Net zero activities &amp; levers'!$C$12="Off",('Activity data'!BL11*EF!$H10)*kgtoGg,('Net zero Activity data'!BL11*EF!$H10)*kgtoGg)</f>
        <v>140.38932746488422</v>
      </c>
      <c r="AT922" s="93">
        <f>IF('Net zero activities &amp; levers'!$C$12="Off",('Activity data'!BM11*EF!$H10)*kgtoGg,('Net zero Activity data'!BM11*EF!$H10)*kgtoGg)</f>
        <v>140.43122884270295</v>
      </c>
      <c r="AU922" s="93">
        <f>IF('Net zero activities &amp; levers'!$C$12="Off",('Activity data'!BN11*EF!$H10)*kgtoGg,('Net zero Activity data'!BN11*EF!$H10)*kgtoGg)</f>
        <v>140.45696406084858</v>
      </c>
      <c r="AV922" s="93">
        <f>IF('Net zero activities &amp; levers'!$C$12="Off",('Activity data'!BO11*EF!$H10)*kgtoGg,('Net zero Activity data'!BO11*EF!$H10)*kgtoGg)</f>
        <v>140.4695892094457</v>
      </c>
      <c r="AW922" s="93">
        <f>IF('Net zero activities &amp; levers'!$C$12="Off",('Activity data'!BP11*EF!$H10)*kgtoGg,('Net zero Activity data'!BP11*EF!$H10)*kgtoGg)</f>
        <v>140.46753302121982</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14.369321450610601</v>
      </c>
      <c r="L923" s="93">
        <f>IF('Net zero activities &amp; levers'!$C$12="Off",('Activity data'!AE12*EF!$H11)*kgtoGg,('Net zero Activity data'!AE12*EF!$H11)*kgtoGg)</f>
        <v>14.377090896995487</v>
      </c>
      <c r="M923" s="93">
        <f>IF('Net zero activities &amp; levers'!$C$12="Off",('Activity data'!AF12*EF!$H11)*kgtoGg,('Net zero Activity data'!AF12*EF!$H11)*kgtoGg)</f>
        <v>14.39566735181849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14.658959920607021</v>
      </c>
      <c r="T923" s="93">
        <f>IF('Net zero activities &amp; levers'!$C$12="Off",('Activity data'!AM12*EF!$H11)*kgtoGg,('Net zero Activity data'!AM12*EF!$H11)*kgtoGg)</f>
        <v>14.707966146829314</v>
      </c>
      <c r="U923" s="93">
        <f>IF('Net zero activities &amp; levers'!$C$12="Off",('Activity data'!AN12*EF!$H11)*kgtoGg,('Net zero Activity data'!AN12*EF!$H11)*kgtoGg)</f>
        <v>14.751325721637452</v>
      </c>
      <c r="V923" s="93">
        <f>IF('Net zero activities &amp; levers'!$C$12="Off",('Activity data'!AO12*EF!$H11)*kgtoGg,('Net zero Activity data'!AO12*EF!$H11)*kgtoGg)</f>
        <v>14.789128157512636</v>
      </c>
      <c r="W923" s="93">
        <f>IF('Net zero activities &amp; levers'!$C$12="Off",('Activity data'!AP12*EF!$H11)*kgtoGg,('Net zero Activity data'!AP12*EF!$H11)*kgtoGg)</f>
        <v>14.821424680938481</v>
      </c>
      <c r="X923" s="93">
        <f>IF('Net zero activities &amp; levers'!$C$12="Off",('Activity data'!AQ12*EF!$H11)*kgtoGg,('Net zero Activity data'!AQ12*EF!$H11)*kgtoGg)</f>
        <v>14.84753024603353</v>
      </c>
      <c r="Y923" s="93">
        <f>IF('Net zero activities &amp; levers'!$C$12="Off",('Activity data'!AR12*EF!$H11)*kgtoGg,('Net zero Activity data'!AR12*EF!$H11)*kgtoGg)</f>
        <v>14.872804562339189</v>
      </c>
      <c r="Z923" s="93">
        <f>IF('Net zero activities &amp; levers'!$C$12="Off",('Activity data'!AS12*EF!$H11)*kgtoGg,('Net zero Activity data'!AS12*EF!$H11)*kgtoGg)</f>
        <v>14.897393182968701</v>
      </c>
      <c r="AA923" s="93">
        <f>IF('Net zero activities &amp; levers'!$C$12="Off",('Activity data'!AT12*EF!$H11)*kgtoGg,('Net zero Activity data'!AT12*EF!$H11)*kgtoGg)</f>
        <v>14.921187558585853</v>
      </c>
      <c r="AB923" s="93">
        <f>IF('Net zero activities &amp; levers'!$C$12="Off",('Activity data'!AU12*EF!$H11)*kgtoGg,('Net zero Activity data'!AU12*EF!$H11)*kgtoGg)</f>
        <v>14.944735634881525</v>
      </c>
      <c r="AC923" s="93">
        <f>IF('Net zero activities &amp; levers'!$C$12="Off",('Activity data'!AV12*EF!$H11)*kgtoGg,('Net zero Activity data'!AV12*EF!$H11)*kgtoGg)</f>
        <v>14.966769881391212</v>
      </c>
      <c r="AD923" s="93">
        <f>IF('Net zero activities &amp; levers'!$C$12="Off",('Activity data'!AW12*EF!$H11)*kgtoGg,('Net zero Activity data'!AW12*EF!$H11)*kgtoGg)</f>
        <v>14.988751019449175</v>
      </c>
      <c r="AE923" s="93">
        <f>IF('Net zero activities &amp; levers'!$C$12="Off",('Activity data'!AX12*EF!$H11)*kgtoGg,('Net zero Activity data'!AX12*EF!$H11)*kgtoGg)</f>
        <v>15.010162038815256</v>
      </c>
      <c r="AF923" s="93">
        <f>IF('Net zero activities &amp; levers'!$C$12="Off",('Activity data'!AY12*EF!$H11)*kgtoGg,('Net zero Activity data'!AY12*EF!$H11)*kgtoGg)</f>
        <v>15.031358289361965</v>
      </c>
      <c r="AG923" s="93">
        <f>IF('Net zero activities &amp; levers'!$C$12="Off",('Activity data'!AZ12*EF!$H11)*kgtoGg,('Net zero Activity data'!AZ12*EF!$H11)*kgtoGg)</f>
        <v>15.051940008683985</v>
      </c>
      <c r="AH923" s="93">
        <f>IF('Net zero activities &amp; levers'!$C$12="Off",('Activity data'!BA12*EF!$H11)*kgtoGg,('Net zero Activity data'!BA12*EF!$H11)*kgtoGg)</f>
        <v>15.070619343536368</v>
      </c>
      <c r="AI923" s="93">
        <f>IF('Net zero activities &amp; levers'!$C$12="Off",('Activity data'!BB12*EF!$H11)*kgtoGg,('Net zero Activity data'!BB12*EF!$H11)*kgtoGg)</f>
        <v>15.088391173880854</v>
      </c>
      <c r="AJ923" s="93">
        <f>IF('Net zero activities &amp; levers'!$C$12="Off",('Activity data'!BC12*EF!$H11)*kgtoGg,('Net zero Activity data'!BC12*EF!$H11)*kgtoGg)</f>
        <v>15.105491397272173</v>
      </c>
      <c r="AK923" s="93">
        <f>IF('Net zero activities &amp; levers'!$C$12="Off",('Activity data'!BD12*EF!$H11)*kgtoGg,('Net zero Activity data'!BD12*EF!$H11)*kgtoGg)</f>
        <v>15.121495352412174</v>
      </c>
      <c r="AL923" s="93">
        <f>IF('Net zero activities &amp; levers'!$C$12="Off",('Activity data'!BE12*EF!$H11)*kgtoGg,('Net zero Activity data'!BE12*EF!$H11)*kgtoGg)</f>
        <v>15.136701784544519</v>
      </c>
      <c r="AM923" s="93">
        <f>IF('Net zero activities &amp; levers'!$C$12="Off",('Activity data'!BF12*EF!$H11)*kgtoGg,('Net zero Activity data'!BF12*EF!$H11)*kgtoGg)</f>
        <v>15.150580321498811</v>
      </c>
      <c r="AN923" s="93">
        <f>IF('Net zero activities &amp; levers'!$C$12="Off",('Activity data'!BG12*EF!$H11)*kgtoGg,('Net zero Activity data'!BG12*EF!$H11)*kgtoGg)</f>
        <v>15.163952710576318</v>
      </c>
      <c r="AO923" s="93">
        <f>IF('Net zero activities &amp; levers'!$C$12="Off",('Activity data'!BH12*EF!$H11)*kgtoGg,('Net zero Activity data'!BH12*EF!$H11)*kgtoGg)</f>
        <v>15.176234544673564</v>
      </c>
      <c r="AP923" s="93">
        <f>IF('Net zero activities &amp; levers'!$C$12="Off",('Activity data'!BI12*EF!$H11)*kgtoGg,('Net zero Activity data'!BI12*EF!$H11)*kgtoGg)</f>
        <v>15.187436727393507</v>
      </c>
      <c r="AQ923" s="93">
        <f>IF('Net zero activities &amp; levers'!$C$12="Off",('Activity data'!BJ12*EF!$H11)*kgtoGg,('Net zero Activity data'!BJ12*EF!$H11)*kgtoGg)</f>
        <v>15.197527213796912</v>
      </c>
      <c r="AR923" s="93">
        <f>IF('Net zero activities &amp; levers'!$C$12="Off",('Activity data'!BK12*EF!$H11)*kgtoGg,('Net zero Activity data'!BK12*EF!$H11)*kgtoGg)</f>
        <v>15.206497566762719</v>
      </c>
      <c r="AS923" s="93">
        <f>IF('Net zero activities &amp; levers'!$C$12="Off",('Activity data'!BL12*EF!$H11)*kgtoGg,('Net zero Activity data'!BL12*EF!$H11)*kgtoGg)</f>
        <v>15.214527166585652</v>
      </c>
      <c r="AT923" s="93">
        <f>IF('Net zero activities &amp; levers'!$C$12="Off",('Activity data'!BM12*EF!$H11)*kgtoGg,('Net zero Activity data'!BM12*EF!$H11)*kgtoGg)</f>
        <v>15.219068178802551</v>
      </c>
      <c r="AU923" s="93">
        <f>IF('Net zero activities &amp; levers'!$C$12="Off",('Activity data'!BN12*EF!$H11)*kgtoGg,('Net zero Activity data'!BN12*EF!$H11)*kgtoGg)</f>
        <v>15.221857202602902</v>
      </c>
      <c r="AV923" s="93">
        <f>IF('Net zero activities &amp; levers'!$C$12="Off",('Activity data'!BO12*EF!$H11)*kgtoGg,('Net zero Activity data'!BO12*EF!$H11)*kgtoGg)</f>
        <v>15.223225438136055</v>
      </c>
      <c r="AW923" s="93">
        <f>IF('Net zero activities &amp; levers'!$C$12="Off",('Activity data'!BP12*EF!$H11)*kgtoGg,('Net zero Activity data'!BP12*EF!$H11)*kgtoGg)</f>
        <v>15.223002601171256</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15.742057315470383</v>
      </c>
      <c r="T924" s="27">
        <f t="shared" si="329"/>
        <v>15.831220334833683</v>
      </c>
      <c r="U924" s="27">
        <f t="shared" si="329"/>
        <v>15.909701744759417</v>
      </c>
      <c r="V924" s="27">
        <f t="shared" si="329"/>
        <v>15.977834251898944</v>
      </c>
      <c r="W924" s="27">
        <f t="shared" si="329"/>
        <v>16.035869517275039</v>
      </c>
      <c r="X924" s="27">
        <f t="shared" si="329"/>
        <v>16.082856670417829</v>
      </c>
      <c r="Y924" s="27">
        <f t="shared" si="329"/>
        <v>16.127560772197896</v>
      </c>
      <c r="Z924" s="27">
        <f t="shared" si="329"/>
        <v>16.170293091094155</v>
      </c>
      <c r="AA924" s="27">
        <f t="shared" ref="L924:AW927" si="330">AA1387</f>
        <v>16.210948482317562</v>
      </c>
      <c r="AB924" s="27">
        <f t="shared" si="330"/>
        <v>16.250465324844182</v>
      </c>
      <c r="AC924" s="27">
        <f t="shared" si="330"/>
        <v>16.286875192461874</v>
      </c>
      <c r="AD924" s="27">
        <f t="shared" si="330"/>
        <v>16.322561045796675</v>
      </c>
      <c r="AE924" s="27">
        <f t="shared" si="330"/>
        <v>16.356742858734652</v>
      </c>
      <c r="AF924" s="27">
        <f t="shared" si="330"/>
        <v>16.390025463224383</v>
      </c>
      <c r="AG924" s="27">
        <f t="shared" si="330"/>
        <v>16.421811970247379</v>
      </c>
      <c r="AH924" s="27">
        <f t="shared" si="330"/>
        <v>16.45010604818717</v>
      </c>
      <c r="AI924" s="27">
        <f t="shared" si="330"/>
        <v>16.476519364672328</v>
      </c>
      <c r="AJ924" s="27">
        <f t="shared" si="330"/>
        <v>16.501455840578249</v>
      </c>
      <c r="AK924" s="27">
        <f t="shared" si="330"/>
        <v>16.524277866430374</v>
      </c>
      <c r="AL924" s="27">
        <f t="shared" si="330"/>
        <v>16.545483750041161</v>
      </c>
      <c r="AM924" s="27">
        <f t="shared" si="330"/>
        <v>16.564270215157947</v>
      </c>
      <c r="AN924" s="27">
        <f t="shared" si="330"/>
        <v>16.58194847386401</v>
      </c>
      <c r="AO924" s="27">
        <f t="shared" si="330"/>
        <v>16.597628357231933</v>
      </c>
      <c r="AP924" s="27">
        <f t="shared" si="330"/>
        <v>16.611350563282858</v>
      </c>
      <c r="AQ924" s="27">
        <f t="shared" si="330"/>
        <v>16.623087668464983</v>
      </c>
      <c r="AR924" s="27">
        <f t="shared" si="330"/>
        <v>16.632847970156341</v>
      </c>
      <c r="AS924" s="27">
        <f t="shared" si="330"/>
        <v>16.640929391345949</v>
      </c>
      <c r="AT924" s="27">
        <f t="shared" si="330"/>
        <v>16.643413460445654</v>
      </c>
      <c r="AU924" s="27">
        <f t="shared" si="330"/>
        <v>16.643014995907471</v>
      </c>
      <c r="AV924" s="27">
        <f t="shared" si="330"/>
        <v>16.640265995326768</v>
      </c>
      <c r="AW924" s="27">
        <f t="shared" si="330"/>
        <v>16.634923229335765</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22.864295641209335</v>
      </c>
      <c r="Q925" s="27">
        <f t="shared" si="330"/>
        <v>23.006172492556328</v>
      </c>
      <c r="R925" s="27">
        <f t="shared" si="330"/>
        <v>23.157535130977113</v>
      </c>
      <c r="S925" s="27">
        <f t="shared" si="330"/>
        <v>23.29663004301517</v>
      </c>
      <c r="T925" s="27">
        <f t="shared" si="330"/>
        <v>23.428582165536262</v>
      </c>
      <c r="U925" s="27">
        <f t="shared" si="330"/>
        <v>23.544726601784578</v>
      </c>
      <c r="V925" s="27">
        <f t="shared" si="330"/>
        <v>23.645555723475859</v>
      </c>
      <c r="W925" s="27">
        <f t="shared" si="330"/>
        <v>23.731441963108999</v>
      </c>
      <c r="X925" s="27">
        <f t="shared" si="330"/>
        <v>23.80097812992668</v>
      </c>
      <c r="Y925" s="27">
        <f t="shared" si="330"/>
        <v>23.867135614917672</v>
      </c>
      <c r="Z925" s="27">
        <f t="shared" si="330"/>
        <v>23.930375063501561</v>
      </c>
      <c r="AA925" s="27">
        <f t="shared" si="330"/>
        <v>23.990540872176066</v>
      </c>
      <c r="AB925" s="27">
        <f t="shared" si="330"/>
        <v>24.049021745569021</v>
      </c>
      <c r="AC925" s="27">
        <f t="shared" si="330"/>
        <v>24.102904614803087</v>
      </c>
      <c r="AD925" s="27">
        <f t="shared" si="330"/>
        <v>24.155716017166178</v>
      </c>
      <c r="AE925" s="27">
        <f t="shared" si="330"/>
        <v>24.206301594022957</v>
      </c>
      <c r="AF925" s="27">
        <f t="shared" si="330"/>
        <v>24.255556434615062</v>
      </c>
      <c r="AG925" s="27">
        <f t="shared" si="330"/>
        <v>24.302597204422622</v>
      </c>
      <c r="AH925" s="27">
        <f t="shared" si="330"/>
        <v>24.344469537432349</v>
      </c>
      <c r="AI925" s="27">
        <f t="shared" si="330"/>
        <v>24.383558536413382</v>
      </c>
      <c r="AJ925" s="27">
        <f t="shared" si="330"/>
        <v>24.420461962828039</v>
      </c>
      <c r="AK925" s="27">
        <f t="shared" si="330"/>
        <v>24.45423622005848</v>
      </c>
      <c r="AL925" s="27">
        <f t="shared" si="330"/>
        <v>24.485618752551883</v>
      </c>
      <c r="AM925" s="27">
        <f t="shared" si="330"/>
        <v>24.513420793852525</v>
      </c>
      <c r="AN925" s="27">
        <f t="shared" si="330"/>
        <v>24.539582803342551</v>
      </c>
      <c r="AO925" s="27">
        <f t="shared" si="330"/>
        <v>24.562787422320852</v>
      </c>
      <c r="AP925" s="27">
        <f t="shared" si="330"/>
        <v>24.583094879684023</v>
      </c>
      <c r="AQ925" s="27">
        <f t="shared" si="330"/>
        <v>24.600464591388427</v>
      </c>
      <c r="AR925" s="27">
        <f t="shared" si="330"/>
        <v>24.61490883670243</v>
      </c>
      <c r="AS925" s="27">
        <f t="shared" si="330"/>
        <v>24.626868511089537</v>
      </c>
      <c r="AT925" s="27">
        <f t="shared" si="330"/>
        <v>24.630544678547025</v>
      </c>
      <c r="AU925" s="27">
        <f t="shared" si="330"/>
        <v>24.629954991904086</v>
      </c>
      <c r="AV925" s="27">
        <f t="shared" si="330"/>
        <v>24.62588675303078</v>
      </c>
      <c r="AW925" s="27">
        <f t="shared" si="330"/>
        <v>24.617980007412683</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5.5526214800767892</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5.5483103177944022</v>
      </c>
      <c r="S926" s="27">
        <f t="shared" si="330"/>
        <v>5.2550820044011797</v>
      </c>
      <c r="T926" s="27">
        <f t="shared" si="330"/>
        <v>5.3207883834981304</v>
      </c>
      <c r="U926" s="27">
        <f t="shared" si="330"/>
        <v>5.3649444095768528</v>
      </c>
      <c r="V926" s="27">
        <f t="shared" si="330"/>
        <v>5.4036434239586688</v>
      </c>
      <c r="W926" s="27">
        <f t="shared" si="330"/>
        <v>5.4501981324727682</v>
      </c>
      <c r="X926" s="27">
        <f t="shared" si="330"/>
        <v>5.4939852410150891</v>
      </c>
      <c r="Y926" s="27">
        <f t="shared" si="330"/>
        <v>5.5270400930163612</v>
      </c>
      <c r="Z926" s="27">
        <f t="shared" si="330"/>
        <v>5.5597780351335215</v>
      </c>
      <c r="AA926" s="27">
        <f t="shared" si="330"/>
        <v>5.5942900570774974</v>
      </c>
      <c r="AB926" s="27">
        <f t="shared" si="330"/>
        <v>5.6519871155600807</v>
      </c>
      <c r="AC926" s="27">
        <f t="shared" si="330"/>
        <v>5.6991792889287209</v>
      </c>
      <c r="AD926" s="27">
        <f t="shared" si="330"/>
        <v>5.7622664019921865</v>
      </c>
      <c r="AE926" s="27">
        <f t="shared" si="330"/>
        <v>5.8293690844327148</v>
      </c>
      <c r="AF926" s="27">
        <f t="shared" si="330"/>
        <v>5.9143899551195664</v>
      </c>
      <c r="AG926" s="27">
        <f t="shared" si="330"/>
        <v>6.0085386938238461</v>
      </c>
      <c r="AH926" s="27">
        <f t="shared" si="330"/>
        <v>6.076850693725504</v>
      </c>
      <c r="AI926" s="27">
        <f t="shared" si="330"/>
        <v>6.1455213125116535</v>
      </c>
      <c r="AJ926" s="27">
        <f t="shared" si="330"/>
        <v>6.2239971837700079</v>
      </c>
      <c r="AK926" s="27">
        <f t="shared" si="330"/>
        <v>6.3022222159413728</v>
      </c>
      <c r="AL926" s="27">
        <f t="shared" si="330"/>
        <v>6.3911360828353496</v>
      </c>
      <c r="AM926" s="27">
        <f t="shared" si="330"/>
        <v>6.4774137483375664</v>
      </c>
      <c r="AN926" s="27">
        <f t="shared" si="330"/>
        <v>6.5805521088998695</v>
      </c>
      <c r="AO926" s="27">
        <f t="shared" si="330"/>
        <v>6.6854159894362937</v>
      </c>
      <c r="AP926" s="27">
        <f t="shared" si="330"/>
        <v>6.7940415592295365</v>
      </c>
      <c r="AQ926" s="27">
        <f t="shared" si="330"/>
        <v>6.9071213948222621</v>
      </c>
      <c r="AR926" s="27">
        <f t="shared" si="330"/>
        <v>7.0259322726678732</v>
      </c>
      <c r="AS926" s="27">
        <f t="shared" si="330"/>
        <v>7.1567799298396482</v>
      </c>
      <c r="AT926" s="27">
        <f t="shared" si="330"/>
        <v>7.2282129468300438</v>
      </c>
      <c r="AU926" s="27">
        <f t="shared" si="330"/>
        <v>7.2913081994872639</v>
      </c>
      <c r="AV926" s="27">
        <f t="shared" si="330"/>
        <v>7.356723959653114</v>
      </c>
      <c r="AW926" s="27">
        <f t="shared" si="330"/>
        <v>7.4207215244062379</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1.8400999552016299</v>
      </c>
      <c r="L928" s="93">
        <f>IF('Net zero activities &amp; levers'!$C$12="Off",('Activity data'!AE17*EF!$H16)*kgtoGg,('Net zero Activity data'!AE17*EF!$H16)*kgtoGg)</f>
        <v>1.8300977880312244</v>
      </c>
      <c r="M928" s="93">
        <f>IF('Net zero activities &amp; levers'!$C$12="Off",('Activity data'!AF17*EF!$H16)*kgtoGg,('Net zero Activity data'!AF17*EF!$H16)*kgtoGg)</f>
        <v>1.8309187348828144</v>
      </c>
      <c r="N928" s="93">
        <f>IF('Net zero activities &amp; levers'!$C$12="Off",('Activity data'!AG17*EF!$H16)*kgtoGg,('Net zero Activity data'!AG17*EF!$H16)*kgtoGg)</f>
        <v>1.8141094978660446</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1.6967284692901876</v>
      </c>
      <c r="S928" s="93">
        <f>IF('Net zero activities &amp; levers'!$C$12="Off",('Activity data'!AL17*EF!$H16)*kgtoGg,('Net zero Activity data'!AL17*EF!$H16)*kgtoGg)</f>
        <v>1.5120639277881576</v>
      </c>
      <c r="T928" s="93">
        <f>IF('Net zero activities &amp; levers'!$C$12="Off",('Activity data'!AM17*EF!$H16)*kgtoGg,('Net zero Activity data'!AM17*EF!$H16)*kgtoGg)</f>
        <v>1.5353801568605683</v>
      </c>
      <c r="U928" s="93">
        <f>IF('Net zero activities &amp; levers'!$C$12="Off",('Activity data'!AN17*EF!$H16)*kgtoGg,('Net zero Activity data'!AN17*EF!$H16)*kgtoGg)</f>
        <v>1.5451992021357328</v>
      </c>
      <c r="V928" s="93">
        <f>IF('Net zero activities &amp; levers'!$C$12="Off",('Activity data'!AO17*EF!$H16)*kgtoGg,('Net zero Activity data'!AO17*EF!$H16)*kgtoGg)</f>
        <v>1.5508966318680948</v>
      </c>
      <c r="W928" s="93">
        <f>IF('Net zero activities &amp; levers'!$C$12="Off",('Activity data'!AP17*EF!$H16)*kgtoGg,('Net zero Activity data'!AP17*EF!$H16)*kgtoGg)</f>
        <v>1.5599541295410297</v>
      </c>
      <c r="X928" s="93">
        <f>IF('Net zero activities &amp; levers'!$C$12="Off",('Activity data'!AQ17*EF!$H16)*kgtoGg,('Net zero Activity data'!AQ17*EF!$H16)*kgtoGg)</f>
        <v>1.5662912397753255</v>
      </c>
      <c r="Y928" s="93">
        <f>IF('Net zero activities &amp; levers'!$C$12="Off",('Activity data'!AR17*EF!$H16)*kgtoGg,('Net zero Activity data'!AR17*EF!$H16)*kgtoGg)</f>
        <v>1.5664262918608289</v>
      </c>
      <c r="Z928" s="93">
        <f>IF('Net zero activities &amp; levers'!$C$12="Off",('Activity data'!AS17*EF!$H16)*kgtoGg,('Net zero Activity data'!AS17*EF!$H16)*kgtoGg)</f>
        <v>1.5661593914335121</v>
      </c>
      <c r="AA928" s="93">
        <f>IF('Net zero activities &amp; levers'!$C$12="Off",('Activity data'!AT17*EF!$H16)*kgtoGg,('Net zero Activity data'!AT17*EF!$H16)*kgtoGg)</f>
        <v>1.5665838286999487</v>
      </c>
      <c r="AB928" s="93">
        <f>IF('Net zero activities &amp; levers'!$C$12="Off",('Activity data'!AU17*EF!$H16)*kgtoGg,('Net zero Activity data'!AU17*EF!$H16)*kgtoGg)</f>
        <v>1.5789776160793096</v>
      </c>
      <c r="AC928" s="93">
        <f>IF('Net zero activities &amp; levers'!$C$12="Off",('Activity data'!AV17*EF!$H16)*kgtoGg,('Net zero Activity data'!AV17*EF!$H16)*kgtoGg)</f>
        <v>1.5852584906699076</v>
      </c>
      <c r="AD928" s="93">
        <f>IF('Net zero activities &amp; levers'!$C$12="Off",('Activity data'!AW17*EF!$H16)*kgtoGg,('Net zero Activity data'!AW17*EF!$H16)*kgtoGg)</f>
        <v>1.5993642934782686</v>
      </c>
      <c r="AE928" s="93">
        <f>IF('Net zero activities &amp; levers'!$C$12="Off",('Activity data'!AX17*EF!$H16)*kgtoGg,('Net zero Activity data'!AX17*EF!$H16)*kgtoGg)</f>
        <v>1.6149132379807265</v>
      </c>
      <c r="AF928" s="93">
        <f>IF('Net zero activities &amp; levers'!$C$12="Off",('Activity data'!AY17*EF!$H16)*kgtoGg,('Net zero Activity data'!AY17*EF!$H16)*kgtoGg)</f>
        <v>1.6388505730225036</v>
      </c>
      <c r="AG928" s="93">
        <f>IF('Net zero activities &amp; levers'!$C$12="Off",('Activity data'!AZ17*EF!$H16)*kgtoGg,('Net zero Activity data'!AZ17*EF!$H16)*kgtoGg)</f>
        <v>1.666448918476122</v>
      </c>
      <c r="AH928" s="93">
        <f>IF('Net zero activities &amp; levers'!$C$12="Off",('Activity data'!BA17*EF!$H16)*kgtoGg,('Net zero Activity data'!BA17*EF!$H16)*kgtoGg)</f>
        <v>1.6802513737676474</v>
      </c>
      <c r="AI928" s="93">
        <f>IF('Net zero activities &amp; levers'!$C$12="Off",('Activity data'!BB17*EF!$H16)*kgtoGg,('Net zero Activity data'!BB17*EF!$H16)*kgtoGg)</f>
        <v>1.6935219889004469</v>
      </c>
      <c r="AJ928" s="93">
        <f>IF('Net zero activities &amp; levers'!$C$12="Off",('Activity data'!BC17*EF!$H16)*kgtoGg,('Net zero Activity data'!BC17*EF!$H16)*kgtoGg)</f>
        <v>1.7108002831250815</v>
      </c>
      <c r="AK928" s="93">
        <f>IF('Net zero activities &amp; levers'!$C$12="Off",('Activity data'!BD17*EF!$H16)*kgtoGg,('Net zero Activity data'!BD17*EF!$H16)*kgtoGg)</f>
        <v>1.7271078712750363</v>
      </c>
      <c r="AL928" s="93">
        <f>IF('Net zero activities &amp; levers'!$C$12="Off",('Activity data'!BE17*EF!$H16)*kgtoGg,('Net zero Activity data'!BE17*EF!$H16)*kgtoGg)</f>
        <v>1.7475904225180046</v>
      </c>
      <c r="AM928" s="93">
        <f>IF('Net zero activities &amp; levers'!$C$12="Off",('Activity data'!BF17*EF!$H16)*kgtoGg,('Net zero Activity data'!BF17*EF!$H16)*kgtoGg)</f>
        <v>1.765851705559462</v>
      </c>
      <c r="AN928" s="93">
        <f>IF('Net zero activities &amp; levers'!$C$12="Off",('Activity data'!BG17*EF!$H16)*kgtoGg,('Net zero Activity data'!BG17*EF!$H16)*kgtoGg)</f>
        <v>1.7909205411073239</v>
      </c>
      <c r="AO928" s="93">
        <f>IF('Net zero activities &amp; levers'!$C$12="Off",('Activity data'!BH17*EF!$H16)*kgtoGg,('Net zero Activity data'!BH17*EF!$H16)*kgtoGg)</f>
        <v>1.8156294852907482</v>
      </c>
      <c r="AP928" s="93">
        <f>IF('Net zero activities &amp; levers'!$C$12="Off",('Activity data'!BI17*EF!$H16)*kgtoGg,('Net zero Activity data'!BI17*EF!$H16)*kgtoGg)</f>
        <v>1.8408529034601278</v>
      </c>
      <c r="AQ928" s="93">
        <f>IF('Net zero activities &amp; levers'!$C$12="Off",('Activity data'!BJ17*EF!$H16)*kgtoGg,('Net zero Activity data'!BJ17*EF!$H16)*kgtoGg)</f>
        <v>1.866824611329152</v>
      </c>
      <c r="AR928" s="93">
        <f>IF('Net zero activities &amp; levers'!$C$12="Off",('Activity data'!BK17*EF!$H16)*kgtoGg,('Net zero Activity data'!BK17*EF!$H16)*kgtoGg)</f>
        <v>1.8940179193841129</v>
      </c>
      <c r="AS928" s="93">
        <f>IF('Net zero activities &amp; levers'!$C$12="Off",('Activity data'!BL17*EF!$H16)*kgtoGg,('Net zero Activity data'!BL17*EF!$H16)*kgtoGg)</f>
        <v>1.9250442601929048</v>
      </c>
      <c r="AT928" s="93">
        <f>IF('Net zero activities &amp; levers'!$C$12="Off",('Activity data'!BM17*EF!$H16)*kgtoGg,('Net zero Activity data'!BM17*EF!$H16)*kgtoGg)</f>
        <v>1.9293345262815162</v>
      </c>
      <c r="AU928" s="93">
        <f>IF('Net zero activities &amp; levers'!$C$12="Off",('Activity data'!BN17*EF!$H16)*kgtoGg,('Net zero Activity data'!BN17*EF!$H16)*kgtoGg)</f>
        <v>1.92931708895134</v>
      </c>
      <c r="AV928" s="93">
        <f>IF('Net zero activities &amp; levers'!$C$12="Off",('Activity data'!BO17*EF!$H16)*kgtoGg,('Net zero Activity data'!BO17*EF!$H16)*kgtoGg)</f>
        <v>1.9295374226018187</v>
      </c>
      <c r="AW928" s="93">
        <f>IF('Net zero activities &amp; levers'!$C$12="Off",('Activity data'!BP17*EF!$H16)*kgtoGg,('Net zero Activity data'!BP17*EF!$H16)*kgtoGg)</f>
        <v>1.9284286894739027</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0.25496723934882598</v>
      </c>
      <c r="L929" s="93">
        <f>IF('Net zero activities &amp; levers'!$C$12="Off",('Activity data'!AE18*EF!$H17)*kgtoGg,('Net zero Activity data'!AE18*EF!$H17)*kgtoGg)</f>
        <v>0.2535813228154688</v>
      </c>
      <c r="M929" s="93">
        <f>IF('Net zero activities &amp; levers'!$C$12="Off",('Activity data'!AF18*EF!$H17)*kgtoGg,('Net zero Activity data'!AF18*EF!$H17)*kgtoGg)</f>
        <v>0.25369507454499329</v>
      </c>
      <c r="N929" s="93">
        <f>IF('Net zero activities &amp; levers'!$C$12="Off",('Activity data'!AG18*EF!$H17)*kgtoGg,('Net zero Activity data'!AG18*EF!$H17)*kgtoGg)</f>
        <v>0.25136595935447836</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0.23510145332951488</v>
      </c>
      <c r="S929" s="93">
        <f>IF('Net zero activities &amp; levers'!$C$12="Off",('Activity data'!AL18*EF!$H17)*kgtoGg,('Net zero Activity data'!AL18*EF!$H17)*kgtoGg)</f>
        <v>0.20951403443996328</v>
      </c>
      <c r="T929" s="93">
        <f>IF('Net zero activities &amp; levers'!$C$12="Off",('Activity data'!AM18*EF!$H17)*kgtoGg,('Net zero Activity data'!AM18*EF!$H17)*kgtoGg)</f>
        <v>0.21274476902142567</v>
      </c>
      <c r="U929" s="93">
        <f>IF('Net zero activities &amp; levers'!$C$12="Off",('Activity data'!AN18*EF!$H17)*kgtoGg,('Net zero Activity data'!AN18*EF!$H17)*kgtoGg)</f>
        <v>0.21410531188746557</v>
      </c>
      <c r="V929" s="93">
        <f>IF('Net zero activities &amp; levers'!$C$12="Off",('Activity data'!AO18*EF!$H17)*kgtoGg,('Net zero Activity data'!AO18*EF!$H17)*kgtoGg)</f>
        <v>0.21489475700762756</v>
      </c>
      <c r="W929" s="93">
        <f>IF('Net zero activities &amp; levers'!$C$12="Off",('Activity data'!AP18*EF!$H17)*kgtoGg,('Net zero Activity data'!AP18*EF!$H17)*kgtoGg)</f>
        <v>0.21614977860063861</v>
      </c>
      <c r="X929" s="93">
        <f>IF('Net zero activities &amp; levers'!$C$12="Off",('Activity data'!AQ18*EF!$H17)*kgtoGg,('Net zero Activity data'!AQ18*EF!$H17)*kgtoGg)</f>
        <v>0.21702785889041856</v>
      </c>
      <c r="Y929" s="93">
        <f>IF('Net zero activities &amp; levers'!$C$12="Off",('Activity data'!AR18*EF!$H17)*kgtoGg,('Net zero Activity data'!AR18*EF!$H17)*kgtoGg)</f>
        <v>0.21704657192680107</v>
      </c>
      <c r="Z929" s="93">
        <f>IF('Net zero activities &amp; levers'!$C$12="Off",('Activity data'!AS18*EF!$H17)*kgtoGg,('Net zero Activity data'!AS18*EF!$H17)*kgtoGg)</f>
        <v>0.21700958976996679</v>
      </c>
      <c r="AA929" s="93">
        <f>IF('Net zero activities &amp; levers'!$C$12="Off",('Activity data'!AT18*EF!$H17)*kgtoGg,('Net zero Activity data'!AT18*EF!$H17)*kgtoGg)</f>
        <v>0.21706840048717493</v>
      </c>
      <c r="AB929" s="93">
        <f>IF('Net zero activities &amp; levers'!$C$12="Off",('Activity data'!AU18*EF!$H17)*kgtoGg,('Net zero Activity data'!AU18*EF!$H17)*kgtoGg)</f>
        <v>0.21878570380227977</v>
      </c>
      <c r="AC929" s="93">
        <f>IF('Net zero activities &amp; levers'!$C$12="Off",('Activity data'!AV18*EF!$H17)*kgtoGg,('Net zero Activity data'!AV18*EF!$H17)*kgtoGg)</f>
        <v>0.2196559919899046</v>
      </c>
      <c r="AD929" s="93">
        <f>IF('Net zero activities &amp; levers'!$C$12="Off",('Activity data'!AW18*EF!$H17)*kgtoGg,('Net zero Activity data'!AW18*EF!$H17)*kgtoGg)</f>
        <v>0.22161051494431261</v>
      </c>
      <c r="AE929" s="93">
        <f>IF('Net zero activities &amp; levers'!$C$12="Off",('Activity data'!AX18*EF!$H17)*kgtoGg,('Net zero Activity data'!AX18*EF!$H17)*kgtoGg)</f>
        <v>0.22376500195648436</v>
      </c>
      <c r="AF929" s="93">
        <f>IF('Net zero activities &amp; levers'!$C$12="Off",('Activity data'!AY18*EF!$H17)*kgtoGg,('Net zero Activity data'!AY18*EF!$H17)*kgtoGg)</f>
        <v>0.22708179799015477</v>
      </c>
      <c r="AG929" s="93">
        <f>IF('Net zero activities &amp; levers'!$C$12="Off",('Activity data'!AZ18*EF!$H17)*kgtoGg,('Net zero Activity data'!AZ18*EF!$H17)*kgtoGg)</f>
        <v>0.23090586957442544</v>
      </c>
      <c r="AH929" s="93">
        <f>IF('Net zero activities &amp; levers'!$C$12="Off",('Activity data'!BA18*EF!$H17)*kgtoGg,('Net zero Activity data'!BA18*EF!$H17)*kgtoGg)</f>
        <v>0.23281836020406091</v>
      </c>
      <c r="AI929" s="93">
        <f>IF('Net zero activities &amp; levers'!$C$12="Off",('Activity data'!BB18*EF!$H17)*kgtoGg,('Net zero Activity data'!BB18*EF!$H17)*kgtoGg)</f>
        <v>0.23465715819723842</v>
      </c>
      <c r="AJ929" s="93">
        <f>IF('Net zero activities &amp; levers'!$C$12="Off",('Activity data'!BC18*EF!$H17)*kgtoGg,('Net zero Activity data'!BC18*EF!$H17)*kgtoGg)</f>
        <v>0.23705126671653842</v>
      </c>
      <c r="AK929" s="93">
        <f>IF('Net zero activities &amp; levers'!$C$12="Off",('Activity data'!BD18*EF!$H17)*kgtoGg,('Net zero Activity data'!BD18*EF!$H17)*kgtoGg)</f>
        <v>0.23931087262505329</v>
      </c>
      <c r="AL929" s="93">
        <f>IF('Net zero activities &amp; levers'!$C$12="Off",('Activity data'!BE18*EF!$H17)*kgtoGg,('Net zero Activity data'!BE18*EF!$H17)*kgtoGg)</f>
        <v>0.24214896820267545</v>
      </c>
      <c r="AM929" s="93">
        <f>IF('Net zero activities &amp; levers'!$C$12="Off",('Activity data'!BF18*EF!$H17)*kgtoGg,('Net zero Activity data'!BF18*EF!$H17)*kgtoGg)</f>
        <v>0.24467928124946739</v>
      </c>
      <c r="AN929" s="93">
        <f>IF('Net zero activities &amp; levers'!$C$12="Off",('Activity data'!BG18*EF!$H17)*kgtoGg,('Net zero Activity data'!BG18*EF!$H17)*kgtoGg)</f>
        <v>0.24815285983157639</v>
      </c>
      <c r="AO929" s="93">
        <f>IF('Net zero activities &amp; levers'!$C$12="Off",('Activity data'!BH18*EF!$H17)*kgtoGg,('Net zero Activity data'!BH18*EF!$H17)*kgtoGg)</f>
        <v>0.251576571281524</v>
      </c>
      <c r="AP929" s="93">
        <f>IF('Net zero activities &amp; levers'!$C$12="Off",('Activity data'!BI18*EF!$H17)*kgtoGg,('Net zero Activity data'!BI18*EF!$H17)*kgtoGg)</f>
        <v>0.25507156908281625</v>
      </c>
      <c r="AQ929" s="93">
        <f>IF('Net zero activities &amp; levers'!$C$12="Off",('Activity data'!BJ18*EF!$H17)*kgtoGg,('Net zero Activity data'!BJ18*EF!$H17)*kgtoGg)</f>
        <v>0.25867025112061548</v>
      </c>
      <c r="AR929" s="93">
        <f>IF('Net zero activities &amp; levers'!$C$12="Off",('Activity data'!BK18*EF!$H17)*kgtoGg,('Net zero Activity data'!BK18*EF!$H17)*kgtoGg)</f>
        <v>0.26243820006487595</v>
      </c>
      <c r="AS929" s="93">
        <f>IF('Net zero activities &amp; levers'!$C$12="Off",('Activity data'!BL18*EF!$H17)*kgtoGg,('Net zero Activity data'!BL18*EF!$H17)*kgtoGg)</f>
        <v>0.26673726025492234</v>
      </c>
      <c r="AT929" s="93">
        <f>IF('Net zero activities &amp; levers'!$C$12="Off",('Activity data'!BM18*EF!$H17)*kgtoGg,('Net zero Activity data'!BM18*EF!$H17)*kgtoGg)</f>
        <v>0.26733172649442899</v>
      </c>
      <c r="AU929" s="93">
        <f>IF('Net zero activities &amp; levers'!$C$12="Off",('Activity data'!BN18*EF!$H17)*kgtoGg,('Net zero Activity data'!BN18*EF!$H17)*kgtoGg)</f>
        <v>0.26732931034962987</v>
      </c>
      <c r="AV929" s="93">
        <f>IF('Net zero activities &amp; levers'!$C$12="Off",('Activity data'!BO18*EF!$H17)*kgtoGg,('Net zero Activity data'!BO18*EF!$H17)*kgtoGg)</f>
        <v>0.26735984013820979</v>
      </c>
      <c r="AW929" s="93">
        <f>IF('Net zero activities &amp; levers'!$C$12="Off",('Activity data'!BP18*EF!$H17)*kgtoGg,('Net zero Activity data'!BP18*EF!$H17)*kgtoGg)</f>
        <v>0.26720621227467972</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7.4507389435191698</v>
      </c>
      <c r="N930" s="27">
        <f t="shared" si="331"/>
        <v>7.4882097119910753</v>
      </c>
      <c r="O930" s="27">
        <f t="shared" si="331"/>
        <v>7.5131092090175429</v>
      </c>
      <c r="P930" s="27">
        <f t="shared" si="331"/>
        <v>7.5251923679492405</v>
      </c>
      <c r="Q930" s="27">
        <f t="shared" si="331"/>
        <v>7.5518885629203734</v>
      </c>
      <c r="R930" s="27">
        <f t="shared" si="331"/>
        <v>7.5825135825669054</v>
      </c>
      <c r="S930" s="27">
        <f t="shared" si="331"/>
        <v>7.3753718852487271</v>
      </c>
      <c r="T930" s="27">
        <f t="shared" si="331"/>
        <v>7.4694842771577035</v>
      </c>
      <c r="U930" s="27">
        <f t="shared" si="331"/>
        <v>7.542234799984481</v>
      </c>
      <c r="V930" s="27">
        <f t="shared" si="331"/>
        <v>7.6071785011289723</v>
      </c>
      <c r="W930" s="27">
        <f t="shared" si="331"/>
        <v>7.6758309718906155</v>
      </c>
      <c r="X930" s="27">
        <f t="shared" si="331"/>
        <v>7.7385122451051807</v>
      </c>
      <c r="Y930" s="27">
        <f t="shared" si="331"/>
        <v>7.791352787728318</v>
      </c>
      <c r="Z930" s="27">
        <f t="shared" si="331"/>
        <v>7.8435359341380684</v>
      </c>
      <c r="AA930" s="27">
        <f t="shared" ref="L930:AW932" si="332">AA1393</f>
        <v>7.8968569333392367</v>
      </c>
      <c r="AB930" s="27">
        <f t="shared" si="332"/>
        <v>7.9708395739290774</v>
      </c>
      <c r="AC930" s="27">
        <f t="shared" si="332"/>
        <v>8.0346879416649859</v>
      </c>
      <c r="AD930" s="27">
        <f t="shared" si="332"/>
        <v>8.1130078493024147</v>
      </c>
      <c r="AE930" s="27">
        <f t="shared" si="332"/>
        <v>8.1948830007066125</v>
      </c>
      <c r="AF930" s="27">
        <f t="shared" si="332"/>
        <v>8.293215602314195</v>
      </c>
      <c r="AG930" s="27">
        <f t="shared" si="332"/>
        <v>8.3998958709716458</v>
      </c>
      <c r="AH930" s="27">
        <f t="shared" si="332"/>
        <v>8.4821304115185292</v>
      </c>
      <c r="AI930" s="27">
        <f t="shared" si="332"/>
        <v>8.5643646742520563</v>
      </c>
      <c r="AJ930" s="27">
        <f t="shared" si="332"/>
        <v>8.6554469242522067</v>
      </c>
      <c r="AK930" s="27">
        <f t="shared" si="332"/>
        <v>8.7458635818001067</v>
      </c>
      <c r="AL930" s="27">
        <f t="shared" si="332"/>
        <v>8.8459292017919573</v>
      </c>
      <c r="AM930" s="27">
        <f t="shared" si="332"/>
        <v>8.9429559688955855</v>
      </c>
      <c r="AN930" s="27">
        <f t="shared" si="332"/>
        <v>9.0556229134752435</v>
      </c>
      <c r="AO930" s="27">
        <f t="shared" si="332"/>
        <v>9.1694822193663157</v>
      </c>
      <c r="AP930" s="27">
        <f t="shared" si="332"/>
        <v>9.2864212512160815</v>
      </c>
      <c r="AQ930" s="27">
        <f t="shared" si="332"/>
        <v>9.4070507095645581</v>
      </c>
      <c r="AR930" s="27">
        <f t="shared" si="332"/>
        <v>9.5325470673578661</v>
      </c>
      <c r="AS930" s="27">
        <f t="shared" si="332"/>
        <v>9.6689571225079529</v>
      </c>
      <c r="AT930" s="27">
        <f t="shared" si="332"/>
        <v>9.747113768415316</v>
      </c>
      <c r="AU930" s="27">
        <f t="shared" si="332"/>
        <v>9.8161625757951647</v>
      </c>
      <c r="AV930" s="27">
        <f t="shared" si="332"/>
        <v>9.8863534218130269</v>
      </c>
      <c r="AW930" s="27">
        <f t="shared" si="332"/>
        <v>9.9540059037029689</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2.1227712545548463</v>
      </c>
      <c r="N931" s="27">
        <f t="shared" si="332"/>
        <v>2.1334469567638776</v>
      </c>
      <c r="O931" s="27">
        <f t="shared" si="332"/>
        <v>2.1405410097083357</v>
      </c>
      <c r="P931" s="27">
        <f t="shared" si="332"/>
        <v>2.143983592066792</v>
      </c>
      <c r="Q931" s="27">
        <f t="shared" si="332"/>
        <v>2.151589537694508</v>
      </c>
      <c r="R931" s="27">
        <f t="shared" si="332"/>
        <v>2.1603148348588097</v>
      </c>
      <c r="S931" s="27">
        <f t="shared" si="332"/>
        <v>2.1012986159280409</v>
      </c>
      <c r="T931" s="27">
        <f t="shared" si="332"/>
        <v>2.128111940318576</v>
      </c>
      <c r="U931" s="27">
        <f t="shared" si="332"/>
        <v>2.148839108426492</v>
      </c>
      <c r="V931" s="27">
        <f t="shared" si="332"/>
        <v>2.1673420546441746</v>
      </c>
      <c r="W931" s="27">
        <f t="shared" si="332"/>
        <v>2.1869016570663948</v>
      </c>
      <c r="X931" s="27">
        <f t="shared" si="332"/>
        <v>2.2047600206444815</v>
      </c>
      <c r="Y931" s="27">
        <f t="shared" si="332"/>
        <v>2.2198146864710222</v>
      </c>
      <c r="Z931" s="27">
        <f t="shared" si="332"/>
        <v>2.2346820551992206</v>
      </c>
      <c r="AA931" s="27">
        <f t="shared" si="332"/>
        <v>2.2498736066985305</v>
      </c>
      <c r="AB931" s="27">
        <f t="shared" si="332"/>
        <v>2.2709518143730563</v>
      </c>
      <c r="AC931" s="27">
        <f t="shared" si="332"/>
        <v>2.2891426919098299</v>
      </c>
      <c r="AD931" s="27">
        <f t="shared" si="332"/>
        <v>2.311456619407819</v>
      </c>
      <c r="AE931" s="27">
        <f t="shared" si="332"/>
        <v>2.3347834624472377</v>
      </c>
      <c r="AF931" s="27">
        <f t="shared" si="332"/>
        <v>2.3627991561469521</v>
      </c>
      <c r="AG931" s="27">
        <f t="shared" si="332"/>
        <v>2.3931931626275045</v>
      </c>
      <c r="AH931" s="27">
        <f t="shared" si="332"/>
        <v>2.41662239832181</v>
      </c>
      <c r="AI931" s="27">
        <f t="shared" si="332"/>
        <v>2.4400515548650121</v>
      </c>
      <c r="AJ931" s="27">
        <f t="shared" si="332"/>
        <v>2.4660015691610671</v>
      </c>
      <c r="AK931" s="27">
        <f t="shared" si="332"/>
        <v>2.4917619511890217</v>
      </c>
      <c r="AL931" s="27">
        <f t="shared" si="332"/>
        <v>2.5202713947889315</v>
      </c>
      <c r="AM931" s="27">
        <f t="shared" si="332"/>
        <v>2.5479150464711746</v>
      </c>
      <c r="AN931" s="27">
        <f t="shared" si="332"/>
        <v>2.5800147017007076</v>
      </c>
      <c r="AO931" s="27">
        <f t="shared" si="332"/>
        <v>2.6124540695864082</v>
      </c>
      <c r="AP931" s="27">
        <f t="shared" si="332"/>
        <v>2.6457708744332722</v>
      </c>
      <c r="AQ931" s="27">
        <f t="shared" si="332"/>
        <v>2.6801391093930285</v>
      </c>
      <c r="AR931" s="27">
        <f t="shared" si="332"/>
        <v>2.7158939604077297</v>
      </c>
      <c r="AS931" s="27">
        <f t="shared" si="332"/>
        <v>2.7547582054309321</v>
      </c>
      <c r="AT931" s="27">
        <f t="shared" si="332"/>
        <v>2.7770256184408706</v>
      </c>
      <c r="AU931" s="27">
        <f t="shared" si="332"/>
        <v>2.7966981401301085</v>
      </c>
      <c r="AV931" s="27">
        <f t="shared" si="332"/>
        <v>2.8166960371694638</v>
      </c>
      <c r="AW931" s="27">
        <f t="shared" si="332"/>
        <v>2.8359707352824839</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0.43843338143568994</v>
      </c>
      <c r="N932" s="27">
        <f t="shared" si="332"/>
        <v>0.44063832189202168</v>
      </c>
      <c r="O932" s="27">
        <f t="shared" si="332"/>
        <v>0.44210351490980387</v>
      </c>
      <c r="P932" s="27">
        <f t="shared" si="332"/>
        <v>0.44281453971808232</v>
      </c>
      <c r="Q932" s="27">
        <f t="shared" si="332"/>
        <v>0.44438545813589125</v>
      </c>
      <c r="R932" s="27">
        <f t="shared" si="332"/>
        <v>0.44618756541973903</v>
      </c>
      <c r="S932" s="27">
        <f t="shared" si="332"/>
        <v>0.43399846102620321</v>
      </c>
      <c r="T932" s="27">
        <f t="shared" si="332"/>
        <v>0.43953643712930424</v>
      </c>
      <c r="U932" s="27">
        <f t="shared" si="332"/>
        <v>0.4438173893900062</v>
      </c>
      <c r="V932" s="27">
        <f t="shared" si="332"/>
        <v>0.44763895483627575</v>
      </c>
      <c r="W932" s="27">
        <f t="shared" si="332"/>
        <v>0.45167876016674224</v>
      </c>
      <c r="X932" s="27">
        <f t="shared" si="332"/>
        <v>0.4553671946665257</v>
      </c>
      <c r="Y932" s="27">
        <f t="shared" si="332"/>
        <v>0.45847655844302865</v>
      </c>
      <c r="Z932" s="27">
        <f t="shared" si="332"/>
        <v>0.46154723821154758</v>
      </c>
      <c r="AA932" s="27">
        <f t="shared" si="332"/>
        <v>0.46468487411028397</v>
      </c>
      <c r="AB932" s="27">
        <f t="shared" si="332"/>
        <v>0.46903832945575119</v>
      </c>
      <c r="AC932" s="27">
        <f t="shared" si="332"/>
        <v>0.47279544079434555</v>
      </c>
      <c r="AD932" s="27">
        <f t="shared" si="332"/>
        <v>0.47740411950386857</v>
      </c>
      <c r="AE932" s="27">
        <f t="shared" si="332"/>
        <v>0.48222200397919629</v>
      </c>
      <c r="AF932" s="27">
        <f t="shared" si="332"/>
        <v>0.48800831529073146</v>
      </c>
      <c r="AG932" s="27">
        <f t="shared" si="332"/>
        <v>0.49428583907387752</v>
      </c>
      <c r="AH932" s="27">
        <f t="shared" si="332"/>
        <v>0.49912487154516566</v>
      </c>
      <c r="AI932" s="27">
        <f t="shared" si="332"/>
        <v>0.50396388766872646</v>
      </c>
      <c r="AJ932" s="27">
        <f t="shared" si="332"/>
        <v>0.50932355724768441</v>
      </c>
      <c r="AK932" s="27">
        <f t="shared" si="332"/>
        <v>0.51464406051686951</v>
      </c>
      <c r="AL932" s="27">
        <f t="shared" si="332"/>
        <v>0.52053235005043952</v>
      </c>
      <c r="AM932" s="27">
        <f t="shared" si="332"/>
        <v>0.52624182046854062</v>
      </c>
      <c r="AN932" s="27">
        <f t="shared" si="332"/>
        <v>0.53287162589623627</v>
      </c>
      <c r="AO932" s="27">
        <f t="shared" si="332"/>
        <v>0.53957159496885621</v>
      </c>
      <c r="AP932" s="27">
        <f t="shared" si="332"/>
        <v>0.54645278830341859</v>
      </c>
      <c r="AQ932" s="27">
        <f t="shared" si="332"/>
        <v>0.55355114213454859</v>
      </c>
      <c r="AR932" s="27">
        <f t="shared" si="332"/>
        <v>0.56093588516772686</v>
      </c>
      <c r="AS932" s="27">
        <f t="shared" si="332"/>
        <v>0.56896283688280502</v>
      </c>
      <c r="AT932" s="27">
        <f t="shared" si="332"/>
        <v>0.57356190857308931</v>
      </c>
      <c r="AU932" s="27">
        <f t="shared" si="332"/>
        <v>0.5776250360471743</v>
      </c>
      <c r="AV932" s="27">
        <f t="shared" si="332"/>
        <v>0.58175536596461319</v>
      </c>
      <c r="AW932" s="27">
        <f t="shared" si="332"/>
        <v>0.58573632766819339</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9.4871637196006511E-2</v>
      </c>
      <c r="L933" s="93">
        <f>IF('Net zero activities &amp; levers'!$C$12="Off",('Activity data'!AE8*EF!$H21)*kgtoGg,('Net zero Activity data'!AE8*EF!$H21)*kgtoGg)</f>
        <v>9.404884578461549E-2</v>
      </c>
      <c r="M933" s="93">
        <f>IF('Net zero activities &amp; levers'!$C$12="Off",('Activity data'!AF8*EF!$H21)*kgtoGg,('Net zero Activity data'!AF8*EF!$H21)*kgtoGg)</f>
        <v>9.3735634002294205E-2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7.5208247714783946E-2</v>
      </c>
      <c r="T933" s="93">
        <f>IF('Net zero activities &amp; levers'!$C$12="Off",('Activity data'!AM8*EF!$H21)*kgtoGg,('Net zero Activity data'!AM8*EF!$H21)*kgtoGg)</f>
        <v>7.6678484071577055E-2</v>
      </c>
      <c r="U933" s="93">
        <f>IF('Net zero activities &amp; levers'!$C$12="Off",('Activity data'!AN8*EF!$H21)*kgtoGg,('Net zero Activity data'!AN8*EF!$H21)*kgtoGg)</f>
        <v>7.7467512107200667E-2</v>
      </c>
      <c r="V933" s="93">
        <f>IF('Net zero activities &amp; levers'!$C$12="Off",('Activity data'!AO8*EF!$H21)*kgtoGg,('Net zero Activity data'!AO8*EF!$H21)*kgtoGg)</f>
        <v>7.8029910082547838E-2</v>
      </c>
      <c r="W933" s="93">
        <f>IF('Net zero activities &amp; levers'!$C$12="Off",('Activity data'!AP8*EF!$H21)*kgtoGg,('Net zero Activity data'!AP8*EF!$H21)*kgtoGg)</f>
        <v>7.873105143618242E-2</v>
      </c>
      <c r="X933" s="93">
        <f>IF('Net zero activities &amp; levers'!$C$12="Off",('Activity data'!AQ8*EF!$H21)*kgtoGg,('Net zero Activity data'!AQ8*EF!$H21)*kgtoGg)</f>
        <v>7.9275124037070141E-2</v>
      </c>
      <c r="Y933" s="93">
        <f>IF('Net zero activities &amp; levers'!$C$12="Off",('Activity data'!AR8*EF!$H21)*kgtoGg,('Net zero Activity data'!AR8*EF!$H21)*kgtoGg)</f>
        <v>7.9501191860728515E-2</v>
      </c>
      <c r="Z933" s="93">
        <f>IF('Net zero activities &amp; levers'!$C$12="Off",('Activity data'!AS8*EF!$H21)*kgtoGg,('Net zero Activity data'!AS8*EF!$H21)*kgtoGg)</f>
        <v>7.9693121649003426E-2</v>
      </c>
      <c r="AA933" s="93">
        <f>IF('Net zero activities &amp; levers'!$C$12="Off",('Activity data'!AT8*EF!$H21)*kgtoGg,('Net zero Activity data'!AT8*EF!$H21)*kgtoGg)</f>
        <v>7.9905129321863402E-2</v>
      </c>
      <c r="AB933" s="93">
        <f>IF('Net zero activities &amp; levers'!$C$12="Off",('Activity data'!AU8*EF!$H21)*kgtoGg,('Net zero Activity data'!AU8*EF!$H21)*kgtoGg)</f>
        <v>8.0692545350578432E-2</v>
      </c>
      <c r="AC933" s="93">
        <f>IF('Net zero activities &amp; levers'!$C$12="Off",('Activity data'!AV8*EF!$H21)*kgtoGg,('Net zero Activity data'!AV8*EF!$H21)*kgtoGg)</f>
        <v>8.1167588895338233E-2</v>
      </c>
      <c r="AD933" s="93">
        <f>IF('Net zero activities &amp; levers'!$C$12="Off",('Activity data'!AW8*EF!$H21)*kgtoGg,('Net zero Activity data'!AW8*EF!$H21)*kgtoGg)</f>
        <v>8.1328480244547169E-2</v>
      </c>
      <c r="AE933" s="93">
        <f>IF('Net zero activities &amp; levers'!$C$12="Off",('Activity data'!AX8*EF!$H21)*kgtoGg,('Net zero Activity data'!AX8*EF!$H21)*kgtoGg)</f>
        <v>8.152398002388353E-2</v>
      </c>
      <c r="AF933" s="93">
        <f>IF('Net zero activities &amp; levers'!$C$12="Off",('Activity data'!AY8*EF!$H21)*kgtoGg,('Net zero Activity data'!AY8*EF!$H21)*kgtoGg)</f>
        <v>8.2086485033796799E-2</v>
      </c>
      <c r="AG933" s="93">
        <f>IF('Net zero activities &amp; levers'!$C$12="Off",('Activity data'!AZ8*EF!$H21)*kgtoGg,('Net zero Activity data'!AZ8*EF!$H21)*kgtoGg)</f>
        <v>8.2780238858187707E-2</v>
      </c>
      <c r="AH933" s="93">
        <f>IF('Net zero activities &amp; levers'!$C$12="Off",('Activity data'!BA8*EF!$H21)*kgtoGg,('Net zero Activity data'!BA8*EF!$H21)*kgtoGg)</f>
        <v>8.2774193693921416E-2</v>
      </c>
      <c r="AI933" s="93">
        <f>IF('Net zero activities &amp; levers'!$C$12="Off",('Activity data'!BB8*EF!$H21)*kgtoGg,('Net zero Activity data'!BB8*EF!$H21)*kgtoGg)</f>
        <v>8.2707270961222476E-2</v>
      </c>
      <c r="AJ933" s="93">
        <f>IF('Net zero activities &amp; levers'!$C$12="Off",('Activity data'!BC8*EF!$H21)*kgtoGg,('Net zero Activity data'!BC8*EF!$H21)*kgtoGg)</f>
        <v>8.2790842701512574E-2</v>
      </c>
      <c r="AK933" s="93">
        <f>IF('Net zero activities &amp; levers'!$C$12="Off",('Activity data'!BD8*EF!$H21)*kgtoGg,('Net zero Activity data'!BD8*EF!$H21)*kgtoGg)</f>
        <v>8.2790127082109061E-2</v>
      </c>
      <c r="AL933" s="93">
        <f>IF('Net zero activities &amp; levers'!$C$12="Off",('Activity data'!BE8*EF!$H21)*kgtoGg,('Net zero Activity data'!BE8*EF!$H21)*kgtoGg)</f>
        <v>8.294054822370725E-2</v>
      </c>
      <c r="AM933" s="93">
        <f>IF('Net zero activities &amp; levers'!$C$12="Off",('Activity data'!BF8*EF!$H21)*kgtoGg,('Net zero Activity data'!BF8*EF!$H21)*kgtoGg)</f>
        <v>8.2947186626900371E-2</v>
      </c>
      <c r="AN933" s="93">
        <f>IF('Net zero activities &amp; levers'!$C$12="Off",('Activity data'!BG8*EF!$H21)*kgtoGg,('Net zero Activity data'!BG8*EF!$H21)*kgtoGg)</f>
        <v>8.3640570074188708E-2</v>
      </c>
      <c r="AO933" s="93">
        <f>IF('Net zero activities &amp; levers'!$C$12="Off",('Activity data'!BH8*EF!$H21)*kgtoGg,('Net zero Activity data'!BH8*EF!$H21)*kgtoGg)</f>
        <v>8.4288796191548235E-2</v>
      </c>
      <c r="AP933" s="93">
        <f>IF('Net zero activities &amp; levers'!$C$12="Off",('Activity data'!BI8*EF!$H21)*kgtoGg,('Net zero Activity data'!BI8*EF!$H21)*kgtoGg)</f>
        <v>8.4930504368898554E-2</v>
      </c>
      <c r="AQ933" s="93">
        <f>IF('Net zero activities &amp; levers'!$C$12="Off",('Activity data'!BJ8*EF!$H21)*kgtoGg,('Net zero Activity data'!BJ8*EF!$H21)*kgtoGg)</f>
        <v>8.5575141343548641E-2</v>
      </c>
      <c r="AR933" s="93">
        <f>IF('Net zero activities &amp; levers'!$C$12="Off",('Activity data'!BK8*EF!$H21)*kgtoGg,('Net zero Activity data'!BK8*EF!$H21)*kgtoGg)</f>
        <v>8.6242353486096393E-2</v>
      </c>
      <c r="AS933" s="93">
        <f>IF('Net zero activities &amp; levers'!$C$12="Off",('Activity data'!BL8*EF!$H21)*kgtoGg,('Net zero Activity data'!BL8*EF!$H21)*kgtoGg)</f>
        <v>8.7044361470360362E-2</v>
      </c>
      <c r="AT933" s="93">
        <f>IF('Net zero activities &amp; levers'!$C$12="Off",('Activity data'!BM8*EF!$H21)*kgtoGg,('Net zero Activity data'!BM8*EF!$H21)*kgtoGg)</f>
        <v>8.6654221537114093E-2</v>
      </c>
      <c r="AU933" s="93">
        <f>IF('Net zero activities &amp; levers'!$C$12="Off",('Activity data'!BN8*EF!$H21)*kgtoGg,('Net zero Activity data'!BN8*EF!$H21)*kgtoGg)</f>
        <v>8.605888876699494E-2</v>
      </c>
      <c r="AV933" s="93">
        <f>IF('Net zero activities &amp; levers'!$C$12="Off",('Activity data'!BO8*EF!$H21)*kgtoGg,('Net zero Activity data'!BO8*EF!$H21)*kgtoGg)</f>
        <v>8.5456139410084217E-2</v>
      </c>
      <c r="AW933" s="93">
        <f>IF('Net zero activities &amp; levers'!$C$12="Off",('Activity data'!BP8*EF!$H21)*kgtoGg,('Net zero Activity data'!BP8*EF!$H21)*kgtoGg)</f>
        <v>8.4779285670558938E-2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6.9689449734106276E-2</v>
      </c>
      <c r="L934" s="93">
        <f>IF('Net zero activities &amp; levers'!$C$12="Off",('Activity data'!AE9*EF!$H22)*kgtoGg,('Net zero Activity data'!AE9*EF!$H22)*kgtoGg)</f>
        <v>6.9085055392440989E-2</v>
      </c>
      <c r="M934" s="93">
        <f>IF('Net zero activities &amp; levers'!$C$12="Off",('Activity data'!AF9*EF!$H22)*kgtoGg,('Net zero Activity data'!AF9*EF!$H22)*kgtoGg)</f>
        <v>6.8854980763127779E-2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5.5245398452239122E-2</v>
      </c>
      <c r="T934" s="93">
        <f>IF('Net zero activities &amp; levers'!$C$12="Off",('Activity data'!AM9*EF!$H22)*kgtoGg,('Net zero Activity data'!AM9*EF!$H22)*kgtoGg)</f>
        <v>5.6325383637614447E-2</v>
      </c>
      <c r="U934" s="93">
        <f>IF('Net zero activities &amp; levers'!$C$12="Off",('Activity data'!AN9*EF!$H22)*kgtoGg,('Net zero Activity data'!AN9*EF!$H22)*kgtoGg)</f>
        <v>5.690497656182833E-2</v>
      </c>
      <c r="V934" s="93">
        <f>IF('Net zero activities &amp; levers'!$C$12="Off",('Activity data'!AO9*EF!$H22)*kgtoGg,('Net zero Activity data'!AO9*EF!$H22)*kgtoGg)</f>
        <v>5.7318094819211664E-2</v>
      </c>
      <c r="W934" s="93">
        <f>IF('Net zero activities &amp; levers'!$C$12="Off",('Activity data'!AP9*EF!$H22)*kgtoGg,('Net zero Activity data'!AP9*EF!$H22)*kgtoGg)</f>
        <v>5.7833129202139733E-2</v>
      </c>
      <c r="X934" s="93">
        <f>IF('Net zero activities &amp; levers'!$C$12="Off",('Activity data'!AQ9*EF!$H22)*kgtoGg,('Net zero Activity data'!AQ9*EF!$H22)*kgtoGg)</f>
        <v>5.8232786268170286E-2</v>
      </c>
      <c r="Y934" s="93">
        <f>IF('Net zero activities &amp; levers'!$C$12="Off",('Activity data'!AR9*EF!$H22)*kgtoGg,('Net zero Activity data'!AR9*EF!$H22)*kgtoGg)</f>
        <v>5.8398847935270948E-2</v>
      </c>
      <c r="Z934" s="93">
        <f>IF('Net zero activities &amp; levers'!$C$12="Off",('Activity data'!AS9*EF!$H22)*kgtoGg,('Net zero Activity data'!AS9*EF!$H22)*kgtoGg)</f>
        <v>5.8539832972820456E-2</v>
      </c>
      <c r="AA934" s="93">
        <f>IF('Net zero activities &amp; levers'!$C$12="Off",('Activity data'!AT9*EF!$H22)*kgtoGg,('Net zero Activity data'!AT9*EF!$H22)*kgtoGg)</f>
        <v>5.8695566535534212E-2</v>
      </c>
      <c r="AB934" s="93">
        <f>IF('Net zero activities &amp; levers'!$C$12="Off",('Activity data'!AU9*EF!$H22)*kgtoGg,('Net zero Activity data'!AU9*EF!$H22)*kgtoGg)</f>
        <v>5.9273975334779377E-2</v>
      </c>
      <c r="AC934" s="93">
        <f>IF('Net zero activities &amp; levers'!$C$12="Off",('Activity data'!AV9*EF!$H22)*kgtoGg,('Net zero Activity data'!AV9*EF!$H22)*kgtoGg)</f>
        <v>5.9622926024495558E-2</v>
      </c>
      <c r="AD934" s="93">
        <f>IF('Net zero activities &amp; levers'!$C$12="Off",('Activity data'!AW9*EF!$H22)*kgtoGg,('Net zero Activity data'!AW9*EF!$H22)*kgtoGg)</f>
        <v>5.9741111289604701E-2</v>
      </c>
      <c r="AE934" s="93">
        <f>IF('Net zero activities &amp; levers'!$C$12="Off",('Activity data'!AX9*EF!$H22)*kgtoGg,('Net zero Activity data'!AX9*EF!$H22)*kgtoGg)</f>
        <v>5.9884718720105153E-2</v>
      </c>
      <c r="AF934" s="93">
        <f>IF('Net zero activities &amp; levers'!$C$12="Off",('Activity data'!AY9*EF!$H22)*kgtoGg,('Net zero Activity data'!AY9*EF!$H22)*kgtoGg)</f>
        <v>6.0297915601408514E-2</v>
      </c>
      <c r="AG934" s="93">
        <f>IF('Net zero activities &amp; levers'!$C$12="Off",('Activity data'!AZ9*EF!$H22)*kgtoGg,('Net zero Activity data'!AZ9*EF!$H22)*kgtoGg)</f>
        <v>6.0807523358812857E-2</v>
      </c>
      <c r="AH934" s="93">
        <f>IF('Net zero activities &amp; levers'!$C$12="Off",('Activity data'!BA9*EF!$H22)*kgtoGg,('Net zero Activity data'!BA9*EF!$H22)*kgtoGg)</f>
        <v>6.0803082788546306E-2</v>
      </c>
      <c r="AI934" s="93">
        <f>IF('Net zero activities &amp; levers'!$C$12="Off",('Activity data'!BB9*EF!$H22)*kgtoGg,('Net zero Activity data'!BB9*EF!$H22)*kgtoGg)</f>
        <v>6.0753923645157075E-2</v>
      </c>
      <c r="AJ934" s="93">
        <f>IF('Net zero activities &amp; levers'!$C$12="Off",('Activity data'!BC9*EF!$H22)*kgtoGg,('Net zero Activity data'!BC9*EF!$H22)*kgtoGg)</f>
        <v>6.0815312578312131E-2</v>
      </c>
      <c r="AK934" s="93">
        <f>IF('Net zero activities &amp; levers'!$C$12="Off",('Activity data'!BD9*EF!$H22)*kgtoGg,('Net zero Activity data'!BD9*EF!$H22)*kgtoGg)</f>
        <v>6.0814786908850477E-2</v>
      </c>
      <c r="AL934" s="93">
        <f>IF('Net zero activities &amp; levers'!$C$12="Off",('Activity data'!BE9*EF!$H22)*kgtoGg,('Net zero Activity data'!BE9*EF!$H22)*kgtoGg)</f>
        <v>6.092528111867105E-2</v>
      </c>
      <c r="AM934" s="93">
        <f>IF('Net zero activities &amp; levers'!$C$12="Off",('Activity data'!BF9*EF!$H22)*kgtoGg,('Net zero Activity data'!BF9*EF!$H22)*kgtoGg)</f>
        <v>6.0930157461899802E-2</v>
      </c>
      <c r="AN934" s="93">
        <f>IF('Net zero activities &amp; levers'!$C$12="Off",('Activity data'!BG9*EF!$H22)*kgtoGg,('Net zero Activity data'!BG9*EF!$H22)*kgtoGg)</f>
        <v>6.1439493152991839E-2</v>
      </c>
      <c r="AO934" s="93">
        <f>IF('Net zero activities &amp; levers'!$C$12="Off",('Activity data'!BH9*EF!$H22)*kgtoGg,('Net zero Activity data'!BH9*EF!$H22)*kgtoGg)</f>
        <v>6.1915657818820587E-2</v>
      </c>
      <c r="AP934" s="93">
        <f>IF('Net zero activities &amp; levers'!$C$12="Off",('Activity data'!BI9*EF!$H22)*kgtoGg,('Net zero Activity data'!BI9*EF!$H22)*kgtoGg)</f>
        <v>6.2387034629542489E-2</v>
      </c>
      <c r="AQ934" s="93">
        <f>IF('Net zero activities &amp; levers'!$C$12="Off",('Activity data'!BJ9*EF!$H22)*kgtoGg,('Net zero Activity data'!BJ9*EF!$H22)*kgtoGg)</f>
        <v>6.2860562834276726E-2</v>
      </c>
      <c r="AR934" s="93">
        <f>IF('Net zero activities &amp; levers'!$C$12="Off",('Activity data'!BK9*EF!$H22)*kgtoGg,('Net zero Activity data'!BK9*EF!$H22)*kgtoGg)</f>
        <v>6.3350673982817407E-2</v>
      </c>
      <c r="AS934" s="93">
        <f>IF('Net zero activities &amp; levers'!$C$12="Off",('Activity data'!BL9*EF!$H22)*kgtoGg,('Net zero Activity data'!BL9*EF!$H22)*kgtoGg)</f>
        <v>6.3939801531973553E-2</v>
      </c>
      <c r="AT934" s="93">
        <f>IF('Net zero activities &amp; levers'!$C$12="Off",('Activity data'!BM9*EF!$H22)*kgtoGg,('Net zero Activity data'!BM9*EF!$H22)*kgtoGg)</f>
        <v>6.3653218122318014E-2</v>
      </c>
      <c r="AU934" s="93">
        <f>IF('Net zero activities &amp; levers'!$C$12="Off",('Activity data'!BN9*EF!$H22)*kgtoGg,('Net zero Activity data'!BN9*EF!$H22)*kgtoGg)</f>
        <v>6.3215907094654744E-2</v>
      </c>
      <c r="AV934" s="93">
        <f>IF('Net zero activities &amp; levers'!$C$12="Off",('Activity data'!BO9*EF!$H22)*kgtoGg,('Net zero Activity data'!BO9*EF!$H22)*kgtoGg)</f>
        <v>6.2773148096789952E-2</v>
      </c>
      <c r="AW934" s="93">
        <f>IF('Net zero activities &amp; levers'!$C$12="Off",('Activity data'!BP9*EF!$H22)*kgtoGg,('Net zero Activity data'!BP9*EF!$H22)*kgtoGg)</f>
        <v>6.2275954561903053E-2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0.47107022937833815</v>
      </c>
      <c r="L935" s="93">
        <f>IF('Net zero activities &amp; levers'!$C$12="Off",('Activity data'!AE10*EF!$H23)*kgtoGg,('Net zero Activity data'!AE10*EF!$H23)*kgtoGg)</f>
        <v>0.48695387967725917</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0.53070826286138528</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0.51633909352909813</v>
      </c>
      <c r="T935" s="93">
        <f>IF('Net zero activities &amp; levers'!$C$12="Off",('Activity data'!AM10*EF!$H23)*kgtoGg,('Net zero Activity data'!AM10*EF!$H23)*kgtoGg)</f>
        <v>0.53911612761246108</v>
      </c>
      <c r="U935" s="93">
        <f>IF('Net zero activities &amp; levers'!$C$12="Off",('Activity data'!AN10*EF!$H23)*kgtoGg,('Net zero Activity data'!AN10*EF!$H23)*kgtoGg)</f>
        <v>0.55760589693141993</v>
      </c>
      <c r="V935" s="93">
        <f>IF('Net zero activities &amp; levers'!$C$12="Off",('Activity data'!AO10*EF!$H23)*kgtoGg,('Net zero Activity data'!AO10*EF!$H23)*kgtoGg)</f>
        <v>0.57483031734520051</v>
      </c>
      <c r="W935" s="93">
        <f>IF('Net zero activities &amp; levers'!$C$12="Off",('Activity data'!AP10*EF!$H23)*kgtoGg,('Net zero Activity data'!AP10*EF!$H23)*kgtoGg)</f>
        <v>0.59344192941448848</v>
      </c>
      <c r="X935" s="93">
        <f>IF('Net zero activities &amp; levers'!$C$12="Off",('Activity data'!AQ10*EF!$H23)*kgtoGg,('Net zero Activity data'!AQ10*EF!$H23)*kgtoGg)</f>
        <v>0.61124511737234011</v>
      </c>
      <c r="Y935" s="93">
        <f>IF('Net zero activities &amp; levers'!$C$12="Off",('Activity data'!AR10*EF!$H23)*kgtoGg,('Net zero Activity data'!AR10*EF!$H23)*kgtoGg)</f>
        <v>0.62690254356913966</v>
      </c>
      <c r="Z935" s="93">
        <f>IF('Net zero activities &amp; levers'!$C$12="Off",('Activity data'!AS10*EF!$H23)*kgtoGg,('Net zero Activity data'!AS10*EF!$H23)*kgtoGg)</f>
        <v>0.64254702308750933</v>
      </c>
      <c r="AA935" s="93">
        <f>IF('Net zero activities &amp; levers'!$C$12="Off",('Activity data'!AT10*EF!$H23)*kgtoGg,('Net zero Activity data'!AT10*EF!$H23)*kgtoGg)</f>
        <v>0.65861804638210719</v>
      </c>
      <c r="AB935" s="93">
        <f>IF('Net zero activities &amp; levers'!$C$12="Off",('Activity data'!AU10*EF!$H23)*kgtoGg,('Net zero Activity data'!AU10*EF!$H23)*kgtoGg)</f>
        <v>0.67981588285946748</v>
      </c>
      <c r="AC935" s="93">
        <f>IF('Net zero activities &amp; levers'!$C$12="Off",('Activity data'!AV10*EF!$H23)*kgtoGg,('Net zero Activity data'!AV10*EF!$H23)*kgtoGg)</f>
        <v>0.69882717324341059</v>
      </c>
      <c r="AD935" s="93">
        <f>IF('Net zero activities &amp; levers'!$C$12="Off",('Activity data'!AW10*EF!$H23)*kgtoGg,('Net zero Activity data'!AW10*EF!$H23)*kgtoGg)</f>
        <v>0.72343333683410249</v>
      </c>
      <c r="AE935" s="93">
        <f>IF('Net zero activities &amp; levers'!$C$12="Off",('Activity data'!AX10*EF!$H23)*kgtoGg,('Net zero Activity data'!AX10*EF!$H23)*kgtoGg)</f>
        <v>0.7492671294191624</v>
      </c>
      <c r="AF935" s="93">
        <f>IF('Net zero activities &amp; levers'!$C$12="Off",('Activity data'!AY10*EF!$H23)*kgtoGg,('Net zero Activity data'!AY10*EF!$H23)*kgtoGg)</f>
        <v>0.77956813466496777</v>
      </c>
      <c r="AG935" s="93">
        <f>IF('Net zero activities &amp; levers'!$C$12="Off",('Activity data'!AZ10*EF!$H23)*kgtoGg,('Net zero Activity data'!AZ10*EF!$H23)*kgtoGg)</f>
        <v>0.81242766029090518</v>
      </c>
      <c r="AH935" s="93">
        <f>IF('Net zero activities &amp; levers'!$C$12="Off",('Activity data'!BA10*EF!$H23)*kgtoGg,('Net zero Activity data'!BA10*EF!$H23)*kgtoGg)</f>
        <v>0.83961820509380103</v>
      </c>
      <c r="AI935" s="93">
        <f>IF('Net zero activities &amp; levers'!$C$12="Off",('Activity data'!BB10*EF!$H23)*kgtoGg,('Net zero Activity data'!BB10*EF!$H23)*kgtoGg)</f>
        <v>0.8672043348551921</v>
      </c>
      <c r="AJ935" s="93">
        <f>IF('Net zero activities &amp; levers'!$C$12="Off",('Activity data'!BC10*EF!$H23)*kgtoGg,('Net zero Activity data'!BC10*EF!$H23)*kgtoGg)</f>
        <v>0.897473613964751</v>
      </c>
      <c r="AK935" s="93">
        <f>IF('Net zero activities &amp; levers'!$C$12="Off",('Activity data'!BD10*EF!$H23)*kgtoGg,('Net zero Activity data'!BD10*EF!$H23)*kgtoGg)</f>
        <v>0.92802398059783187</v>
      </c>
      <c r="AL935" s="93">
        <f>IF('Net zero activities &amp; levers'!$C$12="Off",('Activity data'!BE10*EF!$H23)*kgtoGg,('Net zero Activity data'!BE10*EF!$H23)*kgtoGg)</f>
        <v>0.96156227158389962</v>
      </c>
      <c r="AM935" s="93">
        <f>IF('Net zero activities &amp; levers'!$C$12="Off",('Activity data'!BF10*EF!$H23)*kgtoGg,('Net zero Activity data'!BF10*EF!$H23)*kgtoGg)</f>
        <v>0.99480916166186184</v>
      </c>
      <c r="AN935" s="93">
        <f>IF('Net zero activities &amp; levers'!$C$12="Off",('Activity data'!BG10*EF!$H23)*kgtoGg,('Net zero Activity data'!BG10*EF!$H23)*kgtoGg)</f>
        <v>1.0314285171159849</v>
      </c>
      <c r="AO935" s="93">
        <f>IF('Net zero activities &amp; levers'!$C$12="Off",('Activity data'!BH10*EF!$H23)*kgtoGg,('Net zero Activity data'!BH10*EF!$H23)*kgtoGg)</f>
        <v>1.0688511583070932</v>
      </c>
      <c r="AP935" s="93">
        <f>IF('Net zero activities &amp; levers'!$C$12="Off",('Activity data'!BI10*EF!$H23)*kgtoGg,('Net zero Activity data'!BI10*EF!$H23)*kgtoGg)</f>
        <v>1.1075998459611798</v>
      </c>
      <c r="AQ935" s="93">
        <f>IF('Net zero activities &amp; levers'!$C$12="Off",('Activity data'!BJ10*EF!$H23)*kgtoGg,('Net zero Activity data'!BJ10*EF!$H23)*kgtoGg)</f>
        <v>1.1478643711700298</v>
      </c>
      <c r="AR935" s="93">
        <f>IF('Net zero activities &amp; levers'!$C$12="Off",('Activity data'!BK10*EF!$H23)*kgtoGg,('Net zero Activity data'!BK10*EF!$H23)*kgtoGg)</f>
        <v>1.1899938353762676</v>
      </c>
      <c r="AS935" s="93">
        <f>IF('Net zero activities &amp; levers'!$C$12="Off",('Activity data'!BL10*EF!$H23)*kgtoGg,('Net zero Activity data'!BL10*EF!$H23)*kgtoGg)</f>
        <v>1.2356879074666209</v>
      </c>
      <c r="AT935" s="93">
        <f>IF('Net zero activities &amp; levers'!$C$12="Off",('Activity data'!BM10*EF!$H23)*kgtoGg,('Net zero Activity data'!BM10*EF!$H23)*kgtoGg)</f>
        <v>1.2658153579307057</v>
      </c>
      <c r="AU935" s="93">
        <f>IF('Net zero activities &amp; levers'!$C$12="Off",('Activity data'!BN10*EF!$H23)*kgtoGg,('Net zero Activity data'!BN10*EF!$H23)*kgtoGg)</f>
        <v>1.2937875048197156</v>
      </c>
      <c r="AV935" s="93">
        <f>IF('Net zero activities &amp; levers'!$C$12="Off",('Activity data'!BO10*EF!$H23)*kgtoGg,('Net zero Activity data'!BO10*EF!$H23)*kgtoGg)</f>
        <v>1.3224429525629304</v>
      </c>
      <c r="AW935" s="93">
        <f>IF('Net zero activities &amp; levers'!$C$12="Off",('Activity data'!BP10*EF!$H23)*kgtoGg,('Net zero Activity data'!BP10*EF!$H23)*kgtoGg)</f>
        <v>1.3507521839583057</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3.6054675351507595E-2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3.6120780972302445E-2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3.678141955031488E-2</v>
      </c>
      <c r="T936" s="93">
        <f>IF('Net zero activities &amp; levers'!$C$12="Off",('Activity data'!AM11*EF!$H24)*kgtoGg,IF('Net zero activities &amp; levers'!$C$12="PB",('Activity data'!AM11*EF!$H24)*kgtoGg,IF('Net zero activities &amp; levers'!$C$12="MS",('Net zero Activity data'!AM11*EF!$H24)*kgtoGg,"ERROR")))</f>
        <v>3.6904383155988291E-2</v>
      </c>
      <c r="U936" s="93">
        <f>IF('Net zero activities &amp; levers'!$C$12="Off",('Activity data'!AN11*EF!$H24)*kgtoGg,IF('Net zero activities &amp; levers'!$C$12="PB",('Activity data'!AN11*EF!$H24)*kgtoGg,IF('Net zero activities &amp; levers'!$C$12="MS",('Net zero Activity data'!AN11*EF!$H24)*kgtoGg,"ERROR")))</f>
        <v>3.7013178508535728E-2</v>
      </c>
      <c r="V936" s="93">
        <f>IF('Net zero activities &amp; levers'!$C$12="Off",('Activity data'!AO11*EF!$H24)*kgtoGg,IF('Net zero activities &amp; levers'!$C$12="PB",('Activity data'!AO11*EF!$H24)*kgtoGg,IF('Net zero activities &amp; levers'!$C$12="MS",('Net zero Activity data'!AO11*EF!$H24)*kgtoGg,"ERROR")))</f>
        <v>3.7108030207529355E-2</v>
      </c>
      <c r="W936" s="93">
        <f>IF('Net zero activities &amp; levers'!$C$12="Off",('Activity data'!AP11*EF!$H24)*kgtoGg,IF('Net zero activities &amp; levers'!$C$12="PB",('Activity data'!AP11*EF!$H24)*kgtoGg,IF('Net zero activities &amp; levers'!$C$12="MS",('Net zero Activity data'!AP11*EF!$H24)*kgtoGg,"ERROR")))</f>
        <v>3.7189066787517051E-2</v>
      </c>
      <c r="X936" s="93">
        <f>IF('Net zero activities &amp; levers'!$C$12="Off",('Activity data'!AQ11*EF!$H24)*kgtoGg,IF('Net zero activities &amp; levers'!$C$12="PB",('Activity data'!AQ11*EF!$H24)*kgtoGg,IF('Net zero activities &amp; levers'!$C$12="MS",('Net zero Activity data'!AQ11*EF!$H24)*kgtoGg,"ERROR")))</f>
        <v>3.7254569370753478E-2</v>
      </c>
      <c r="Y936" s="93">
        <f>IF('Net zero activities &amp; levers'!$C$12="Off",('Activity data'!AR11*EF!$H24)*kgtoGg,IF('Net zero activities &amp; levers'!$C$12="PB",('Activity data'!AR11*EF!$H24)*kgtoGg,IF('Net zero activities &amp; levers'!$C$12="MS",('Net zero Activity data'!AR11*EF!$H24)*kgtoGg,"ERROR")))</f>
        <v>3.7317986232312597E-2</v>
      </c>
      <c r="Z936" s="93">
        <f>IF('Net zero activities &amp; levers'!$C$12="Off",('Activity data'!AS11*EF!$H24)*kgtoGg,IF('Net zero activities &amp; levers'!$C$12="PB",('Activity data'!AS11*EF!$H24)*kgtoGg,IF('Net zero activities &amp; levers'!$C$12="MS",('Net zero Activity data'!AS11*EF!$H24)*kgtoGg,"ERROR")))</f>
        <v>3.7379682585698924E-2</v>
      </c>
      <c r="AA936" s="93">
        <f>IF('Net zero activities &amp; levers'!$C$12="Off",('Activity data'!AT11*EF!$H24)*kgtoGg,IF('Net zero activities &amp; levers'!$C$12="PB",('Activity data'!AT11*EF!$H24)*kgtoGg,IF('Net zero activities &amp; levers'!$C$12="MS",('Net zero Activity data'!AT11*EF!$H24)*kgtoGg,"ERROR")))</f>
        <v>3.7439386065158051E-2</v>
      </c>
      <c r="AB936" s="93">
        <f>IF('Net zero activities &amp; levers'!$C$12="Off",('Activity data'!AU11*EF!$H24)*kgtoGg,IF('Net zero activities &amp; levers'!$C$12="PB",('Activity data'!AU11*EF!$H24)*kgtoGg,IF('Net zero activities &amp; levers'!$C$12="MS",('Net zero Activity data'!AU11*EF!$H24)*kgtoGg,"ERROR")))</f>
        <v>3.749847154451845E-2</v>
      </c>
      <c r="AC936" s="93">
        <f>IF('Net zero activities &amp; levers'!$C$12="Off",('Activity data'!AV11*EF!$H24)*kgtoGg,IF('Net zero activities &amp; levers'!$C$12="PB",('Activity data'!AV11*EF!$H24)*kgtoGg,IF('Net zero activities &amp; levers'!$C$12="MS",('Net zero Activity data'!AV11*EF!$H24)*kgtoGg,"ERROR")))</f>
        <v>3.7553758609203611E-2</v>
      </c>
      <c r="AD936" s="93">
        <f>IF('Net zero activities &amp; levers'!$C$12="Off",('Activity data'!AW11*EF!$H24)*kgtoGg,IF('Net zero activities &amp; levers'!$C$12="PB",('Activity data'!AW11*EF!$H24)*kgtoGg,IF('Net zero activities &amp; levers'!$C$12="MS",('Net zero Activity data'!AW11*EF!$H24)*kgtoGg,"ERROR")))</f>
        <v>3.7608912417214695E-2</v>
      </c>
      <c r="AE936" s="93">
        <f>IF('Net zero activities &amp; levers'!$C$12="Off",('Activity data'!AX11*EF!$H24)*kgtoGg,IF('Net zero activities &amp; levers'!$C$12="PB",('Activity data'!AX11*EF!$H24)*kgtoGg,IF('Net zero activities &amp; levers'!$C$12="MS",('Net zero Activity data'!AX11*EF!$H24)*kgtoGg,"ERROR")))</f>
        <v>3.7662635716177846E-2</v>
      </c>
      <c r="AF936" s="93">
        <f>IF('Net zero activities &amp; levers'!$C$12="Off",('Activity data'!AY11*EF!$H24)*kgtoGg,IF('Net zero activities &amp; levers'!$C$12="PB",('Activity data'!AY11*EF!$H24)*kgtoGg,IF('Net zero activities &amp; levers'!$C$12="MS",('Net zero Activity data'!AY11*EF!$H24)*kgtoGg,"ERROR")))</f>
        <v>3.7715820129565612E-2</v>
      </c>
      <c r="AG936" s="93">
        <f>IF('Net zero activities &amp; levers'!$C$12="Off",('Activity data'!AZ11*EF!$H24)*kgtoGg,IF('Net zero activities &amp; levers'!$C$12="PB",('Activity data'!AZ11*EF!$H24)*kgtoGg,IF('Net zero activities &amp; levers'!$C$12="MS",('Net zero Activity data'!AZ11*EF!$H24)*kgtoGg,"ERROR")))</f>
        <v>3.7767462596531208E-2</v>
      </c>
      <c r="AH936" s="93">
        <f>IF('Net zero activities &amp; levers'!$C$12="Off",('Activity data'!BA11*EF!$H24)*kgtoGg,IF('Net zero activities &amp; levers'!$C$12="PB",('Activity data'!BA11*EF!$H24)*kgtoGg,IF('Net zero activities &amp; levers'!$C$12="MS",('Net zero Activity data'!BA11*EF!$H24)*kgtoGg,"ERROR")))</f>
        <v>3.7814331709745748E-2</v>
      </c>
      <c r="AI936" s="93">
        <f>IF('Net zero activities &amp; levers'!$C$12="Off",('Activity data'!BB11*EF!$H24)*kgtoGg,IF('Net zero activities &amp; levers'!$C$12="PB",('Activity data'!BB11*EF!$H24)*kgtoGg,IF('Net zero activities &amp; levers'!$C$12="MS",('Net zero Activity data'!BB11*EF!$H24)*kgtoGg,"ERROR")))</f>
        <v>3.7858923764817719E-2</v>
      </c>
      <c r="AJ936" s="93">
        <f>IF('Net zero activities &amp; levers'!$C$12="Off",('Activity data'!BC11*EF!$H24)*kgtoGg,IF('Net zero activities &amp; levers'!$C$12="PB",('Activity data'!BC11*EF!$H24)*kgtoGg,IF('Net zero activities &amp; levers'!$C$12="MS",('Net zero Activity data'!BC11*EF!$H24)*kgtoGg,"ERROR")))</f>
        <v>3.7901830662330695E-2</v>
      </c>
      <c r="AK936" s="93">
        <f>IF('Net zero activities &amp; levers'!$C$12="Off",('Activity data'!BD11*EF!$H24)*kgtoGg,IF('Net zero activities &amp; levers'!$C$12="PB",('Activity data'!BD11*EF!$H24)*kgtoGg,IF('Net zero activities &amp; levers'!$C$12="MS",('Net zero Activity data'!BD11*EF!$H24)*kgtoGg,"ERROR")))</f>
        <v>3.794198686656735E-2</v>
      </c>
      <c r="AL936" s="93">
        <f>IF('Net zero activities &amp; levers'!$C$12="Off",('Activity data'!BE11*EF!$H24)*kgtoGg,IF('Net zero activities &amp; levers'!$C$12="PB",('Activity data'!BE11*EF!$H24)*kgtoGg,IF('Net zero activities &amp; levers'!$C$12="MS",('Net zero Activity data'!BE11*EF!$H24)*kgtoGg,"ERROR")))</f>
        <v>3.7980141971919464E-2</v>
      </c>
      <c r="AM936" s="93">
        <f>IF('Net zero activities &amp; levers'!$C$12="Off",('Activity data'!BF11*EF!$H24)*kgtoGg,IF('Net zero activities &amp; levers'!$C$12="PB",('Activity data'!BF11*EF!$H24)*kgtoGg,IF('Net zero activities &amp; levers'!$C$12="MS",('Net zero Activity data'!BF11*EF!$H24)*kgtoGg,"ERROR")))</f>
        <v>3.801496519902596E-2</v>
      </c>
      <c r="AN936" s="93">
        <f>IF('Net zero activities &amp; levers'!$C$12="Off",('Activity data'!BG11*EF!$H24)*kgtoGg,IF('Net zero activities &amp; levers'!$C$12="PB",('Activity data'!BG11*EF!$H24)*kgtoGg,IF('Net zero activities &amp; levers'!$C$12="MS",('Net zero Activity data'!BG11*EF!$H24)*kgtoGg,"ERROR")))</f>
        <v>3.8048518428976365E-2</v>
      </c>
      <c r="AO936" s="93">
        <f>IF('Net zero activities &amp; levers'!$C$12="Off",('Activity data'!BH11*EF!$H24)*kgtoGg,IF('Net zero activities &amp; levers'!$C$12="PB",('Activity data'!BH11*EF!$H24)*kgtoGg,IF('Net zero activities &amp; levers'!$C$12="MS",('Net zero Activity data'!BH11*EF!$H24)*kgtoGg,"ERROR")))</f>
        <v>3.8079335301061744E-2</v>
      </c>
      <c r="AP936" s="93">
        <f>IF('Net zero activities &amp; levers'!$C$12="Off",('Activity data'!BI11*EF!$H24)*kgtoGg,IF('Net zero activities &amp; levers'!$C$12="PB",('Activity data'!BI11*EF!$H24)*kgtoGg,IF('Net zero activities &amp; levers'!$C$12="MS",('Net zero Activity data'!BI11*EF!$H24)*kgtoGg,"ERROR")))</f>
        <v>3.8107443173975866E-2</v>
      </c>
      <c r="AQ936" s="93">
        <f>IF('Net zero activities &amp; levers'!$C$12="Off",('Activity data'!BJ11*EF!$H24)*kgtoGg,IF('Net zero activities &amp; levers'!$C$12="PB",('Activity data'!BJ11*EF!$H24)*kgtoGg,IF('Net zero activities &amp; levers'!$C$12="MS",('Net zero Activity data'!BJ11*EF!$H24)*kgtoGg,"ERROR")))</f>
        <v>3.8132761642399302E-2</v>
      </c>
      <c r="AR936" s="93">
        <f>IF('Net zero activities &amp; levers'!$C$12="Off",('Activity data'!BK11*EF!$H24)*kgtoGg,IF('Net zero activities &amp; levers'!$C$12="PB",('Activity data'!BK11*EF!$H24)*kgtoGg,IF('Net zero activities &amp; levers'!$C$12="MS",('Net zero Activity data'!BK11*EF!$H24)*kgtoGg,"ERROR")))</f>
        <v>3.8155269536392922E-2</v>
      </c>
      <c r="AS936" s="93">
        <f>IF('Net zero activities &amp; levers'!$C$12="Off",('Activity data'!BL11*EF!$H24)*kgtoGg,IF('Net zero activities &amp; levers'!$C$12="PB",('Activity data'!BL11*EF!$H24)*kgtoGg,IF('Net zero activities &amp; levers'!$C$12="MS",('Net zero Activity data'!BL11*EF!$H24)*kgtoGg,"ERROR")))</f>
        <v>3.8175416946680411E-2</v>
      </c>
      <c r="AT936" s="93">
        <f>IF('Net zero activities &amp; levers'!$C$12="Off",('Activity data'!BM11*EF!$H24)*kgtoGg,IF('Net zero activities &amp; levers'!$C$12="PB",('Activity data'!BM11*EF!$H24)*kgtoGg,IF('Net zero activities &amp; levers'!$C$12="MS",('Net zero Activity data'!BM11*EF!$H24)*kgtoGg,"ERROR")))</f>
        <v>3.8186810993491208E-2</v>
      </c>
      <c r="AU936" s="93">
        <f>IF('Net zero activities &amp; levers'!$C$12="Off",('Activity data'!BN11*EF!$H24)*kgtoGg,IF('Net zero activities &amp; levers'!$C$12="PB",('Activity data'!BN11*EF!$H24)*kgtoGg,IF('Net zero activities &amp; levers'!$C$12="MS",('Net zero Activity data'!BN11*EF!$H24)*kgtoGg,"ERROR")))</f>
        <v>3.8193809051681696E-2</v>
      </c>
      <c r="AV936" s="93">
        <f>IF('Net zero activities &amp; levers'!$C$12="Off",('Activity data'!BO11*EF!$H24)*kgtoGg,IF('Net zero activities &amp; levers'!$C$12="PB",('Activity data'!BO11*EF!$H24)*kgtoGg,IF('Net zero activities &amp; levers'!$C$12="MS",('Net zero Activity data'!BO11*EF!$H24)*kgtoGg,"ERROR")))</f>
        <v>3.8197242149627338E-2</v>
      </c>
      <c r="AW936" s="93">
        <f>IF('Net zero activities &amp; levers'!$C$12="Off",('Activity data'!BP11*EF!$H24)*kgtoGg,IF('Net zero activities &amp; levers'!$C$12="PB",('Activity data'!BP11*EF!$H24)*kgtoGg,IF('Net zero activities &amp; levers'!$C$12="MS",('Net zero Activity data'!BP11*EF!$H24)*kgtoGg,"ERROR")))</f>
        <v>3.8196683019925237E-2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4.1176157807460223E-3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4.1251653577350578E-3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4.2006134322960693E-3</v>
      </c>
      <c r="T937" s="93">
        <f>IF('Net zero activities &amp; levers'!$C$12="Off",('Activity data'!AM12*EF!$H25)*kgtoGg,IF('Net zero activities &amp; levers'!$C$12="PB",('Activity data'!AM12*EF!$H25)*kgtoGg,IF('Net zero activities &amp; levers'!$C$12="MS",('Net zero Activity data'!AM12*EF!$H25)*kgtoGg,"ERROR")))</f>
        <v>4.2146564621733888E-3</v>
      </c>
      <c r="U937" s="93">
        <f>IF('Net zero activities &amp; levers'!$C$12="Off",('Activity data'!AN12*EF!$H25)*kgtoGg,IF('Net zero activities &amp; levers'!$C$12="PB",('Activity data'!AN12*EF!$H25)*kgtoGg,IF('Net zero activities &amp; levers'!$C$12="MS",('Net zero Activity data'!AN12*EF!$H25)*kgtoGg,"ERROR")))</f>
        <v>4.2270814100103535E-3</v>
      </c>
      <c r="V937" s="93">
        <f>IF('Net zero activities &amp; levers'!$C$12="Off",('Activity data'!AO12*EF!$H25)*kgtoGg,IF('Net zero activities &amp; levers'!$C$12="PB",('Activity data'!AO12*EF!$H25)*kgtoGg,IF('Net zero activities &amp; levers'!$C$12="MS",('Net zero Activity data'!AO12*EF!$H25)*kgtoGg,"ERROR")))</f>
        <v>4.2379139261486632E-3</v>
      </c>
      <c r="W937" s="93">
        <f>IF('Net zero activities &amp; levers'!$C$12="Off",('Activity data'!AP12*EF!$H25)*kgtoGg,IF('Net zero activities &amp; levers'!$C$12="PB",('Activity data'!AP12*EF!$H25)*kgtoGg,IF('Net zero activities &amp; levers'!$C$12="MS",('Net zero Activity data'!AP12*EF!$H25)*kgtoGg,"ERROR")))</f>
        <v>4.2471686898463493E-3</v>
      </c>
      <c r="X937" s="93">
        <f>IF('Net zero activities &amp; levers'!$C$12="Off",('Activity data'!AQ12*EF!$H25)*kgtoGg,IF('Net zero activities &amp; levers'!$C$12="PB",('Activity data'!AQ12*EF!$H25)*kgtoGg,IF('Net zero activities &amp; levers'!$C$12="MS",('Net zero Activity data'!AQ12*EF!$H25)*kgtoGg,"ERROR")))</f>
        <v>4.2546493970718182E-3</v>
      </c>
      <c r="Y937" s="93">
        <f>IF('Net zero activities &amp; levers'!$C$12="Off",('Activity data'!AR12*EF!$H25)*kgtoGg,IF('Net zero activities &amp; levers'!$C$12="PB",('Activity data'!AR12*EF!$H25)*kgtoGg,IF('Net zero activities &amp; levers'!$C$12="MS",('Net zero Activity data'!AR12*EF!$H25)*kgtoGg,"ERROR")))</f>
        <v>4.2618919049400884E-3</v>
      </c>
      <c r="Z937" s="93">
        <f>IF('Net zero activities &amp; levers'!$C$12="Off",('Activity data'!AS12*EF!$H25)*kgtoGg,IF('Net zero activities &amp; levers'!$C$12="PB",('Activity data'!AS12*EF!$H25)*kgtoGg,IF('Net zero activities &amp; levers'!$C$12="MS",('Net zero Activity data'!AS12*EF!$H25)*kgtoGg,"ERROR")))</f>
        <v>4.2689379225741746E-3</v>
      </c>
      <c r="AA937" s="93">
        <f>IF('Net zero activities &amp; levers'!$C$12="Off",('Activity data'!AT12*EF!$H25)*kgtoGg,IF('Net zero activities &amp; levers'!$C$12="PB",('Activity data'!AT12*EF!$H25)*kgtoGg,IF('Net zero activities &amp; levers'!$C$12="MS",('Net zero Activity data'!AT12*EF!$H25)*kgtoGg,"ERROR")))</f>
        <v>4.2757563445066874E-3</v>
      </c>
      <c r="AB937" s="93">
        <f>IF('Net zero activities &amp; levers'!$C$12="Off",('Activity data'!AU12*EF!$H25)*kgtoGg,IF('Net zero activities &amp; levers'!$C$12="PB",('Activity data'!AU12*EF!$H25)*kgtoGg,IF('Net zero activities &amp; levers'!$C$12="MS",('Net zero Activity data'!AU12*EF!$H25)*kgtoGg,"ERROR")))</f>
        <v>4.2825041878822119E-3</v>
      </c>
      <c r="AC937" s="93">
        <f>IF('Net zero activities &amp; levers'!$C$12="Off",('Activity data'!AV12*EF!$H25)*kgtoGg,IF('Net zero activities &amp; levers'!$C$12="PB",('Activity data'!AV12*EF!$H25)*kgtoGg,IF('Net zero activities &amp; levers'!$C$12="MS",('Net zero Activity data'!AV12*EF!$H25)*kgtoGg,"ERROR")))</f>
        <v>4.2888182341965743E-3</v>
      </c>
      <c r="AD937" s="93">
        <f>IF('Net zero activities &amp; levers'!$C$12="Off",('Activity data'!AW12*EF!$H25)*kgtoGg,IF('Net zero activities &amp; levers'!$C$12="PB",('Activity data'!AW12*EF!$H25)*kgtoGg,IF('Net zero activities &amp; levers'!$C$12="MS",('Net zero Activity data'!AW12*EF!$H25)*kgtoGg,"ERROR")))</f>
        <v>4.2951170619635872E-3</v>
      </c>
      <c r="AE937" s="93">
        <f>IF('Net zero activities &amp; levers'!$C$12="Off",('Activity data'!AX12*EF!$H25)*kgtoGg,IF('Net zero activities &amp; levers'!$C$12="PB",('Activity data'!AX12*EF!$H25)*kgtoGg,IF('Net zero activities &amp; levers'!$C$12="MS",('Net zero Activity data'!AX12*EF!$H25)*kgtoGg,"ERROR")))</f>
        <v>4.3012525187787649E-3</v>
      </c>
      <c r="AF937" s="93">
        <f>IF('Net zero activities &amp; levers'!$C$12="Off",('Activity data'!AY12*EF!$H25)*kgtoGg,IF('Net zero activities &amp; levers'!$C$12="PB",('Activity data'!AY12*EF!$H25)*kgtoGg,IF('Net zero activities &amp; levers'!$C$12="MS",('Net zero Activity data'!AY12*EF!$H25)*kgtoGg,"ERROR")))</f>
        <v>4.3073264322926186E-3</v>
      </c>
      <c r="AG937" s="93">
        <f>IF('Net zero activities &amp; levers'!$C$12="Off",('Activity data'!AZ12*EF!$H25)*kgtoGg,IF('Net zero activities &amp; levers'!$C$12="PB",('Activity data'!AZ12*EF!$H25)*kgtoGg,IF('Net zero activities &amp; levers'!$C$12="MS",('Net zero Activity data'!AZ12*EF!$H25)*kgtoGg,"ERROR")))</f>
        <v>4.3132242481753328E-3</v>
      </c>
      <c r="AH937" s="93">
        <f>IF('Net zero activities &amp; levers'!$C$12="Off",('Activity data'!BA12*EF!$H25)*kgtoGg,IF('Net zero activities &amp; levers'!$C$12="PB",('Activity data'!BA12*EF!$H25)*kgtoGg,IF('Net zero activities &amp; levers'!$C$12="MS",('Net zero Activity data'!BA12*EF!$H25)*kgtoGg,"ERROR")))</f>
        <v>4.3185769243073531E-3</v>
      </c>
      <c r="AI937" s="93">
        <f>IF('Net zero activities &amp; levers'!$C$12="Off",('Activity data'!BB12*EF!$H25)*kgtoGg,IF('Net zero activities &amp; levers'!$C$12="PB",('Activity data'!BB12*EF!$H25)*kgtoGg,IF('Net zero activities &amp; levers'!$C$12="MS",('Net zero Activity data'!BB12*EF!$H25)*kgtoGg,"ERROR")))</f>
        <v>4.3236695495458321E-3</v>
      </c>
      <c r="AJ937" s="93">
        <f>IF('Net zero activities &amp; levers'!$C$12="Off",('Activity data'!BC12*EF!$H25)*kgtoGg,IF('Net zero activities &amp; levers'!$C$12="PB",('Activity data'!BC12*EF!$H25)*kgtoGg,IF('Net zero activities &amp; levers'!$C$12="MS",('Net zero Activity data'!BC12*EF!$H25)*kgtoGg,"ERROR")))</f>
        <v>4.3285697217587231E-3</v>
      </c>
      <c r="AK937" s="93">
        <f>IF('Net zero activities &amp; levers'!$C$12="Off",('Activity data'!BD12*EF!$H25)*kgtoGg,IF('Net zero activities &amp; levers'!$C$12="PB",('Activity data'!BD12*EF!$H25)*kgtoGg,IF('Net zero activities &amp; levers'!$C$12="MS",('Net zero Activity data'!BD12*EF!$H25)*kgtoGg,"ERROR")))</f>
        <v>4.333155751688203E-3</v>
      </c>
      <c r="AL937" s="93">
        <f>IF('Net zero activities &amp; levers'!$C$12="Off",('Activity data'!BE12*EF!$H25)*kgtoGg,IF('Net zero activities &amp; levers'!$C$12="PB",('Activity data'!BE12*EF!$H25)*kgtoGg,IF('Net zero activities &amp; levers'!$C$12="MS",('Net zero Activity data'!BE12*EF!$H25)*kgtoGg,"ERROR")))</f>
        <v>4.3375132465867765E-3</v>
      </c>
      <c r="AM937" s="93">
        <f>IF('Net zero activities &amp; levers'!$C$12="Off",('Activity data'!BF12*EF!$H25)*kgtoGg,IF('Net zero activities &amp; levers'!$C$12="PB",('Activity data'!BF12*EF!$H25)*kgtoGg,IF('Net zero activities &amp; levers'!$C$12="MS",('Net zero Activity data'!BF12*EF!$H25)*kgtoGg,"ERROR")))</f>
        <v>4.3414902251082098E-3</v>
      </c>
      <c r="AN937" s="93">
        <f>IF('Net zero activities &amp; levers'!$C$12="Off",('Activity data'!BG12*EF!$H25)*kgtoGg,IF('Net zero activities &amp; levers'!$C$12="PB",('Activity data'!BG12*EF!$H25)*kgtoGg,IF('Net zero activities &amp; levers'!$C$12="MS",('Net zero Activity data'!BG12*EF!$H25)*kgtoGg,"ERROR")))</f>
        <v>4.3453221639009401E-3</v>
      </c>
      <c r="AO937" s="93">
        <f>IF('Net zero activities &amp; levers'!$C$12="Off",('Activity data'!BH12*EF!$H25)*kgtoGg,IF('Net zero activities &amp; levers'!$C$12="PB",('Activity data'!BH12*EF!$H25)*kgtoGg,IF('Net zero activities &amp; levers'!$C$12="MS",('Net zero Activity data'!BH12*EF!$H25)*kgtoGg,"ERROR")))</f>
        <v>4.3488415975825624E-3</v>
      </c>
      <c r="AP937" s="93">
        <f>IF('Net zero activities &amp; levers'!$C$12="Off",('Activity data'!BI12*EF!$H25)*kgtoGg,IF('Net zero activities &amp; levers'!$C$12="PB",('Activity data'!BI12*EF!$H25)*kgtoGg,IF('Net zero activities &amp; levers'!$C$12="MS",('Net zero Activity data'!BI12*EF!$H25)*kgtoGg,"ERROR")))</f>
        <v>4.3520516506463051E-3</v>
      </c>
      <c r="AQ937" s="93">
        <f>IF('Net zero activities &amp; levers'!$C$12="Off",('Activity data'!BJ12*EF!$H25)*kgtoGg,IF('Net zero activities &amp; levers'!$C$12="PB",('Activity data'!BJ12*EF!$H25)*kgtoGg,IF('Net zero activities &amp; levers'!$C$12="MS",('Net zero Activity data'!BJ12*EF!$H25)*kgtoGg,"ERROR")))</f>
        <v>4.3549431404214401E-3</v>
      </c>
      <c r="AR937" s="93">
        <f>IF('Net zero activities &amp; levers'!$C$12="Off",('Activity data'!BK12*EF!$H25)*kgtoGg,IF('Net zero activities &amp; levers'!$C$12="PB",('Activity data'!BK12*EF!$H25)*kgtoGg,IF('Net zero activities &amp; levers'!$C$12="MS",('Net zero Activity data'!BK12*EF!$H25)*kgtoGg,"ERROR")))</f>
        <v>4.3575136492000083E-3</v>
      </c>
      <c r="AS937" s="93">
        <f>IF('Net zero activities &amp; levers'!$C$12="Off",('Activity data'!BL12*EF!$H25)*kgtoGg,IF('Net zero activities &amp; levers'!$C$12="PB",('Activity data'!BL12*EF!$H25)*kgtoGg,IF('Net zero activities &amp; levers'!$C$12="MS",('Net zero Activity data'!BL12*EF!$H25)*kgtoGg,"ERROR")))</f>
        <v>4.3598145794880271E-3</v>
      </c>
      <c r="AT937" s="93">
        <f>IF('Net zero activities &amp; levers'!$C$12="Off",('Activity data'!BM12*EF!$H25)*kgtoGg,IF('Net zero activities &amp; levers'!$C$12="PB",('Activity data'!BM12*EF!$H25)*kgtoGg,IF('Net zero activities &amp; levers'!$C$12="MS",('Net zero Activity data'!BM12*EF!$H25)*kgtoGg,"ERROR")))</f>
        <v>4.3611158339438572E-3</v>
      </c>
      <c r="AU937" s="93">
        <f>IF('Net zero activities &amp; levers'!$C$12="Off",('Activity data'!BN12*EF!$H25)*kgtoGg,IF('Net zero activities &amp; levers'!$C$12="PB",('Activity data'!BN12*EF!$H25)*kgtoGg,IF('Net zero activities &amp; levers'!$C$12="MS",('Net zero Activity data'!BN12*EF!$H25)*kgtoGg,"ERROR")))</f>
        <v>4.3619150455456489E-3</v>
      </c>
      <c r="AV937" s="93">
        <f>IF('Net zero activities &amp; levers'!$C$12="Off",('Activity data'!BO12*EF!$H25)*kgtoGg,IF('Net zero activities &amp; levers'!$C$12="PB",('Activity data'!BO12*EF!$H25)*kgtoGg,IF('Net zero activities &amp; levers'!$C$12="MS",('Net zero Activity data'!BO12*EF!$H25)*kgtoGg,"ERROR")))</f>
        <v>4.3623071216949963E-3</v>
      </c>
      <c r="AW937" s="93">
        <f>IF('Net zero activities &amp; levers'!$C$12="Off",('Activity data'!BP12*EF!$H25)*kgtoGg,IF('Net zero activities &amp; levers'!$C$12="PB",('Activity data'!BP12*EF!$H25)*kgtoGg,IF('Net zero activities &amp; levers'!$C$12="MS",('Net zero Activity data'!BP12*EF!$H25)*kgtoGg,"ERROR")))</f>
        <v>4.3622432664179086E-3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1.6435570062375435E-2</v>
      </c>
      <c r="T938" s="27">
        <f t="shared" si="333"/>
        <v>1.6528661138233626E-2</v>
      </c>
      <c r="U938" s="27">
        <f t="shared" si="333"/>
        <v>1.6610600028785168E-2</v>
      </c>
      <c r="V938" s="27">
        <f t="shared" si="333"/>
        <v>1.6681734097997107E-2</v>
      </c>
      <c r="W938" s="27">
        <f t="shared" si="333"/>
        <v>1.6742326093761216E-2</v>
      </c>
      <c r="X938" s="27">
        <f t="shared" si="333"/>
        <v>1.6791383255225809E-2</v>
      </c>
      <c r="Y938" s="27">
        <f t="shared" si="333"/>
        <v>1.683805678602027E-2</v>
      </c>
      <c r="Z938" s="27">
        <f t="shared" si="333"/>
        <v>1.688267166748542E-2</v>
      </c>
      <c r="AA938" s="27">
        <f t="shared" ref="L938:AW941" si="334">AA1401</f>
        <v>1.6925118122702483E-2</v>
      </c>
      <c r="AB938" s="27">
        <f t="shared" si="334"/>
        <v>1.696637587071944E-2</v>
      </c>
      <c r="AC938" s="27">
        <f t="shared" si="334"/>
        <v>1.7004389766756035E-2</v>
      </c>
      <c r="AD938" s="27">
        <f t="shared" si="334"/>
        <v>1.7041647752225532E-2</v>
      </c>
      <c r="AE938" s="27">
        <f t="shared" si="334"/>
        <v>1.707733543714134E-2</v>
      </c>
      <c r="AF938" s="27">
        <f t="shared" si="334"/>
        <v>1.7112084299185676E-2</v>
      </c>
      <c r="AG938" s="27">
        <f t="shared" si="334"/>
        <v>1.714527115353039E-2</v>
      </c>
      <c r="AH938" s="27">
        <f t="shared" si="334"/>
        <v>1.7174811720624676E-2</v>
      </c>
      <c r="AI938" s="27">
        <f t="shared" si="334"/>
        <v>1.7202388669747132E-2</v>
      </c>
      <c r="AJ938" s="27">
        <f t="shared" si="334"/>
        <v>1.722842371641525E-2</v>
      </c>
      <c r="AK938" s="27">
        <f t="shared" si="334"/>
        <v>1.7252251161414406E-2</v>
      </c>
      <c r="AL938" s="27">
        <f t="shared" si="334"/>
        <v>1.7274391265394155E-2</v>
      </c>
      <c r="AM938" s="27">
        <f t="shared" si="334"/>
        <v>1.7294005363949615E-2</v>
      </c>
      <c r="AN938" s="27">
        <f t="shared" si="334"/>
        <v>1.731246243431352E-2</v>
      </c>
      <c r="AO938" s="27">
        <f t="shared" si="334"/>
        <v>1.7328833091369261E-2</v>
      </c>
      <c r="AP938" s="27">
        <f t="shared" si="334"/>
        <v>1.7343159826080024E-2</v>
      </c>
      <c r="AQ938" s="27">
        <f t="shared" si="334"/>
        <v>1.7355414006755675E-2</v>
      </c>
      <c r="AR938" s="27">
        <f t="shared" si="334"/>
        <v>1.7365604296313356E-2</v>
      </c>
      <c r="AS938" s="27">
        <f t="shared" si="334"/>
        <v>1.7374041742671455E-2</v>
      </c>
      <c r="AT938" s="27">
        <f t="shared" si="334"/>
        <v>1.7376635246869148E-2</v>
      </c>
      <c r="AU938" s="27">
        <f t="shared" si="334"/>
        <v>1.7376219228066557E-2</v>
      </c>
      <c r="AV938" s="27">
        <f t="shared" si="334"/>
        <v>1.7373349120891859E-2</v>
      </c>
      <c r="AW938" s="27">
        <f t="shared" si="334"/>
        <v>1.7367770980562913E-2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2.7166328132291771E-2</v>
      </c>
      <c r="Q939" s="27">
        <f t="shared" si="334"/>
        <v>2.7334899828466052E-2</v>
      </c>
      <c r="R939" s="27">
        <f t="shared" si="334"/>
        <v>2.7514742110372921E-2</v>
      </c>
      <c r="S939" s="27">
        <f t="shared" si="334"/>
        <v>2.7680008431332642E-2</v>
      </c>
      <c r="T939" s="27">
        <f t="shared" si="334"/>
        <v>2.7836788010918708E-2</v>
      </c>
      <c r="U939" s="27">
        <f t="shared" si="334"/>
        <v>2.7974785608368205E-2</v>
      </c>
      <c r="V939" s="27">
        <f t="shared" si="334"/>
        <v>2.8094586237617378E-2</v>
      </c>
      <c r="W939" s="27">
        <f t="shared" si="334"/>
        <v>2.8196632406217361E-2</v>
      </c>
      <c r="X939" s="27">
        <f t="shared" si="334"/>
        <v>2.8279252153375727E-2</v>
      </c>
      <c r="Y939" s="27">
        <f t="shared" si="334"/>
        <v>2.8357857502688703E-2</v>
      </c>
      <c r="Z939" s="27">
        <f t="shared" si="334"/>
        <v>2.8432995772333835E-2</v>
      </c>
      <c r="AA939" s="27">
        <f t="shared" si="334"/>
        <v>2.850448208122543E-2</v>
      </c>
      <c r="AB939" s="27">
        <f t="shared" si="334"/>
        <v>2.8573966425767965E-2</v>
      </c>
      <c r="AC939" s="27">
        <f t="shared" si="334"/>
        <v>2.8637987628489098E-2</v>
      </c>
      <c r="AD939" s="27">
        <f t="shared" si="334"/>
        <v>2.8700735762445893E-2</v>
      </c>
      <c r="AE939" s="27">
        <f t="shared" si="334"/>
        <v>2.8760839270606259E-2</v>
      </c>
      <c r="AF939" s="27">
        <f t="shared" si="334"/>
        <v>2.8819361657765094E-2</v>
      </c>
      <c r="AG939" s="27">
        <f t="shared" si="334"/>
        <v>2.8875253385559428E-2</v>
      </c>
      <c r="AH939" s="27">
        <f t="shared" si="334"/>
        <v>2.8925004209116693E-2</v>
      </c>
      <c r="AI939" s="27">
        <f t="shared" si="334"/>
        <v>2.8971448000316088E-2</v>
      </c>
      <c r="AJ939" s="27">
        <f t="shared" si="334"/>
        <v>2.9015294992452572E-2</v>
      </c>
      <c r="AK939" s="27">
        <f t="shared" si="334"/>
        <v>2.90554240464477E-2</v>
      </c>
      <c r="AL939" s="27">
        <f t="shared" si="334"/>
        <v>2.9092711360639064E-2</v>
      </c>
      <c r="AM939" s="27">
        <f t="shared" si="334"/>
        <v>2.9125744496169361E-2</v>
      </c>
      <c r="AN939" s="27">
        <f t="shared" si="334"/>
        <v>2.9156829019635951E-2</v>
      </c>
      <c r="AO939" s="27">
        <f t="shared" si="334"/>
        <v>2.9184399704656885E-2</v>
      </c>
      <c r="AP939" s="27">
        <f t="shared" si="334"/>
        <v>2.9208528112499289E-2</v>
      </c>
      <c r="AQ939" s="27">
        <f t="shared" si="334"/>
        <v>2.9229166023027123E-2</v>
      </c>
      <c r="AR939" s="27">
        <f t="shared" si="334"/>
        <v>2.9246328025914991E-2</v>
      </c>
      <c r="AS939" s="27">
        <f t="shared" si="334"/>
        <v>2.9260537973330555E-2</v>
      </c>
      <c r="AT939" s="27">
        <f t="shared" si="334"/>
        <v>2.9264905830227898E-2</v>
      </c>
      <c r="AU939" s="27">
        <f t="shared" si="334"/>
        <v>2.9264205191070293E-2</v>
      </c>
      <c r="AV939" s="27">
        <f t="shared" si="334"/>
        <v>2.9259371492543686E-2</v>
      </c>
      <c r="AW939" s="27">
        <f t="shared" si="334"/>
        <v>2.9249977052877126E-2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4.1336182129460544E-3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3.9121166032764342E-3</v>
      </c>
      <c r="T940" s="27">
        <f t="shared" si="334"/>
        <v>3.9610313521597192E-3</v>
      </c>
      <c r="U940" s="27">
        <f t="shared" si="334"/>
        <v>3.9939030604627685E-3</v>
      </c>
      <c r="V940" s="27">
        <f t="shared" si="334"/>
        <v>4.0227123267247873E-3</v>
      </c>
      <c r="W940" s="27">
        <f t="shared" si="334"/>
        <v>4.0573697208408392E-3</v>
      </c>
      <c r="X940" s="27">
        <f t="shared" si="334"/>
        <v>4.089966790533456E-3</v>
      </c>
      <c r="Y940" s="27">
        <f t="shared" si="334"/>
        <v>4.1145742914677355E-3</v>
      </c>
      <c r="Z940" s="27">
        <f t="shared" si="334"/>
        <v>4.1389458705993988E-3</v>
      </c>
      <c r="AA940" s="27">
        <f t="shared" si="334"/>
        <v>4.1646381536021371E-3</v>
      </c>
      <c r="AB940" s="27">
        <f t="shared" si="334"/>
        <v>4.2075904082502832E-3</v>
      </c>
      <c r="AC940" s="27">
        <f t="shared" si="334"/>
        <v>4.2427223595358264E-3</v>
      </c>
      <c r="AD940" s="27">
        <f t="shared" si="334"/>
        <v>4.2896872103719615E-3</v>
      </c>
      <c r="AE940" s="27">
        <f t="shared" si="334"/>
        <v>4.3396414295221331E-3</v>
      </c>
      <c r="AF940" s="27">
        <f t="shared" si="334"/>
        <v>4.4029347443667894E-3</v>
      </c>
      <c r="AG940" s="27">
        <f t="shared" si="334"/>
        <v>4.4730232498466412E-3</v>
      </c>
      <c r="AH940" s="27">
        <f t="shared" si="334"/>
        <v>4.5238777386623196E-3</v>
      </c>
      <c r="AI940" s="27">
        <f t="shared" si="334"/>
        <v>4.5749991993142307E-3</v>
      </c>
      <c r="AJ940" s="27">
        <f t="shared" si="334"/>
        <v>4.6334201256954506E-3</v>
      </c>
      <c r="AK940" s="27">
        <f t="shared" si="334"/>
        <v>4.6916543163119115E-3</v>
      </c>
      <c r="AL940" s="27">
        <f t="shared" si="334"/>
        <v>4.7578457505552058E-3</v>
      </c>
      <c r="AM940" s="27">
        <f t="shared" si="334"/>
        <v>4.8220746793179664E-3</v>
      </c>
      <c r="AN940" s="27">
        <f t="shared" si="334"/>
        <v>4.8988554588476809E-3</v>
      </c>
      <c r="AO940" s="27">
        <f t="shared" si="334"/>
        <v>4.9769207921359073E-3</v>
      </c>
      <c r="AP940" s="27">
        <f t="shared" si="334"/>
        <v>5.0577864940930996E-3</v>
      </c>
      <c r="AQ940" s="27">
        <f t="shared" si="334"/>
        <v>5.1419681494787942E-3</v>
      </c>
      <c r="AR940" s="27">
        <f t="shared" si="334"/>
        <v>5.2304162474305273E-3</v>
      </c>
      <c r="AS940" s="27">
        <f t="shared" si="334"/>
        <v>5.3278250588806265E-3</v>
      </c>
      <c r="AT940" s="27">
        <f t="shared" si="334"/>
        <v>5.3810029715290328E-3</v>
      </c>
      <c r="AU940" s="27">
        <f t="shared" si="334"/>
        <v>5.427973881840519E-3</v>
      </c>
      <c r="AV940" s="27">
        <f t="shared" si="334"/>
        <v>5.4766722810750956E-3</v>
      </c>
      <c r="AW940" s="27">
        <f t="shared" si="334"/>
        <v>5.5243149126135331E-3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23.279067868377389</v>
      </c>
      <c r="L942" s="93">
        <f>IF('Net zero activities &amp; levers'!$C$12="Off",('Activity data'!AE17*EF!$H30)*kgtoGg,IF('Net zero activities &amp; levers'!$C$12="PB",('Activity data'!AE17*EF!$H30)*kgtoGg,IF('Net zero activities &amp; levers'!$C$12="MS",('Net zero Activity data'!AE17*EF!$H30)*kgtoGg,"ERROR")))</f>
        <v>23.152530650802593</v>
      </c>
      <c r="M942" s="93">
        <f>IF('Net zero activities &amp; levers'!$C$12="Off",('Activity data'!AF17*EF!$H30)*kgtoGg,IF('Net zero activities &amp; levers'!$C$12="PB",('Activity data'!AF17*EF!$H30)*kgtoGg,IF('Net zero activities &amp; levers'!$C$12="MS",('Net zero Activity data'!AF17*EF!$H30)*kgtoGg,"ERROR")))</f>
        <v>23.1629164330643</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21.465278056857684</v>
      </c>
      <c r="S942" s="93">
        <f>IF('Net zero activities &amp; levers'!$C$12="Off",('Activity data'!AL17*EF!$H30)*kgtoGg,IF('Net zero activities &amp; levers'!$C$12="PB",('Activity data'!AL17*EF!$H30)*kgtoGg,IF('Net zero activities &amp; levers'!$C$12="MS",('Net zero Activity data'!AL17*EF!$H30)*kgtoGg,"ERROR")))</f>
        <v>19.129090621845496</v>
      </c>
      <c r="T942" s="93">
        <f>IF('Net zero activities &amp; levers'!$C$12="Off",('Activity data'!AM17*EF!$H30)*kgtoGg,IF('Net zero activities &amp; levers'!$C$12="PB",('Activity data'!AM17*EF!$H30)*kgtoGg,IF('Net zero activities &amp; levers'!$C$12="MS",('Net zero Activity data'!AM17*EF!$H30)*kgtoGg,"ERROR")))</f>
        <v>19.424063771253461</v>
      </c>
      <c r="U942" s="93">
        <f>IF('Net zero activities &amp; levers'!$C$12="Off",('Activity data'!AN17*EF!$H30)*kgtoGg,IF('Net zero activities &amp; levers'!$C$12="PB",('Activity data'!AN17*EF!$H30)*kgtoGg,IF('Net zero activities &amp; levers'!$C$12="MS",('Net zero Activity data'!AN17*EF!$H30)*kgtoGg,"ERROR")))</f>
        <v>19.548284317380357</v>
      </c>
      <c r="V942" s="93">
        <f>IF('Net zero activities &amp; levers'!$C$12="Off",('Activity data'!AO17*EF!$H30)*kgtoGg,IF('Net zero activities &amp; levers'!$C$12="PB",('Activity data'!AO17*EF!$H30)*kgtoGg,IF('Net zero activities &amp; levers'!$C$12="MS",('Net zero Activity data'!AO17*EF!$H30)*kgtoGg,"ERROR")))</f>
        <v>19.620362387400437</v>
      </c>
      <c r="W942" s="93">
        <f>IF('Net zero activities &amp; levers'!$C$12="Off",('Activity data'!AP17*EF!$H30)*kgtoGg,IF('Net zero activities &amp; levers'!$C$12="PB",('Activity data'!AP17*EF!$H30)*kgtoGg,IF('Net zero activities &amp; levers'!$C$12="MS",('Net zero Activity data'!AP17*EF!$H30)*kgtoGg,"ERROR")))</f>
        <v>19.734948609985732</v>
      </c>
      <c r="X942" s="93">
        <f>IF('Net zero activities &amp; levers'!$C$12="Off",('Activity data'!AQ17*EF!$H30)*kgtoGg,IF('Net zero activities &amp; levers'!$C$12="PB",('Activity data'!AQ17*EF!$H30)*kgtoGg,IF('Net zero activities &amp; levers'!$C$12="MS",('Net zero Activity data'!AQ17*EF!$H30)*kgtoGg,"ERROR")))</f>
        <v>19.81511926528983</v>
      </c>
      <c r="Y942" s="93">
        <f>IF('Net zero activities &amp; levers'!$C$12="Off",('Activity data'!AR17*EF!$H30)*kgtoGg,IF('Net zero activities &amp; levers'!$C$12="PB",('Activity data'!AR17*EF!$H30)*kgtoGg,IF('Net zero activities &amp; levers'!$C$12="MS",('Net zero Activity data'!AR17*EF!$H30)*kgtoGg,"ERROR")))</f>
        <v>19.816827806532558</v>
      </c>
      <c r="Z942" s="93">
        <f>IF('Net zero activities &amp; levers'!$C$12="Off",('Activity data'!AS17*EF!$H30)*kgtoGg,IF('Net zero activities &amp; levers'!$C$12="PB",('Activity data'!AS17*EF!$H30)*kgtoGg,IF('Net zero activities &amp; levers'!$C$12="MS",('Net zero Activity data'!AS17*EF!$H30)*kgtoGg,"ERROR")))</f>
        <v>19.813451254544688</v>
      </c>
      <c r="AA942" s="93">
        <f>IF('Net zero activities &amp; levers'!$C$12="Off",('Activity data'!AT17*EF!$H30)*kgtoGg,IF('Net zero activities &amp; levers'!$C$12="PB",('Activity data'!AT17*EF!$H30)*kgtoGg,IF('Net zero activities &amp; levers'!$C$12="MS",('Net zero Activity data'!AT17*EF!$H30)*kgtoGg,"ERROR")))</f>
        <v>19.818820801945261</v>
      </c>
      <c r="AB942" s="93">
        <f>IF('Net zero activities &amp; levers'!$C$12="Off",('Activity data'!AU17*EF!$H30)*kgtoGg,IF('Net zero activities &amp; levers'!$C$12="PB",('Activity data'!AU17*EF!$H30)*kgtoGg,IF('Net zero activities &amp; levers'!$C$12="MS",('Net zero Activity data'!AU17*EF!$H30)*kgtoGg,"ERROR")))</f>
        <v>19.975614359129374</v>
      </c>
      <c r="AC942" s="93">
        <f>IF('Net zero activities &amp; levers'!$C$12="Off",('Activity data'!AV17*EF!$H30)*kgtoGg,IF('Net zero activities &amp; levers'!$C$12="PB",('Activity data'!AV17*EF!$H30)*kgtoGg,IF('Net zero activities &amp; levers'!$C$12="MS",('Net zero Activity data'!AV17*EF!$H30)*kgtoGg,"ERROR")))</f>
        <v>20.055073578425574</v>
      </c>
      <c r="AD942" s="93">
        <f>IF('Net zero activities &amp; levers'!$C$12="Off",('Activity data'!AW17*EF!$H30)*kgtoGg,IF('Net zero activities &amp; levers'!$C$12="PB",('Activity data'!AW17*EF!$H30)*kgtoGg,IF('Net zero activities &amp; levers'!$C$12="MS",('Net zero Activity data'!AW17*EF!$H30)*kgtoGg,"ERROR")))</f>
        <v>20.23352580868923</v>
      </c>
      <c r="AE942" s="93">
        <f>IF('Net zero activities &amp; levers'!$C$12="Off",('Activity data'!AX17*EF!$H30)*kgtoGg,IF('Net zero activities &amp; levers'!$C$12="PB",('Activity data'!AX17*EF!$H30)*kgtoGg,IF('Net zero activities &amp; levers'!$C$12="MS",('Net zero Activity data'!AX17*EF!$H30)*kgtoGg,"ERROR")))</f>
        <v>20.430235195769612</v>
      </c>
      <c r="AF942" s="93">
        <f>IF('Net zero activities &amp; levers'!$C$12="Off",('Activity data'!AY17*EF!$H30)*kgtoGg,IF('Net zero activities &amp; levers'!$C$12="PB",('Activity data'!AY17*EF!$H30)*kgtoGg,IF('Net zero activities &amp; levers'!$C$12="MS",('Net zero Activity data'!AY17*EF!$H30)*kgtoGg,"ERROR")))</f>
        <v>20.733065944420193</v>
      </c>
      <c r="AG942" s="93">
        <f>IF('Net zero activities &amp; levers'!$C$12="Off",('Activity data'!AZ17*EF!$H30)*kgtoGg,IF('Net zero activities &amp; levers'!$C$12="PB",('Activity data'!AZ17*EF!$H30)*kgtoGg,IF('Net zero activities &amp; levers'!$C$12="MS",('Net zero Activity data'!AZ17*EF!$H30)*kgtoGg,"ERROR")))</f>
        <v>21.082212062843585</v>
      </c>
      <c r="AH942" s="93">
        <f>IF('Net zero activities &amp; levers'!$C$12="Off",('Activity data'!BA17*EF!$H30)*kgtoGg,IF('Net zero activities &amp; levers'!$C$12="PB",('Activity data'!BA17*EF!$H30)*kgtoGg,IF('Net zero activities &amp; levers'!$C$12="MS",('Net zero Activity data'!BA17*EF!$H30)*kgtoGg,"ERROR")))</f>
        <v>21.2568266497161</v>
      </c>
      <c r="AI942" s="93">
        <f>IF('Net zero activities &amp; levers'!$C$12="Off",('Activity data'!BB17*EF!$H30)*kgtoGg,IF('Net zero activities &amp; levers'!$C$12="PB",('Activity data'!BB17*EF!$H30)*kgtoGg,IF('Net zero activities &amp; levers'!$C$12="MS",('Net zero Activity data'!BB17*EF!$H30)*kgtoGg,"ERROR")))</f>
        <v>21.424712937337748</v>
      </c>
      <c r="AJ942" s="93">
        <f>IF('Net zero activities &amp; levers'!$C$12="Off",('Activity data'!BC17*EF!$H30)*kgtoGg,IF('Net zero activities &amp; levers'!$C$12="PB",('Activity data'!BC17*EF!$H30)*kgtoGg,IF('Net zero activities &amp; levers'!$C$12="MS",('Net zero Activity data'!BC17*EF!$H30)*kgtoGg,"ERROR")))</f>
        <v>21.643300293295258</v>
      </c>
      <c r="AK942" s="93">
        <f>IF('Net zero activities &amp; levers'!$C$12="Off",('Activity data'!BD17*EF!$H30)*kgtoGg,IF('Net zero activities &amp; levers'!$C$12="PB",('Activity data'!BD17*EF!$H30)*kgtoGg,IF('Net zero activities &amp; levers'!$C$12="MS",('Net zero Activity data'!BD17*EF!$H30)*kgtoGg,"ERROR")))</f>
        <v>21.849607266043783</v>
      </c>
      <c r="AL942" s="93">
        <f>IF('Net zero activities &amp; levers'!$C$12="Off",('Activity data'!BE17*EF!$H30)*kgtoGg,IF('Net zero activities &amp; levers'!$C$12="PB",('Activity data'!BE17*EF!$H30)*kgtoGg,IF('Net zero activities &amp; levers'!$C$12="MS",('Net zero Activity data'!BE17*EF!$H30)*kgtoGg,"ERROR")))</f>
        <v>22.10873161369387</v>
      </c>
      <c r="AM942" s="93">
        <f>IF('Net zero activities &amp; levers'!$C$12="Off",('Activity data'!BF17*EF!$H30)*kgtoGg,IF('Net zero activities &amp; levers'!$C$12="PB",('Activity data'!BF17*EF!$H30)*kgtoGg,IF('Net zero activities &amp; levers'!$C$12="MS",('Net zero Activity data'!BF17*EF!$H30)*kgtoGg,"ERROR")))</f>
        <v>22.339754741586482</v>
      </c>
      <c r="AN942" s="93">
        <f>IF('Net zero activities &amp; levers'!$C$12="Off",('Activity data'!BG17*EF!$H30)*kgtoGg,IF('Net zero activities &amp; levers'!$C$12="PB",('Activity data'!BG17*EF!$H30)*kgtoGg,IF('Net zero activities &amp; levers'!$C$12="MS",('Net zero Activity data'!BG17*EF!$H30)*kgtoGg,"ERROR")))</f>
        <v>22.656900080593854</v>
      </c>
      <c r="AO942" s="93">
        <f>IF('Net zero activities &amp; levers'!$C$12="Off",('Activity data'!BH17*EF!$H30)*kgtoGg,IF('Net zero activities &amp; levers'!$C$12="PB",('Activity data'!BH17*EF!$H30)*kgtoGg,IF('Net zero activities &amp; levers'!$C$12="MS",('Net zero Activity data'!BH17*EF!$H30)*kgtoGg,"ERROR")))</f>
        <v>22.969492441120735</v>
      </c>
      <c r="AP942" s="93">
        <f>IF('Net zero activities &amp; levers'!$C$12="Off",('Activity data'!BI17*EF!$H30)*kgtoGg,IF('Net zero activities &amp; levers'!$C$12="PB",('Activity data'!BI17*EF!$H30)*kgtoGg,IF('Net zero activities &amp; levers'!$C$12="MS",('Net zero Activity data'!BI17*EF!$H30)*kgtoGg,"ERROR")))</f>
        <v>23.288593401792788</v>
      </c>
      <c r="AQ942" s="93">
        <f>IF('Net zero activities &amp; levers'!$C$12="Off",('Activity data'!BJ17*EF!$H30)*kgtoGg,IF('Net zero activities &amp; levers'!$C$12="PB",('Activity data'!BJ17*EF!$H30)*kgtoGg,IF('Net zero activities &amp; levers'!$C$12="MS",('Net zero Activity data'!BJ17*EF!$H30)*kgtoGg,"ERROR")))</f>
        <v>23.617160960545021</v>
      </c>
      <c r="AR942" s="93">
        <f>IF('Net zero activities &amp; levers'!$C$12="Off",('Activity data'!BK17*EF!$H30)*kgtoGg,IF('Net zero activities &amp; levers'!$C$12="PB",('Activity data'!BK17*EF!$H30)*kgtoGg,IF('Net zero activities &amp; levers'!$C$12="MS",('Net zero Activity data'!BK17*EF!$H30)*kgtoGg,"ERROR")))</f>
        <v>23.961182958908566</v>
      </c>
      <c r="AS942" s="93">
        <f>IF('Net zero activities &amp; levers'!$C$12="Off",('Activity data'!BL17*EF!$H30)*kgtoGg,IF('Net zero activities &amp; levers'!$C$12="PB",('Activity data'!BL17*EF!$H30)*kgtoGg,IF('Net zero activities &amp; levers'!$C$12="MS",('Net zero Activity data'!BL17*EF!$H30)*kgtoGg,"ERROR")))</f>
        <v>24.353696578265794</v>
      </c>
      <c r="AT942" s="93">
        <f>IF('Net zero activities &amp; levers'!$C$12="Off",('Activity data'!BM17*EF!$H30)*kgtoGg,IF('Net zero activities &amp; levers'!$C$12="PB",('Activity data'!BM17*EF!$H30)*kgtoGg,IF('Net zero activities &amp; levers'!$C$12="MS",('Net zero Activity data'!BM17*EF!$H30)*kgtoGg,"ERROR")))</f>
        <v>24.407972649067201</v>
      </c>
      <c r="AU942" s="93">
        <f>IF('Net zero activities &amp; levers'!$C$12="Off",('Activity data'!BN17*EF!$H30)*kgtoGg,IF('Net zero activities &amp; levers'!$C$12="PB",('Activity data'!BN17*EF!$H30)*kgtoGg,IF('Net zero activities &amp; levers'!$C$12="MS",('Net zero Activity data'!BN17*EF!$H30)*kgtoGg,"ERROR")))</f>
        <v>24.407752049750588</v>
      </c>
      <c r="AV942" s="93">
        <f>IF('Net zero activities &amp; levers'!$C$12="Off",('Activity data'!BO17*EF!$H30)*kgtoGg,IF('Net zero activities &amp; levers'!$C$12="PB",('Activity data'!BO17*EF!$H30)*kgtoGg,IF('Net zero activities &amp; levers'!$C$12="MS",('Net zero Activity data'!BO17*EF!$H30)*kgtoGg,"ERROR")))</f>
        <v>24.410539486372542</v>
      </c>
      <c r="AW942" s="93">
        <f>IF('Net zero activities &amp; levers'!$C$12="Off",('Activity data'!BP17*EF!$H30)*kgtoGg,IF('Net zero activities &amp; levers'!$C$12="PB",('Activity data'!BP17*EF!$H30)*kgtoGg,IF('Net zero activities &amp; levers'!$C$12="MS",('Net zero Activity data'!BP17*EF!$H30)*kgtoGg,"ERROR")))</f>
        <v>24.396512925663316</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7.7932061732677763E-2</v>
      </c>
      <c r="L943" s="93">
        <f>IF('Net zero activities &amp; levers'!$C$12="Off",('Activity data'!AE18*EF!$H31)*kgtoGg,IF('Net zero activities &amp; levers'!$C$12="PB",('Activity data'!AE18*EF!$H31)*kgtoGg,IF('Net zero activities &amp; levers'!$C$12="MS",('Net zero Activity data'!AE18*EF!$H31)*kgtoGg,"ERROR")))</f>
        <v>7.7508449141861099E-2</v>
      </c>
      <c r="M943" s="93">
        <f>IF('Net zero activities &amp; levers'!$C$12="Off",('Activity data'!AF18*EF!$H31)*kgtoGg,IF('Net zero activities &amp; levers'!$C$12="PB",('Activity data'!AF18*EF!$H31)*kgtoGg,IF('Net zero activities &amp; levers'!$C$12="MS",('Net zero Activity data'!AF18*EF!$H31)*kgtoGg,"ERROR")))</f>
        <v>7.7543217949140569E-2</v>
      </c>
      <c r="N943" s="93">
        <f>IF('Net zero activities &amp; levers'!$C$12="Off",('Activity data'!AG18*EF!$H31)*kgtoGg,IF('Net zero activities &amp; levers'!$C$12="PB",('Activity data'!AG18*EF!$H31)*kgtoGg,IF('Net zero activities &amp; levers'!$C$12="MS",('Net zero Activity data'!AG18*EF!$H31)*kgtoGg,"ERROR")))</f>
        <v>7.6831311787104603E-2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7.1859980996426695E-2</v>
      </c>
      <c r="S943" s="93">
        <f>IF('Net zero activities &amp; levers'!$C$12="Off",('Activity data'!AL18*EF!$H31)*kgtoGg,IF('Net zero activities &amp; levers'!$C$12="PB",('Activity data'!AL18*EF!$H31)*kgtoGg,IF('Net zero activities &amp; levers'!$C$12="MS",('Net zero Activity data'!AL18*EF!$H31)*kgtoGg,"ERROR")))</f>
        <v>6.4039053438936552E-2</v>
      </c>
      <c r="T943" s="93">
        <f>IF('Net zero activities &amp; levers'!$C$12="Off",('Activity data'!AM18*EF!$H31)*kgtoGg,IF('Net zero activities &amp; levers'!$C$12="PB",('Activity data'!AM18*EF!$H31)*kgtoGg,IF('Net zero activities &amp; levers'!$C$12="MS",('Net zero Activity data'!AM18*EF!$H31)*kgtoGg,"ERROR")))</f>
        <v>6.5026544253393548E-2</v>
      </c>
      <c r="U943" s="93">
        <f>IF('Net zero activities &amp; levers'!$C$12="Off",('Activity data'!AN18*EF!$H31)*kgtoGg,IF('Net zero activities &amp; levers'!$C$12="PB",('Activity data'!AN18*EF!$H31)*kgtoGg,IF('Net zero activities &amp; levers'!$C$12="MS",('Net zero Activity data'!AN18*EF!$H31)*kgtoGg,"ERROR")))</f>
        <v>6.544240125093162E-2</v>
      </c>
      <c r="V943" s="93">
        <f>IF('Net zero activities &amp; levers'!$C$12="Off",('Activity data'!AO18*EF!$H31)*kgtoGg,IF('Net zero activities &amp; levers'!$C$12="PB",('Activity data'!AO18*EF!$H31)*kgtoGg,IF('Net zero activities &amp; levers'!$C$12="MS",('Net zero Activity data'!AO18*EF!$H31)*kgtoGg,"ERROR")))</f>
        <v>6.5683699254534572E-2</v>
      </c>
      <c r="W943" s="93">
        <f>IF('Net zero activities &amp; levers'!$C$12="Off",('Activity data'!AP18*EF!$H31)*kgtoGg,IF('Net zero activities &amp; levers'!$C$12="PB",('Activity data'!AP18*EF!$H31)*kgtoGg,IF('Net zero activities &amp; levers'!$C$12="MS",('Net zero Activity data'!AP18*EF!$H31)*kgtoGg,"ERROR")))</f>
        <v>6.606730312659348E-2</v>
      </c>
      <c r="X943" s="93">
        <f>IF('Net zero activities &amp; levers'!$C$12="Off",('Activity data'!AQ18*EF!$H31)*kgtoGg,IF('Net zero activities &amp; levers'!$C$12="PB",('Activity data'!AQ18*EF!$H31)*kgtoGg,IF('Net zero activities &amp; levers'!$C$12="MS",('Net zero Activity data'!AQ18*EF!$H31)*kgtoGg,"ERROR")))</f>
        <v>6.6335692930413567E-2</v>
      </c>
      <c r="Y943" s="93">
        <f>IF('Net zero activities &amp; levers'!$C$12="Off",('Activity data'!AR18*EF!$H31)*kgtoGg,IF('Net zero activities &amp; levers'!$C$12="PB",('Activity data'!AR18*EF!$H31)*kgtoGg,IF('Net zero activities &amp; levers'!$C$12="MS",('Net zero Activity data'!AR18*EF!$H31)*kgtoGg,"ERROR")))</f>
        <v>6.634141266723266E-2</v>
      </c>
      <c r="Z943" s="93">
        <f>IF('Net zero activities &amp; levers'!$C$12="Off",('Activity data'!AS18*EF!$H31)*kgtoGg,IF('Net zero activities &amp; levers'!$C$12="PB",('Activity data'!AS18*EF!$H31)*kgtoGg,IF('Net zero activities &amp; levers'!$C$12="MS",('Net zero Activity data'!AS18*EF!$H31)*kgtoGg,"ERROR")))</f>
        <v>6.6330108878805652E-2</v>
      </c>
      <c r="AA943" s="93">
        <f>IF('Net zero activities &amp; levers'!$C$12="Off",('Activity data'!AT18*EF!$H31)*kgtoGg,IF('Net zero activities &amp; levers'!$C$12="PB",('Activity data'!AT18*EF!$H31)*kgtoGg,IF('Net zero activities &amp; levers'!$C$12="MS",('Net zero Activity data'!AT18*EF!$H31)*kgtoGg,"ERROR")))</f>
        <v>6.6348084680150618E-2</v>
      </c>
      <c r="AB943" s="93">
        <f>IF('Net zero activities &amp; levers'!$C$12="Off",('Activity data'!AU18*EF!$H31)*kgtoGg,IF('Net zero activities &amp; levers'!$C$12="PB",('Activity data'!AU18*EF!$H31)*kgtoGg,IF('Net zero activities &amp; levers'!$C$12="MS",('Net zero Activity data'!AU18*EF!$H31)*kgtoGg,"ERROR")))</f>
        <v>6.6872987362974826E-2</v>
      </c>
      <c r="AC943" s="93">
        <f>IF('Net zero activities &amp; levers'!$C$12="Off",('Activity data'!AV18*EF!$H31)*kgtoGg,IF('Net zero activities &amp; levers'!$C$12="PB",('Activity data'!AV18*EF!$H31)*kgtoGg,IF('Net zero activities &amp; levers'!$C$12="MS",('Net zero Activity data'!AV18*EF!$H31)*kgtoGg,"ERROR")))</f>
        <v>6.7138995470276838E-2</v>
      </c>
      <c r="AD943" s="93">
        <f>IF('Net zero activities &amp; levers'!$C$12="Off",('Activity data'!AW18*EF!$H31)*kgtoGg,IF('Net zero activities &amp; levers'!$C$12="PB",('Activity data'!AW18*EF!$H31)*kgtoGg,IF('Net zero activities &amp; levers'!$C$12="MS",('Net zero Activity data'!AW18*EF!$H31)*kgtoGg,"ERROR")))</f>
        <v>6.7736405568648211E-2</v>
      </c>
      <c r="AE943" s="93">
        <f>IF('Net zero activities &amp; levers'!$C$12="Off",('Activity data'!AX18*EF!$H31)*kgtoGg,IF('Net zero activities &amp; levers'!$C$12="PB",('Activity data'!AX18*EF!$H31)*kgtoGg,IF('Net zero activities &amp; levers'!$C$12="MS",('Net zero Activity data'!AX18*EF!$H31)*kgtoGg,"ERROR")))</f>
        <v>6.8394935720457684E-2</v>
      </c>
      <c r="AF943" s="93">
        <f>IF('Net zero activities &amp; levers'!$C$12="Off",('Activity data'!AY18*EF!$H31)*kgtoGg,IF('Net zero activities &amp; levers'!$C$12="PB",('Activity data'!AY18*EF!$H31)*kgtoGg,IF('Net zero activities &amp; levers'!$C$12="MS",('Net zero Activity data'!AY18*EF!$H31)*kgtoGg,"ERROR")))</f>
        <v>6.940873166503024E-2</v>
      </c>
      <c r="AG943" s="93">
        <f>IF('Net zero activities &amp; levers'!$C$12="Off",('Activity data'!AZ18*EF!$H31)*kgtoGg,IF('Net zero activities &amp; levers'!$C$12="PB",('Activity data'!AZ18*EF!$H31)*kgtoGg,IF('Net zero activities &amp; levers'!$C$12="MS",('Net zero Activity data'!AZ18*EF!$H31)*kgtoGg,"ERROR")))</f>
        <v>7.0577579017877159E-2</v>
      </c>
      <c r="AH943" s="93">
        <f>IF('Net zero activities &amp; levers'!$C$12="Off",('Activity data'!BA18*EF!$H31)*kgtoGg,IF('Net zero activities &amp; levers'!$C$12="PB",('Activity data'!BA18*EF!$H31)*kgtoGg,IF('Net zero activities &amp; levers'!$C$12="MS",('Net zero Activity data'!BA18*EF!$H31)*kgtoGg,"ERROR")))</f>
        <v>7.116214171774625E-2</v>
      </c>
      <c r="AI943" s="93">
        <f>IF('Net zero activities &amp; levers'!$C$12="Off",('Activity data'!BB18*EF!$H31)*kgtoGg,IF('Net zero activities &amp; levers'!$C$12="PB",('Activity data'!BB18*EF!$H31)*kgtoGg,IF('Net zero activities &amp; levers'!$C$12="MS",('Net zero Activity data'!BB18*EF!$H31)*kgtoGg,"ERROR")))</f>
        <v>7.1724179880312627E-2</v>
      </c>
      <c r="AJ943" s="93">
        <f>IF('Net zero activities &amp; levers'!$C$12="Off",('Activity data'!BC18*EF!$H31)*kgtoGg,IF('Net zero activities &amp; levers'!$C$12="PB",('Activity data'!BC18*EF!$H31)*kgtoGg,IF('Net zero activities &amp; levers'!$C$12="MS",('Net zero Activity data'!BC18*EF!$H31)*kgtoGg,"ERROR")))</f>
        <v>7.2455951591052115E-2</v>
      </c>
      <c r="AK943" s="93">
        <f>IF('Net zero activities &amp; levers'!$C$12="Off",('Activity data'!BD18*EF!$H31)*kgtoGg,IF('Net zero activities &amp; levers'!$C$12="PB",('Activity data'!BD18*EF!$H31)*kgtoGg,IF('Net zero activities &amp; levers'!$C$12="MS",('Net zero Activity data'!BD18*EF!$H31)*kgtoGg,"ERROR")))</f>
        <v>7.3146611879815665E-2</v>
      </c>
      <c r="AL943" s="93">
        <f>IF('Net zero activities &amp; levers'!$C$12="Off",('Activity data'!BE18*EF!$H31)*kgtoGg,IF('Net zero activities &amp; levers'!$C$12="PB",('Activity data'!BE18*EF!$H31)*kgtoGg,IF('Net zero activities &amp; levers'!$C$12="MS",('Net zero Activity data'!BE18*EF!$H31)*kgtoGg,"ERROR")))</f>
        <v>7.4014090542264099E-2</v>
      </c>
      <c r="AM943" s="93">
        <f>IF('Net zero activities &amp; levers'!$C$12="Off",('Activity data'!BF18*EF!$H31)*kgtoGg,IF('Net zero activities &amp; levers'!$C$12="PB",('Activity data'!BF18*EF!$H31)*kgtoGg,IF('Net zero activities &amp; levers'!$C$12="MS",('Net zero Activity data'!BF18*EF!$H31)*kgtoGg,"ERROR")))</f>
        <v>7.4787493874665573E-2</v>
      </c>
      <c r="AN943" s="93">
        <f>IF('Net zero activities &amp; levers'!$C$12="Off",('Activity data'!BG18*EF!$H31)*kgtoGg,IF('Net zero activities &amp; levers'!$C$12="PB",('Activity data'!BG18*EF!$H31)*kgtoGg,IF('Net zero activities &amp; levers'!$C$12="MS",('Net zero Activity data'!BG18*EF!$H31)*kgtoGg,"ERROR")))</f>
        <v>7.5849211219943313E-2</v>
      </c>
      <c r="AO943" s="93">
        <f>IF('Net zero activities &amp; levers'!$C$12="Off",('Activity data'!BH18*EF!$H31)*kgtoGg,IF('Net zero activities &amp; levers'!$C$12="PB",('Activity data'!BH18*EF!$H31)*kgtoGg,IF('Net zero activities &amp; levers'!$C$12="MS",('Net zero Activity data'!BH18*EF!$H31)*kgtoGg,"ERROR")))</f>
        <v>7.6895686417124062E-2</v>
      </c>
      <c r="AP943" s="93">
        <f>IF('Net zero activities &amp; levers'!$C$12="Off",('Activity data'!BI18*EF!$H31)*kgtoGg,IF('Net zero activities &amp; levers'!$C$12="PB",('Activity data'!BI18*EF!$H31)*kgtoGg,IF('Net zero activities &amp; levers'!$C$12="MS",('Net zero Activity data'!BI18*EF!$H31)*kgtoGg,"ERROR")))</f>
        <v>7.7963950658057557E-2</v>
      </c>
      <c r="AQ943" s="93">
        <f>IF('Net zero activities &amp; levers'!$C$12="Off",('Activity data'!BJ18*EF!$H31)*kgtoGg,IF('Net zero activities &amp; levers'!$C$12="PB",('Activity data'!BJ18*EF!$H31)*kgtoGg,IF('Net zero activities &amp; levers'!$C$12="MS",('Net zero Activity data'!BJ18*EF!$H31)*kgtoGg,"ERROR")))</f>
        <v>7.9063906524710501E-2</v>
      </c>
      <c r="AR943" s="93">
        <f>IF('Net zero activities &amp; levers'!$C$12="Off",('Activity data'!BK18*EF!$H31)*kgtoGg,IF('Net zero activities &amp; levers'!$C$12="PB",('Activity data'!BK18*EF!$H31)*kgtoGg,IF('Net zero activities &amp; levers'!$C$12="MS",('Net zero Activity data'!BK18*EF!$H31)*kgtoGg,"ERROR")))</f>
        <v>8.0215599700977511E-2</v>
      </c>
      <c r="AS943" s="93">
        <f>IF('Net zero activities &amp; levers'!$C$12="Off",('Activity data'!BL18*EF!$H31)*kgtoGg,IF('Net zero activities &amp; levers'!$C$12="PB",('Activity data'!BL18*EF!$H31)*kgtoGg,IF('Net zero activities &amp; levers'!$C$12="MS",('Net zero Activity data'!BL18*EF!$H31)*kgtoGg,"ERROR")))</f>
        <v>8.1529629789622846E-2</v>
      </c>
      <c r="AT943" s="93">
        <f>IF('Net zero activities &amp; levers'!$C$12="Off",('Activity data'!BM18*EF!$H31)*kgtoGg,IF('Net zero activities &amp; levers'!$C$12="PB",('Activity data'!BM18*EF!$H31)*kgtoGg,IF('Net zero activities &amp; levers'!$C$12="MS",('Net zero Activity data'!BM18*EF!$H31)*kgtoGg,"ERROR")))</f>
        <v>8.1711331485078101E-2</v>
      </c>
      <c r="AU943" s="93">
        <f>IF('Net zero activities &amp; levers'!$C$12="Off",('Activity data'!BN18*EF!$H31)*kgtoGg,IF('Net zero activities &amp; levers'!$C$12="PB",('Activity data'!BN18*EF!$H31)*kgtoGg,IF('Net zero activities &amp; levers'!$C$12="MS",('Net zero Activity data'!BN18*EF!$H31)*kgtoGg,"ERROR")))</f>
        <v>8.1710592977863927E-2</v>
      </c>
      <c r="AV943" s="93">
        <f>IF('Net zero activities &amp; levers'!$C$12="Off",('Activity data'!BO18*EF!$H31)*kgtoGg,IF('Net zero activities &amp; levers'!$C$12="PB",('Activity data'!BO18*EF!$H31)*kgtoGg,IF('Net zero activities &amp; levers'!$C$12="MS",('Net zero Activity data'!BO18*EF!$H31)*kgtoGg,"ERROR")))</f>
        <v>8.1719924566402008E-2</v>
      </c>
      <c r="AW943" s="93">
        <f>IF('Net zero activities &amp; levers'!$C$12="Off",('Activity data'!BP18*EF!$H31)*kgtoGg,IF('Net zero activities &amp; levers'!$C$12="PB",('Activity data'!BP18*EF!$H31)*kgtoGg,IF('Net zero activities &amp; levers'!$C$12="MS",('Net zero Activity data'!BP18*EF!$H31)*kgtoGg,"ERROR")))</f>
        <v>8.1672967411533556E-2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0.55586528215230235</v>
      </c>
      <c r="L944" s="93">
        <f>IF('Net zero activities &amp; levers'!$C$12="Off",('Activity data'!AE19*EF!$H32)*kgtoGg,IF('Net zero activities &amp; levers'!$C$12="PB",('Activity data'!AE19*EF!$H32)*kgtoGg,IF('Net zero activities &amp; levers'!$C$12="MS",('Net zero Activity data'!AE19*EF!$H32)*kgtoGg,"ERROR")))</f>
        <v>0.56716712532642322</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0.62068986953889782</v>
      </c>
      <c r="S944" s="93">
        <f>IF('Net zero activities &amp; levers'!$C$12="Off",('Activity data'!AL19*EF!$H32)*kgtoGg,IF('Net zero activities &amp; levers'!$C$12="PB",('Activity data'!AL19*EF!$H32)*kgtoGg,IF('Net zero activities &amp; levers'!$C$12="MS",('Net zero Activity data'!AL19*EF!$H32)*kgtoGg,"ERROR")))</f>
        <v>0.59592134131872254</v>
      </c>
      <c r="T944" s="93">
        <f>IF('Net zero activities &amp; levers'!$C$12="Off",('Activity data'!AM19*EF!$H32)*kgtoGg,IF('Net zero activities &amp; levers'!$C$12="PB",('Activity data'!AM19*EF!$H32)*kgtoGg,IF('Net zero activities &amp; levers'!$C$12="MS",('Net zero Activity data'!AM19*EF!$H32)*kgtoGg,"ERROR")))</f>
        <v>0.61254612073234438</v>
      </c>
      <c r="U944" s="93">
        <f>IF('Net zero activities &amp; levers'!$C$12="Off",('Activity data'!AN19*EF!$H32)*kgtoGg,IF('Net zero activities &amp; levers'!$C$12="PB",('Activity data'!AN19*EF!$H32)*kgtoGg,IF('Net zero activities &amp; levers'!$C$12="MS",('Net zero Activity data'!AN19*EF!$H32)*kgtoGg,"ERROR")))</f>
        <v>0.62629545693800792</v>
      </c>
      <c r="V944" s="93">
        <f>IF('Net zero activities &amp; levers'!$C$12="Off",('Activity data'!AO19*EF!$H32)*kgtoGg,IF('Net zero activities &amp; levers'!$C$12="PB",('Activity data'!AO19*EF!$H32)*kgtoGg,IF('Net zero activities &amp; levers'!$C$12="MS",('Net zero Activity data'!AO19*EF!$H32)*kgtoGg,"ERROR")))</f>
        <v>0.63902786485201635</v>
      </c>
      <c r="W944" s="93">
        <f>IF('Net zero activities &amp; levers'!$C$12="Off",('Activity data'!AP19*EF!$H32)*kgtoGg,IF('Net zero activities &amp; levers'!$C$12="PB",('Activity data'!AP19*EF!$H32)*kgtoGg,IF('Net zero activities &amp; levers'!$C$12="MS",('Net zero Activity data'!AP19*EF!$H32)*kgtoGg,"ERROR")))</f>
        <v>0.65235747878277128</v>
      </c>
      <c r="X944" s="93">
        <f>IF('Net zero activities &amp; levers'!$C$12="Off",('Activity data'!AQ19*EF!$H32)*kgtoGg,IF('Net zero activities &amp; levers'!$C$12="PB",('Activity data'!AQ19*EF!$H32)*kgtoGg,IF('Net zero activities &amp; levers'!$C$12="MS",('Net zero Activity data'!AQ19*EF!$H32)*kgtoGg,"ERROR")))</f>
        <v>0.66493614724932215</v>
      </c>
      <c r="Y944" s="93">
        <f>IF('Net zero activities &amp; levers'!$C$12="Off",('Activity data'!AR19*EF!$H32)*kgtoGg,IF('Net zero activities &amp; levers'!$C$12="PB",('Activity data'!AR19*EF!$H32)*kgtoGg,IF('Net zero activities &amp; levers'!$C$12="MS",('Net zero Activity data'!AR19*EF!$H32)*kgtoGg,"ERROR")))</f>
        <v>0.67610478759682435</v>
      </c>
      <c r="Z944" s="93">
        <f>IF('Net zero activities &amp; levers'!$C$12="Off",('Activity data'!AS19*EF!$H32)*kgtoGg,IF('Net zero activities &amp; levers'!$C$12="PB",('Activity data'!AS19*EF!$H32)*kgtoGg,IF('Net zero activities &amp; levers'!$C$12="MS",('Net zero Activity data'!AS19*EF!$H32)*kgtoGg,"ERROR")))</f>
        <v>0.68716071204682427</v>
      </c>
      <c r="AA944" s="93">
        <f>IF('Net zero activities &amp; levers'!$C$12="Off",('Activity data'!AT19*EF!$H32)*kgtoGg,IF('Net zero activities &amp; levers'!$C$12="PB",('Activity data'!AT19*EF!$H32)*kgtoGg,IF('Net zero activities &amp; levers'!$C$12="MS",('Net zero Activity data'!AT19*EF!$H32)*kgtoGg,"ERROR")))</f>
        <v>0.69836692017496271</v>
      </c>
      <c r="AB944" s="93">
        <f>IF('Net zero activities &amp; levers'!$C$12="Off",('Activity data'!AU19*EF!$H32)*kgtoGg,IF('Net zero activities &amp; levers'!$C$12="PB",('Activity data'!AU19*EF!$H32)*kgtoGg,IF('Net zero activities &amp; levers'!$C$12="MS",('Net zero Activity data'!AU19*EF!$H32)*kgtoGg,"ERROR")))</f>
        <v>0.71254528963232389</v>
      </c>
      <c r="AC944" s="93">
        <f>IF('Net zero activities &amp; levers'!$C$12="Off",('Activity data'!AV19*EF!$H32)*kgtoGg,IF('Net zero activities &amp; levers'!$C$12="PB",('Activity data'!AV19*EF!$H32)*kgtoGg,IF('Net zero activities &amp; levers'!$C$12="MS",('Net zero Activity data'!AV19*EF!$H32)*kgtoGg,"ERROR")))</f>
        <v>0.72528440005222183</v>
      </c>
      <c r="AD944" s="93">
        <f>IF('Net zero activities &amp; levers'!$C$12="Off",('Activity data'!AW19*EF!$H32)*kgtoGg,IF('Net zero activities &amp; levers'!$C$12="PB",('Activity data'!AW19*EF!$H32)*kgtoGg,IF('Net zero activities &amp; levers'!$C$12="MS",('Net zero Activity data'!AW19*EF!$H32)*kgtoGg,"ERROR")))</f>
        <v>0.74013326712837346</v>
      </c>
      <c r="AE944" s="93">
        <f>IF('Net zero activities &amp; levers'!$C$12="Off",('Activity data'!AX19*EF!$H32)*kgtoGg,IF('Net zero activities &amp; levers'!$C$12="PB",('Activity data'!AX19*EF!$H32)*kgtoGg,IF('Net zero activities &amp; levers'!$C$12="MS",('Net zero Activity data'!AX19*EF!$H32)*kgtoGg,"ERROR")))</f>
        <v>0.75552942369537057</v>
      </c>
      <c r="AF944" s="93">
        <f>IF('Net zero activities &amp; levers'!$C$12="Off",('Activity data'!AY19*EF!$H32)*kgtoGg,IF('Net zero activities &amp; levers'!$C$12="PB",('Activity data'!AY19*EF!$H32)*kgtoGg,IF('Net zero activities &amp; levers'!$C$12="MS",('Net zero Activity data'!AY19*EF!$H32)*kgtoGg,"ERROR")))</f>
        <v>0.7733744463814668</v>
      </c>
      <c r="AG944" s="93">
        <f>IF('Net zero activities &amp; levers'!$C$12="Off",('Activity data'!AZ19*EF!$H32)*kgtoGg,IF('Net zero activities &amp; levers'!$C$12="PB",('Activity data'!AZ19*EF!$H32)*kgtoGg,IF('Net zero activities &amp; levers'!$C$12="MS",('Net zero Activity data'!AZ19*EF!$H32)*kgtoGg,"ERROR")))</f>
        <v>0.79250714501785058</v>
      </c>
      <c r="AH944" s="93">
        <f>IF('Net zero activities &amp; levers'!$C$12="Off",('Activity data'!BA19*EF!$H32)*kgtoGg,IF('Net zero activities &amp; levers'!$C$12="PB",('Activity data'!BA19*EF!$H32)*kgtoGg,IF('Net zero activities &amp; levers'!$C$12="MS",('Net zero Activity data'!BA19*EF!$H32)*kgtoGg,"ERROR")))</f>
        <v>0.80809785109418408</v>
      </c>
      <c r="AI944" s="93">
        <f>IF('Net zero activities &amp; levers'!$C$12="Off",('Activity data'!BB19*EF!$H32)*kgtoGg,IF('Net zero activities &amp; levers'!$C$12="PB",('Activity data'!BB19*EF!$H32)*kgtoGg,IF('Net zero activities &amp; levers'!$C$12="MS",('Net zero Activity data'!BB19*EF!$H32)*kgtoGg,"ERROR")))</f>
        <v>0.82372938466802348</v>
      </c>
      <c r="AJ944" s="93">
        <f>IF('Net zero activities &amp; levers'!$C$12="Off",('Activity data'!BC19*EF!$H32)*kgtoGg,IF('Net zero activities &amp; levers'!$C$12="PB",('Activity data'!BC19*EF!$H32)*kgtoGg,IF('Net zero activities &amp; levers'!$C$12="MS",('Net zero Activity data'!BC19*EF!$H32)*kgtoGg,"ERROR")))</f>
        <v>0.84072206982238329</v>
      </c>
      <c r="AK944" s="93">
        <f>IF('Net zero activities &amp; levers'!$C$12="Off",('Activity data'!BD19*EF!$H32)*kgtoGg,IF('Net zero activities &amp; levers'!$C$12="PB",('Activity data'!BD19*EF!$H32)*kgtoGg,IF('Net zero activities &amp; levers'!$C$12="MS",('Net zero Activity data'!BD19*EF!$H32)*kgtoGg,"ERROR")))</f>
        <v>0.85767078316090906</v>
      </c>
      <c r="AL944" s="93">
        <f>IF('Net zero activities &amp; levers'!$C$12="Off",('Activity data'!BE19*EF!$H32)*kgtoGg,IF('Net zero activities &amp; levers'!$C$12="PB",('Activity data'!BE19*EF!$H32)*kgtoGg,IF('Net zero activities &amp; levers'!$C$12="MS",('Net zero Activity data'!BE19*EF!$H32)*kgtoGg,"ERROR")))</f>
        <v>0.87612397841793732</v>
      </c>
      <c r="AM944" s="93">
        <f>IF('Net zero activities &amp; levers'!$C$12="Off",('Activity data'!BF19*EF!$H32)*kgtoGg,IF('Net zero activities &amp; levers'!$C$12="PB",('Activity data'!BF19*EF!$H32)*kgtoGg,IF('Net zero activities &amp; levers'!$C$12="MS",('Net zero Activity data'!BF19*EF!$H32)*kgtoGg,"ERROR")))</f>
        <v>0.89418856971331973</v>
      </c>
      <c r="AN944" s="93">
        <f>IF('Net zero activities &amp; levers'!$C$12="Off",('Activity data'!BG19*EF!$H32)*kgtoGg,IF('Net zero activities &amp; levers'!$C$12="PB",('Activity data'!BG19*EF!$H32)*kgtoGg,IF('Net zero activities &amp; levers'!$C$12="MS",('Net zero Activity data'!BG19*EF!$H32)*kgtoGg,"ERROR")))</f>
        <v>0.91467957859554683</v>
      </c>
      <c r="AO944" s="93">
        <f>IF('Net zero activities &amp; levers'!$C$12="Off",('Activity data'!BH19*EF!$H32)*kgtoGg,IF('Net zero activities &amp; levers'!$C$12="PB",('Activity data'!BH19*EF!$H32)*kgtoGg,IF('Net zero activities &amp; levers'!$C$12="MS",('Net zero Activity data'!BH19*EF!$H32)*kgtoGg,"ERROR")))</f>
        <v>0.93543216208227931</v>
      </c>
      <c r="AP944" s="93">
        <f>IF('Net zero activities &amp; levers'!$C$12="Off",('Activity data'!BI19*EF!$H32)*kgtoGg,IF('Net zero activities &amp; levers'!$C$12="PB",('Activity data'!BI19*EF!$H32)*kgtoGg,IF('Net zero activities &amp; levers'!$C$12="MS",('Net zero Activity data'!BI19*EF!$H32)*kgtoGg,"ERROR")))</f>
        <v>0.95673625245124216</v>
      </c>
      <c r="AQ944" s="93">
        <f>IF('Net zero activities &amp; levers'!$C$12="Off",('Activity data'!BJ19*EF!$H32)*kgtoGg,IF('Net zero activities &amp; levers'!$C$12="PB",('Activity data'!BJ19*EF!$H32)*kgtoGg,IF('Net zero activities &amp; levers'!$C$12="MS",('Net zero Activity data'!BJ19*EF!$H32)*kgtoGg,"ERROR")))</f>
        <v>0.97869060707771072</v>
      </c>
      <c r="AR944" s="93">
        <f>IF('Net zero activities &amp; levers'!$C$12="Off",('Activity data'!BK19*EF!$H32)*kgtoGg,IF('Net zero activities &amp; levers'!$C$12="PB",('Activity data'!BK19*EF!$H32)*kgtoGg,IF('Net zero activities &amp; levers'!$C$12="MS",('Net zero Activity data'!BK19*EF!$H32)*kgtoGg,"ERROR")))</f>
        <v>1.0014816540621096</v>
      </c>
      <c r="AS944" s="93">
        <f>IF('Net zero activities &amp; levers'!$C$12="Off",('Activity data'!BL19*EF!$H32)*kgtoGg,IF('Net zero activities &amp; levers'!$C$12="PB",('Activity data'!BL19*EF!$H32)*kgtoGg,IF('Net zero activities &amp; levers'!$C$12="MS",('Net zero Activity data'!BL19*EF!$H32)*kgtoGg,"ERROR")))</f>
        <v>1.0260459943607945</v>
      </c>
      <c r="AT944" s="93">
        <f>IF('Net zero activities &amp; levers'!$C$12="Off",('Activity data'!BM19*EF!$H32)*kgtoGg,IF('Net zero activities &amp; levers'!$C$12="PB",('Activity data'!BM19*EF!$H32)*kgtoGg,IF('Net zero activities &amp; levers'!$C$12="MS",('Net zero Activity data'!BM19*EF!$H32)*kgtoGg,"ERROR")))</f>
        <v>1.0417401626120799</v>
      </c>
      <c r="AU944" s="93">
        <f>IF('Net zero activities &amp; levers'!$C$12="Off",('Activity data'!BN19*EF!$H32)*kgtoGg,IF('Net zero activities &amp; levers'!$C$12="PB",('Activity data'!BN19*EF!$H32)*kgtoGg,IF('Net zero activities &amp; levers'!$C$12="MS",('Net zero Activity data'!BN19*EF!$H32)*kgtoGg,"ERROR")))</f>
        <v>1.0560786122153853</v>
      </c>
      <c r="AV944" s="93">
        <f>IF('Net zero activities &amp; levers'!$C$12="Off",('Activity data'!BO19*EF!$H32)*kgtoGg,IF('Net zero activities &amp; levers'!$C$12="PB",('Activity data'!BO19*EF!$H32)*kgtoGg,IF('Net zero activities &amp; levers'!$C$12="MS",('Net zero Activity data'!BO19*EF!$H32)*kgtoGg,"ERROR")))</f>
        <v>1.0706391978407606</v>
      </c>
      <c r="AW944" s="93">
        <f>IF('Net zero activities &amp; levers'!$C$12="Off",('Activity data'!BP19*EF!$H32)*kgtoGg,IF('Net zero activities &amp; levers'!$C$12="PB",('Activity data'!BP19*EF!$H32)*kgtoGg,IF('Net zero activities &amp; levers'!$C$12="MS",('Net zero Activity data'!BP19*EF!$H32)*kgtoGg,"ERROR")))</f>
        <v>1.0848525256310371</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2.2100196981344098</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2.2858678822724814</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2.2487211059946208</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1.914690926752086</v>
      </c>
      <c r="T945" s="93">
        <f>IF('Net zero activities &amp; levers'!$C$12="Off",('Activity data'!AM20*EF!$H33)*kgtoGg,IF('Net zero activities &amp; levers'!$C$12="PB",('Activity data'!AM20*EF!$H33)*kgtoGg,IF('Net zero activities &amp; levers'!$C$12="MS",('Net zero Activity data'!AM20*EF!$H33)*kgtoGg,"ERROR")))</f>
        <v>1.9953926202151704</v>
      </c>
      <c r="U945" s="93">
        <f>IF('Net zero activities &amp; levers'!$C$12="Off",('Activity data'!AN20*EF!$H33)*kgtoGg,IF('Net zero activities &amp; levers'!$C$12="PB",('Activity data'!AN20*EF!$H33)*kgtoGg,IF('Net zero activities &amp; levers'!$C$12="MS",('Net zero Activity data'!AN20*EF!$H33)*kgtoGg,"ERROR")))</f>
        <v>2.051027141286712</v>
      </c>
      <c r="V945" s="93">
        <f>IF('Net zero activities &amp; levers'!$C$12="Off",('Activity data'!AO20*EF!$H33)*kgtoGg,IF('Net zero activities &amp; levers'!$C$12="PB",('Activity data'!AO20*EF!$H33)*kgtoGg,IF('Net zero activities &amp; levers'!$C$12="MS",('Net zero Activity data'!AO20*EF!$H33)*kgtoGg,"ERROR")))</f>
        <v>2.099705951866</v>
      </c>
      <c r="W945" s="93">
        <f>IF('Net zero activities &amp; levers'!$C$12="Off",('Activity data'!AP20*EF!$H33)*kgtoGg,IF('Net zero activities &amp; levers'!$C$12="PB",('Activity data'!AP20*EF!$H33)*kgtoGg,IF('Net zero activities &amp; levers'!$C$12="MS",('Net zero Activity data'!AP20*EF!$H33)*kgtoGg,"ERROR")))</f>
        <v>2.1566237913497237</v>
      </c>
      <c r="X945" s="93">
        <f>IF('Net zero activities &amp; levers'!$C$12="Off",('Activity data'!AQ20*EF!$H33)*kgtoGg,IF('Net zero activities &amp; levers'!$C$12="PB",('Activity data'!AQ20*EF!$H33)*kgtoGg,IF('Net zero activities &amp; levers'!$C$12="MS",('Net zero Activity data'!AQ20*EF!$H33)*kgtoGg,"ERROR")))</f>
        <v>2.2093834032346842</v>
      </c>
      <c r="Y945" s="93">
        <f>IF('Net zero activities &amp; levers'!$C$12="Off",('Activity data'!AR20*EF!$H33)*kgtoGg,IF('Net zero activities &amp; levers'!$C$12="PB",('Activity data'!AR20*EF!$H33)*kgtoGg,IF('Net zero activities &amp; levers'!$C$12="MS",('Net zero Activity data'!AR20*EF!$H33)*kgtoGg,"ERROR")))</f>
        <v>2.24976199506485</v>
      </c>
      <c r="Z945" s="93">
        <f>IF('Net zero activities &amp; levers'!$C$12="Off",('Activity data'!AS20*EF!$H33)*kgtoGg,IF('Net zero activities &amp; levers'!$C$12="PB",('Activity data'!AS20*EF!$H33)*kgtoGg,IF('Net zero activities &amp; levers'!$C$12="MS",('Net zero Activity data'!AS20*EF!$H33)*kgtoGg,"ERROR")))</f>
        <v>2.2897591702486619</v>
      </c>
      <c r="AA945" s="93">
        <f>IF('Net zero activities &amp; levers'!$C$12="Off",('Activity data'!AT20*EF!$H33)*kgtoGg,IF('Net zero activities &amp; levers'!$C$12="PB",('Activity data'!AT20*EF!$H33)*kgtoGg,IF('Net zero activities &amp; levers'!$C$12="MS",('Net zero Activity data'!AT20*EF!$H33)*kgtoGg,"ERROR")))</f>
        <v>2.3317645521959536</v>
      </c>
      <c r="AB945" s="93">
        <f>IF('Net zero activities &amp; levers'!$C$12="Off",('Activity data'!AU20*EF!$H33)*kgtoGg,IF('Net zero activities &amp; levers'!$C$12="PB",('Activity data'!AU20*EF!$H33)*kgtoGg,IF('Net zero activities &amp; levers'!$C$12="MS",('Net zero Activity data'!AU20*EF!$H33)*kgtoGg,"ERROR")))</f>
        <v>2.4007418547787096</v>
      </c>
      <c r="AC945" s="93">
        <f>IF('Net zero activities &amp; levers'!$C$12="Off",('Activity data'!AV20*EF!$H33)*kgtoGg,IF('Net zero activities &amp; levers'!$C$12="PB",('Activity data'!AV20*EF!$H33)*kgtoGg,IF('Net zero activities &amp; levers'!$C$12="MS",('Net zero Activity data'!AV20*EF!$H33)*kgtoGg,"ERROR")))</f>
        <v>2.4573707958571469</v>
      </c>
      <c r="AD945" s="93">
        <f>IF('Net zero activities &amp; levers'!$C$12="Off",('Activity data'!AW20*EF!$H33)*kgtoGg,IF('Net zero activities &amp; levers'!$C$12="PB",('Activity data'!AW20*EF!$H33)*kgtoGg,IF('Net zero activities &amp; levers'!$C$12="MS",('Net zero Activity data'!AW20*EF!$H33)*kgtoGg,"ERROR")))</f>
        <v>2.5326167350332853</v>
      </c>
      <c r="AE945" s="93">
        <f>IF('Net zero activities &amp; levers'!$C$12="Off",('Activity data'!AX20*EF!$H33)*kgtoGg,IF('Net zero activities &amp; levers'!$C$12="PB",('Activity data'!AX20*EF!$H33)*kgtoGg,IF('Net zero activities &amp; levers'!$C$12="MS",('Net zero Activity data'!AX20*EF!$H33)*kgtoGg,"ERROR")))</f>
        <v>2.6125835253456997</v>
      </c>
      <c r="AF945" s="93">
        <f>IF('Net zero activities &amp; levers'!$C$12="Off",('Activity data'!AY20*EF!$H33)*kgtoGg,IF('Net zero activities &amp; levers'!$C$12="PB",('Activity data'!AY20*EF!$H33)*kgtoGg,IF('Net zero activities &amp; levers'!$C$12="MS",('Net zero Activity data'!AY20*EF!$H33)*kgtoGg,"ERROR")))</f>
        <v>2.7135583572420159</v>
      </c>
      <c r="AG945" s="93">
        <f>IF('Net zero activities &amp; levers'!$C$12="Off",('Activity data'!AZ20*EF!$H33)*kgtoGg,IF('Net zero activities &amp; levers'!$C$12="PB",('Activity data'!AZ20*EF!$H33)*kgtoGg,IF('Net zero activities &amp; levers'!$C$12="MS",('Net zero Activity data'!AZ20*EF!$H33)*kgtoGg,"ERROR")))</f>
        <v>2.8252304281885507</v>
      </c>
      <c r="AH945" s="93">
        <f>IF('Net zero activities &amp; levers'!$C$12="Off",('Activity data'!BA20*EF!$H33)*kgtoGg,IF('Net zero activities &amp; levers'!$C$12="PB",('Activity data'!BA20*EF!$H33)*kgtoGg,IF('Net zero activities &amp; levers'!$C$12="MS",('Net zero Activity data'!BA20*EF!$H33)*kgtoGg,"ERROR")))</f>
        <v>2.9064559616949279</v>
      </c>
      <c r="AI945" s="93">
        <f>IF('Net zero activities &amp; levers'!$C$12="Off",('Activity data'!BB20*EF!$H33)*kgtoGg,IF('Net zero activities &amp; levers'!$C$12="PB",('Activity data'!BB20*EF!$H33)*kgtoGg,IF('Net zero activities &amp; levers'!$C$12="MS",('Net zero Activity data'!BB20*EF!$H33)*kgtoGg,"ERROR")))</f>
        <v>2.9879842478638685</v>
      </c>
      <c r="AJ945" s="93">
        <f>IF('Net zero activities &amp; levers'!$C$12="Off",('Activity data'!BC20*EF!$H33)*kgtoGg,IF('Net zero activities &amp; levers'!$C$12="PB",('Activity data'!BC20*EF!$H33)*kgtoGg,IF('Net zero activities &amp; levers'!$C$12="MS",('Net zero Activity data'!BC20*EF!$H33)*kgtoGg,"ERROR")))</f>
        <v>3.0808946624250266</v>
      </c>
      <c r="AK945" s="93">
        <f>IF('Net zero activities &amp; levers'!$C$12="Off",('Activity data'!BD20*EF!$H33)*kgtoGg,IF('Net zero activities &amp; levers'!$C$12="PB",('Activity data'!BD20*EF!$H33)*kgtoGg,IF('Net zero activities &amp; levers'!$C$12="MS",('Net zero Activity data'!BD20*EF!$H33)*kgtoGg,"ERROR")))</f>
        <v>3.1733098763262757</v>
      </c>
      <c r="AL945" s="93">
        <f>IF('Net zero activities &amp; levers'!$C$12="Off",('Activity data'!BE20*EF!$H33)*kgtoGg,IF('Net zero activities &amp; levers'!$C$12="PB",('Activity data'!BE20*EF!$H33)*kgtoGg,IF('Net zero activities &amp; levers'!$C$12="MS",('Net zero Activity data'!BE20*EF!$H33)*kgtoGg,"ERROR")))</f>
        <v>3.2780733891218219</v>
      </c>
      <c r="AM945" s="93">
        <f>IF('Net zero activities &amp; levers'!$C$12="Off",('Activity data'!BF20*EF!$H33)*kgtoGg,IF('Net zero activities &amp; levers'!$C$12="PB",('Activity data'!BF20*EF!$H33)*kgtoGg,IF('Net zero activities &amp; levers'!$C$12="MS",('Net zero Activity data'!BF20*EF!$H33)*kgtoGg,"ERROR")))</f>
        <v>3.3794309559994296</v>
      </c>
      <c r="AN945" s="93">
        <f>IF('Net zero activities &amp; levers'!$C$12="Off",('Activity data'!BG20*EF!$H33)*kgtoGg,IF('Net zero activities &amp; levers'!$C$12="PB",('Activity data'!BG20*EF!$H33)*kgtoGg,IF('Net zero activities &amp; levers'!$C$12="MS",('Net zero Activity data'!BG20*EF!$H33)*kgtoGg,"ERROR")))</f>
        <v>3.5003839557281649</v>
      </c>
      <c r="AO945" s="93">
        <f>IF('Net zero activities &amp; levers'!$C$12="Off",('Activity data'!BH20*EF!$H33)*kgtoGg,IF('Net zero activities &amp; levers'!$C$12="PB",('Activity data'!BH20*EF!$H33)*kgtoGg,IF('Net zero activities &amp; levers'!$C$12="MS",('Net zero Activity data'!BH20*EF!$H33)*kgtoGg,"ERROR")))</f>
        <v>3.6230327612912419</v>
      </c>
      <c r="AP945" s="93">
        <f>IF('Net zero activities &amp; levers'!$C$12="Off",('Activity data'!BI20*EF!$H33)*kgtoGg,IF('Net zero activities &amp; levers'!$C$12="PB",('Activity data'!BI20*EF!$H33)*kgtoGg,IF('Net zero activities &amp; levers'!$C$12="MS",('Net zero Activity data'!BI20*EF!$H33)*kgtoGg,"ERROR")))</f>
        <v>3.7497186584296225</v>
      </c>
      <c r="AQ945" s="93">
        <f>IF('Net zero activities &amp; levers'!$C$12="Off",('Activity data'!BJ20*EF!$H33)*kgtoGg,IF('Net zero activities &amp; levers'!$C$12="PB",('Activity data'!BJ20*EF!$H33)*kgtoGg,IF('Net zero activities &amp; levers'!$C$12="MS",('Net zero Activity data'!BJ20*EF!$H33)*kgtoGg,"ERROR")))</f>
        <v>3.8811943433831995</v>
      </c>
      <c r="AR945" s="93">
        <f>IF('Net zero activities &amp; levers'!$C$12="Off",('Activity data'!BK20*EF!$H33)*kgtoGg,IF('Net zero activities &amp; levers'!$C$12="PB",('Activity data'!BK20*EF!$H33)*kgtoGg,IF('Net zero activities &amp; levers'!$C$12="MS",('Net zero Activity data'!BK20*EF!$H33)*kgtoGg,"ERROR")))</f>
        <v>4.0188958257066334</v>
      </c>
      <c r="AS945" s="93">
        <f>IF('Net zero activities &amp; levers'!$C$12="Off",('Activity data'!BL20*EF!$H33)*kgtoGg,IF('Net zero activities &amp; levers'!$C$12="PB",('Activity data'!BL20*EF!$H33)*kgtoGg,IF('Net zero activities &amp; levers'!$C$12="MS",('Net zero Activity data'!BL20*EF!$H33)*kgtoGg,"ERROR")))</f>
        <v>4.1701799939181292</v>
      </c>
      <c r="AT945" s="93">
        <f>IF('Net zero activities &amp; levers'!$C$12="Off",('Activity data'!BM20*EF!$H33)*kgtoGg,IF('Net zero activities &amp; levers'!$C$12="PB",('Activity data'!BM20*EF!$H33)*kgtoGg,IF('Net zero activities &amp; levers'!$C$12="MS",('Net zero Activity data'!BM20*EF!$H33)*kgtoGg,"ERROR")))</f>
        <v>4.2508143410759365</v>
      </c>
      <c r="AU945" s="93">
        <f>IF('Net zero activities &amp; levers'!$C$12="Off",('Activity data'!BN20*EF!$H33)*kgtoGg,IF('Net zero activities &amp; levers'!$C$12="PB",('Activity data'!BN20*EF!$H33)*kgtoGg,IF('Net zero activities &amp; levers'!$C$12="MS",('Net zero Activity data'!BN20*EF!$H33)*kgtoGg,"ERROR")))</f>
        <v>4.3209782769759091</v>
      </c>
      <c r="AV945" s="93">
        <f>IF('Net zero activities &amp; levers'!$C$12="Off",('Activity data'!BO20*EF!$H33)*kgtoGg,IF('Net zero activities &amp; levers'!$C$12="PB",('Activity data'!BO20*EF!$H33)*kgtoGg,IF('Net zero activities &amp; levers'!$C$12="MS",('Net zero Activity data'!BO20*EF!$H33)*kgtoGg,"ERROR")))</f>
        <v>4.39318097532637</v>
      </c>
      <c r="AW945" s="93">
        <f>IF('Net zero activities &amp; levers'!$C$12="Off",('Activity data'!BP20*EF!$H33)*kgtoGg,IF('Net zero activities &amp; levers'!$C$12="PB",('Activity data'!BP20*EF!$H33)*kgtoGg,IF('Net zero activities &amp; levers'!$C$12="MS",('Net zero Activity data'!BP20*EF!$H33)*kgtoGg,"ERROR")))</f>
        <v>4.4629805704939951</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2.3161053423012615E-2</v>
      </c>
      <c r="L946" s="93">
        <f>IF('Net zero activities &amp; levers'!$C$12="Off",('Activity data'!AE21*EF!$H34)*kgtoGg,IF('Net zero activities &amp; levers'!$C$12="PB",('Activity data'!AE21*EF!$H34)*kgtoGg,IF('Net zero activities &amp; levers'!$C$12="MS",('Net zero Activity data'!AE21*EF!$H34)*kgtoGg,"ERROR")))</f>
        <v>2.3631963555267654E-2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2.5862077897454101E-2</v>
      </c>
      <c r="S946" s="93">
        <f>IF('Net zero activities &amp; levers'!$C$12="Off",('Activity data'!AL21*EF!$H34)*kgtoGg,IF('Net zero activities &amp; levers'!$C$12="PB",('Activity data'!AL21*EF!$H34)*kgtoGg,IF('Net zero activities &amp; levers'!$C$12="MS",('Net zero Activity data'!AL21*EF!$H34)*kgtoGg,"ERROR")))</f>
        <v>2.483005588828013E-2</v>
      </c>
      <c r="T946" s="93">
        <f>IF('Net zero activities &amp; levers'!$C$12="Off",('Activity data'!AM21*EF!$H34)*kgtoGg,IF('Net zero activities &amp; levers'!$C$12="PB",('Activity data'!AM21*EF!$H34)*kgtoGg,IF('Net zero activities &amp; levers'!$C$12="MS",('Net zero Activity data'!AM21*EF!$H34)*kgtoGg,"ERROR")))</f>
        <v>2.552275503051438E-2</v>
      </c>
      <c r="U946" s="93">
        <f>IF('Net zero activities &amp; levers'!$C$12="Off",('Activity data'!AN21*EF!$H34)*kgtoGg,IF('Net zero activities &amp; levers'!$C$12="PB",('Activity data'!AN21*EF!$H34)*kgtoGg,IF('Net zero activities &amp; levers'!$C$12="MS",('Net zero Activity data'!AN21*EF!$H34)*kgtoGg,"ERROR")))</f>
        <v>2.6095644039083689E-2</v>
      </c>
      <c r="V946" s="93">
        <f>IF('Net zero activities &amp; levers'!$C$12="Off",('Activity data'!AO21*EF!$H34)*kgtoGg,IF('Net zero activities &amp; levers'!$C$12="PB",('Activity data'!AO21*EF!$H34)*kgtoGg,IF('Net zero activities &amp; levers'!$C$12="MS",('Net zero Activity data'!AO21*EF!$H34)*kgtoGg,"ERROR")))</f>
        <v>2.6626161035500702E-2</v>
      </c>
      <c r="W946" s="93">
        <f>IF('Net zero activities &amp; levers'!$C$12="Off",('Activity data'!AP21*EF!$H34)*kgtoGg,IF('Net zero activities &amp; levers'!$C$12="PB",('Activity data'!AP21*EF!$H34)*kgtoGg,IF('Net zero activities &amp; levers'!$C$12="MS",('Net zero Activity data'!AP21*EF!$H34)*kgtoGg,"ERROR")))</f>
        <v>2.7181561615948827E-2</v>
      </c>
      <c r="X946" s="93">
        <f>IF('Net zero activities &amp; levers'!$C$12="Off",('Activity data'!AQ21*EF!$H34)*kgtoGg,IF('Net zero activities &amp; levers'!$C$12="PB",('Activity data'!AQ21*EF!$H34)*kgtoGg,IF('Net zero activities &amp; levers'!$C$12="MS",('Net zero Activity data'!AQ21*EF!$H34)*kgtoGg,"ERROR")))</f>
        <v>2.7705672802055114E-2</v>
      </c>
      <c r="Y946" s="93">
        <f>IF('Net zero activities &amp; levers'!$C$12="Off",('Activity data'!AR21*EF!$H34)*kgtoGg,IF('Net zero activities &amp; levers'!$C$12="PB",('Activity data'!AR21*EF!$H34)*kgtoGg,IF('Net zero activities &amp; levers'!$C$12="MS",('Net zero Activity data'!AR21*EF!$H34)*kgtoGg,"ERROR")))</f>
        <v>2.817103281653437E-2</v>
      </c>
      <c r="Z946" s="93">
        <f>IF('Net zero activities &amp; levers'!$C$12="Off",('Activity data'!AS21*EF!$H34)*kgtoGg,IF('Net zero activities &amp; levers'!$C$12="PB",('Activity data'!AS21*EF!$H34)*kgtoGg,IF('Net zero activities &amp; levers'!$C$12="MS",('Net zero Activity data'!AS21*EF!$H34)*kgtoGg,"ERROR")))</f>
        <v>2.8631696335284368E-2</v>
      </c>
      <c r="AA946" s="93">
        <f>IF('Net zero activities &amp; levers'!$C$12="Off",('Activity data'!AT21*EF!$H34)*kgtoGg,IF('Net zero activities &amp; levers'!$C$12="PB",('Activity data'!AT21*EF!$H34)*kgtoGg,IF('Net zero activities &amp; levers'!$C$12="MS",('Net zero Activity data'!AT21*EF!$H34)*kgtoGg,"ERROR")))</f>
        <v>2.9098621673956812E-2</v>
      </c>
      <c r="AB946" s="93">
        <f>IF('Net zero activities &amp; levers'!$C$12="Off",('Activity data'!AU21*EF!$H34)*kgtoGg,IF('Net zero activities &amp; levers'!$C$12="PB",('Activity data'!AU21*EF!$H34)*kgtoGg,IF('Net zero activities &amp; levers'!$C$12="MS",('Net zero Activity data'!AU21*EF!$H34)*kgtoGg,"ERROR")))</f>
        <v>2.968938706801352E-2</v>
      </c>
      <c r="AC946" s="93">
        <f>IF('Net zero activities &amp; levers'!$C$12="Off",('Activity data'!AV21*EF!$H34)*kgtoGg,IF('Net zero activities &amp; levers'!$C$12="PB",('Activity data'!AV21*EF!$H34)*kgtoGg,IF('Net zero activities &amp; levers'!$C$12="MS",('Net zero Activity data'!AV21*EF!$H34)*kgtoGg,"ERROR")))</f>
        <v>3.0220183335509274E-2</v>
      </c>
      <c r="AD946" s="93">
        <f>IF('Net zero activities &amp; levers'!$C$12="Off",('Activity data'!AW21*EF!$H34)*kgtoGg,IF('Net zero activities &amp; levers'!$C$12="PB",('Activity data'!AW21*EF!$H34)*kgtoGg,IF('Net zero activities &amp; levers'!$C$12="MS",('Net zero Activity data'!AW21*EF!$H34)*kgtoGg,"ERROR")))</f>
        <v>3.0838886130348919E-2</v>
      </c>
      <c r="AE946" s="93">
        <f>IF('Net zero activities &amp; levers'!$C$12="Off",('Activity data'!AX21*EF!$H34)*kgtoGg,IF('Net zero activities &amp; levers'!$C$12="PB",('Activity data'!AX21*EF!$H34)*kgtoGg,IF('Net zero activities &amp; levers'!$C$12="MS",('Net zero Activity data'!AX21*EF!$H34)*kgtoGg,"ERROR")))</f>
        <v>3.1480392653973802E-2</v>
      </c>
      <c r="AF946" s="93">
        <f>IF('Net zero activities &amp; levers'!$C$12="Off",('Activity data'!AY21*EF!$H34)*kgtoGg,IF('Net zero activities &amp; levers'!$C$12="PB",('Activity data'!AY21*EF!$H34)*kgtoGg,IF('Net zero activities &amp; levers'!$C$12="MS",('Net zero Activity data'!AY21*EF!$H34)*kgtoGg,"ERROR")))</f>
        <v>3.2223935265894482E-2</v>
      </c>
      <c r="AG946" s="93">
        <f>IF('Net zero activities &amp; levers'!$C$12="Off",('Activity data'!AZ21*EF!$H34)*kgtoGg,IF('Net zero activities &amp; levers'!$C$12="PB",('Activity data'!AZ21*EF!$H34)*kgtoGg,IF('Net zero activities &amp; levers'!$C$12="MS",('Net zero Activity data'!AZ21*EF!$H34)*kgtoGg,"ERROR")))</f>
        <v>3.3021131042410466E-2</v>
      </c>
      <c r="AH946" s="93">
        <f>IF('Net zero activities &amp; levers'!$C$12="Off",('Activity data'!BA21*EF!$H34)*kgtoGg,IF('Net zero activities &amp; levers'!$C$12="PB",('Activity data'!BA21*EF!$H34)*kgtoGg,IF('Net zero activities &amp; levers'!$C$12="MS",('Net zero Activity data'!BA21*EF!$H34)*kgtoGg,"ERROR")))</f>
        <v>3.3670743795591034E-2</v>
      </c>
      <c r="AI946" s="93">
        <f>IF('Net zero activities &amp; levers'!$C$12="Off",('Activity data'!BB21*EF!$H34)*kgtoGg,IF('Net zero activities &amp; levers'!$C$12="PB",('Activity data'!BB21*EF!$H34)*kgtoGg,IF('Net zero activities &amp; levers'!$C$12="MS",('Net zero Activity data'!BB21*EF!$H34)*kgtoGg,"ERROR")))</f>
        <v>3.4322057694501008E-2</v>
      </c>
      <c r="AJ946" s="93">
        <f>IF('Net zero activities &amp; levers'!$C$12="Off",('Activity data'!BC21*EF!$H34)*kgtoGg,IF('Net zero activities &amp; levers'!$C$12="PB",('Activity data'!BC21*EF!$H34)*kgtoGg,IF('Net zero activities &amp; levers'!$C$12="MS",('Net zero Activity data'!BC21*EF!$H34)*kgtoGg,"ERROR")))</f>
        <v>3.5030086242599331E-2</v>
      </c>
      <c r="AK946" s="93">
        <f>IF('Net zero activities &amp; levers'!$C$12="Off",('Activity data'!BD21*EF!$H34)*kgtoGg,IF('Net zero activities &amp; levers'!$C$12="PB",('Activity data'!BD21*EF!$H34)*kgtoGg,IF('Net zero activities &amp; levers'!$C$12="MS",('Net zero Activity data'!BD21*EF!$H34)*kgtoGg,"ERROR")))</f>
        <v>3.5736282631704572E-2</v>
      </c>
      <c r="AL946" s="93">
        <f>IF('Net zero activities &amp; levers'!$C$12="Off",('Activity data'!BE21*EF!$H34)*kgtoGg,IF('Net zero activities &amp; levers'!$C$12="PB",('Activity data'!BE21*EF!$H34)*kgtoGg,IF('Net zero activities &amp; levers'!$C$12="MS",('Net zero Activity data'!BE21*EF!$H34)*kgtoGg,"ERROR")))</f>
        <v>3.6505165767414097E-2</v>
      </c>
      <c r="AM946" s="93">
        <f>IF('Net zero activities &amp; levers'!$C$12="Off",('Activity data'!BF21*EF!$H34)*kgtoGg,IF('Net zero activities &amp; levers'!$C$12="PB",('Activity data'!BF21*EF!$H34)*kgtoGg,IF('Net zero activities &amp; levers'!$C$12="MS",('Net zero Activity data'!BF21*EF!$H34)*kgtoGg,"ERROR")))</f>
        <v>3.7257857071388366E-2</v>
      </c>
      <c r="AN946" s="93">
        <f>IF('Net zero activities &amp; levers'!$C$12="Off",('Activity data'!BG21*EF!$H34)*kgtoGg,IF('Net zero activities &amp; levers'!$C$12="PB",('Activity data'!BG21*EF!$H34)*kgtoGg,IF('Net zero activities &amp; levers'!$C$12="MS",('Net zero Activity data'!BG21*EF!$H34)*kgtoGg,"ERROR")))</f>
        <v>3.8111649108147821E-2</v>
      </c>
      <c r="AO946" s="93">
        <f>IF('Net zero activities &amp; levers'!$C$12="Off",('Activity data'!BH21*EF!$H34)*kgtoGg,IF('Net zero activities &amp; levers'!$C$12="PB",('Activity data'!BH21*EF!$H34)*kgtoGg,IF('Net zero activities &amp; levers'!$C$12="MS",('Net zero Activity data'!BH21*EF!$H34)*kgtoGg,"ERROR")))</f>
        <v>3.8976340086761679E-2</v>
      </c>
      <c r="AP946" s="93">
        <f>IF('Net zero activities &amp; levers'!$C$12="Off",('Activity data'!BI21*EF!$H34)*kgtoGg,IF('Net zero activities &amp; levers'!$C$12="PB",('Activity data'!BI21*EF!$H34)*kgtoGg,IF('Net zero activities &amp; levers'!$C$12="MS",('Net zero Activity data'!BI21*EF!$H34)*kgtoGg,"ERROR")))</f>
        <v>3.9864010518801792E-2</v>
      </c>
      <c r="AQ946" s="93">
        <f>IF('Net zero activities &amp; levers'!$C$12="Off",('Activity data'!BJ21*EF!$H34)*kgtoGg,IF('Net zero activities &amp; levers'!$C$12="PB",('Activity data'!BJ21*EF!$H34)*kgtoGg,IF('Net zero activities &amp; levers'!$C$12="MS",('Net zero Activity data'!BJ21*EF!$H34)*kgtoGg,"ERROR")))</f>
        <v>4.0778775294904659E-2</v>
      </c>
      <c r="AR946" s="93">
        <f>IF('Net zero activities &amp; levers'!$C$12="Off",('Activity data'!BK21*EF!$H34)*kgtoGg,IF('Net zero activities &amp; levers'!$C$12="PB",('Activity data'!BK21*EF!$H34)*kgtoGg,IF('Net zero activities &amp; levers'!$C$12="MS",('Net zero Activity data'!BK21*EF!$H34)*kgtoGg,"ERROR")))</f>
        <v>4.1728402252587948E-2</v>
      </c>
      <c r="AS946" s="93">
        <f>IF('Net zero activities &amp; levers'!$C$12="Off",('Activity data'!BL21*EF!$H34)*kgtoGg,IF('Net zero activities &amp; levers'!$C$12="PB",('Activity data'!BL21*EF!$H34)*kgtoGg,IF('Net zero activities &amp; levers'!$C$12="MS",('Net zero Activity data'!BL21*EF!$H34)*kgtoGg,"ERROR")))</f>
        <v>4.2751916431699809E-2</v>
      </c>
      <c r="AT946" s="93">
        <f>IF('Net zero activities &amp; levers'!$C$12="Off",('Activity data'!BM21*EF!$H34)*kgtoGg,IF('Net zero activities &amp; levers'!$C$12="PB",('Activity data'!BM21*EF!$H34)*kgtoGg,IF('Net zero activities &amp; levers'!$C$12="MS",('Net zero Activity data'!BM21*EF!$H34)*kgtoGg,"ERROR")))</f>
        <v>4.3405840108836705E-2</v>
      </c>
      <c r="AU946" s="93">
        <f>IF('Net zero activities &amp; levers'!$C$12="Off",('Activity data'!BN21*EF!$H34)*kgtoGg,IF('Net zero activities &amp; levers'!$C$12="PB",('Activity data'!BN21*EF!$H34)*kgtoGg,IF('Net zero activities &amp; levers'!$C$12="MS",('Net zero Activity data'!BN21*EF!$H34)*kgtoGg,"ERROR")))</f>
        <v>4.4003275508974427E-2</v>
      </c>
      <c r="AV946" s="93">
        <f>IF('Net zero activities &amp; levers'!$C$12="Off",('Activity data'!BO21*EF!$H34)*kgtoGg,IF('Net zero activities &amp; levers'!$C$12="PB",('Activity data'!BO21*EF!$H34)*kgtoGg,IF('Net zero activities &amp; levers'!$C$12="MS",('Net zero Activity data'!BO21*EF!$H34)*kgtoGg,"ERROR")))</f>
        <v>4.4609966576698412E-2</v>
      </c>
      <c r="AW946" s="93">
        <f>IF('Net zero activities &amp; levers'!$C$12="Off",('Activity data'!BP21*EF!$H34)*kgtoGg,IF('Net zero activities &amp; levers'!$C$12="PB",('Activity data'!BP21*EF!$H34)*kgtoGg,IF('Net zero activities &amp; levers'!$C$12="MS",('Net zero Activity data'!BP21*EF!$H34)*kgtoGg,"ERROR")))</f>
        <v>4.5202188567959919E-2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9.2084154088933806E-2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9.5244495094686812E-2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9.3696712749775951E-2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7.9778788614670318E-2</v>
      </c>
      <c r="T947" s="93">
        <f>IF('Net zero activities &amp; levers'!$C$12="Off",('Activity data'!AM22*EF!$H35)*kgtoGg,IF('Net zero activities &amp; levers'!$C$12="PB",('Activity data'!AM22*EF!$H35)*kgtoGg,IF('Net zero activities &amp; levers'!$C$12="MS",('Net zero Activity data'!AM22*EF!$H35)*kgtoGg,"ERROR")))</f>
        <v>8.3141359175632173E-2</v>
      </c>
      <c r="U947" s="93">
        <f>IF('Net zero activities &amp; levers'!$C$12="Off",('Activity data'!AN22*EF!$H35)*kgtoGg,IF('Net zero activities &amp; levers'!$C$12="PB",('Activity data'!AN22*EF!$H35)*kgtoGg,IF('Net zero activities &amp; levers'!$C$12="MS",('Net zero Activity data'!AN22*EF!$H35)*kgtoGg,"ERROR")))</f>
        <v>8.5459464220279752E-2</v>
      </c>
      <c r="V947" s="93">
        <f>IF('Net zero activities &amp; levers'!$C$12="Off",('Activity data'!AO22*EF!$H35)*kgtoGg,IF('Net zero activities &amp; levers'!$C$12="PB",('Activity data'!AO22*EF!$H35)*kgtoGg,IF('Net zero activities &amp; levers'!$C$12="MS",('Net zero Activity data'!AO22*EF!$H35)*kgtoGg,"ERROR")))</f>
        <v>8.7487747994416734E-2</v>
      </c>
      <c r="W947" s="93">
        <f>IF('Net zero activities &amp; levers'!$C$12="Off",('Activity data'!AP22*EF!$H35)*kgtoGg,IF('Net zero activities &amp; levers'!$C$12="PB",('Activity data'!AP22*EF!$H35)*kgtoGg,IF('Net zero activities &amp; levers'!$C$12="MS",('Net zero Activity data'!AP22*EF!$H35)*kgtoGg,"ERROR")))</f>
        <v>8.98593246395719E-2</v>
      </c>
      <c r="X947" s="93">
        <f>IF('Net zero activities &amp; levers'!$C$12="Off",('Activity data'!AQ22*EF!$H35)*kgtoGg,IF('Net zero activities &amp; levers'!$C$12="PB",('Activity data'!AQ22*EF!$H35)*kgtoGg,IF('Net zero activities &amp; levers'!$C$12="MS",('Net zero Activity data'!AQ22*EF!$H35)*kgtoGg,"ERROR")))</f>
        <v>9.2057641801445267E-2</v>
      </c>
      <c r="Y947" s="93">
        <f>IF('Net zero activities &amp; levers'!$C$12="Off",('Activity data'!AR22*EF!$H35)*kgtoGg,IF('Net zero activities &amp; levers'!$C$12="PB",('Activity data'!AR22*EF!$H35)*kgtoGg,IF('Net zero activities &amp; levers'!$C$12="MS",('Net zero Activity data'!AR22*EF!$H35)*kgtoGg,"ERROR")))</f>
        <v>9.3740083127702142E-2</v>
      </c>
      <c r="Z947" s="93">
        <f>IF('Net zero activities &amp; levers'!$C$12="Off",('Activity data'!AS22*EF!$H35)*kgtoGg,IF('Net zero activities &amp; levers'!$C$12="PB",('Activity data'!AS22*EF!$H35)*kgtoGg,IF('Net zero activities &amp; levers'!$C$12="MS",('Net zero Activity data'!AS22*EF!$H35)*kgtoGg,"ERROR")))</f>
        <v>9.5406632093694335E-2</v>
      </c>
      <c r="AA947" s="93">
        <f>IF('Net zero activities &amp; levers'!$C$12="Off",('Activity data'!AT22*EF!$H35)*kgtoGg,IF('Net zero activities &amp; levers'!$C$12="PB",('Activity data'!AT22*EF!$H35)*kgtoGg,IF('Net zero activities &amp; levers'!$C$12="MS",('Net zero Activity data'!AT22*EF!$H35)*kgtoGg,"ERROR")))</f>
        <v>9.7156856341498149E-2</v>
      </c>
      <c r="AB947" s="93">
        <f>IF('Net zero activities &amp; levers'!$C$12="Off",('Activity data'!AU22*EF!$H35)*kgtoGg,IF('Net zero activities &amp; levers'!$C$12="PB",('Activity data'!AU22*EF!$H35)*kgtoGg,IF('Net zero activities &amp; levers'!$C$12="MS",('Net zero Activity data'!AU22*EF!$H35)*kgtoGg,"ERROR")))</f>
        <v>0.10003091061577965</v>
      </c>
      <c r="AC947" s="93">
        <f>IF('Net zero activities &amp; levers'!$C$12="Off",('Activity data'!AV22*EF!$H35)*kgtoGg,IF('Net zero activities &amp; levers'!$C$12="PB",('Activity data'!AV22*EF!$H35)*kgtoGg,IF('Net zero activities &amp; levers'!$C$12="MS",('Net zero Activity data'!AV22*EF!$H35)*kgtoGg,"ERROR")))</f>
        <v>0.1023904498273812</v>
      </c>
      <c r="AD947" s="93">
        <f>IF('Net zero activities &amp; levers'!$C$12="Off",('Activity data'!AW22*EF!$H35)*kgtoGg,IF('Net zero activities &amp; levers'!$C$12="PB",('Activity data'!AW22*EF!$H35)*kgtoGg,IF('Net zero activities &amp; levers'!$C$12="MS",('Net zero Activity data'!AW22*EF!$H35)*kgtoGg,"ERROR")))</f>
        <v>0.10552569729305367</v>
      </c>
      <c r="AE947" s="93">
        <f>IF('Net zero activities &amp; levers'!$C$12="Off",('Activity data'!AX22*EF!$H35)*kgtoGg,IF('Net zero activities &amp; levers'!$C$12="PB",('Activity data'!AX22*EF!$H35)*kgtoGg,IF('Net zero activities &amp; levers'!$C$12="MS",('Net zero Activity data'!AX22*EF!$H35)*kgtoGg,"ERROR")))</f>
        <v>0.10885764688940427</v>
      </c>
      <c r="AF947" s="93">
        <f>IF('Net zero activities &amp; levers'!$C$12="Off",('Activity data'!AY22*EF!$H35)*kgtoGg,IF('Net zero activities &amp; levers'!$C$12="PB",('Activity data'!AY22*EF!$H35)*kgtoGg,IF('Net zero activities &amp; levers'!$C$12="MS",('Net zero Activity data'!AY22*EF!$H35)*kgtoGg,"ERROR")))</f>
        <v>0.11306493155175078</v>
      </c>
      <c r="AG947" s="93">
        <f>IF('Net zero activities &amp; levers'!$C$12="Off",('Activity data'!AZ22*EF!$H35)*kgtoGg,IF('Net zero activities &amp; levers'!$C$12="PB",('Activity data'!AZ22*EF!$H35)*kgtoGg,IF('Net zero activities &amp; levers'!$C$12="MS",('Net zero Activity data'!AZ22*EF!$H35)*kgtoGg,"ERROR")))</f>
        <v>0.11771793450785639</v>
      </c>
      <c r="AH947" s="93">
        <f>IF('Net zero activities &amp; levers'!$C$12="Off",('Activity data'!BA22*EF!$H35)*kgtoGg,IF('Net zero activities &amp; levers'!$C$12="PB",('Activity data'!BA22*EF!$H35)*kgtoGg,IF('Net zero activities &amp; levers'!$C$12="MS",('Net zero Activity data'!BA22*EF!$H35)*kgtoGg,"ERROR")))</f>
        <v>0.12110233173728878</v>
      </c>
      <c r="AI947" s="93">
        <f>IF('Net zero activities &amp; levers'!$C$12="Off",('Activity data'!BB22*EF!$H35)*kgtoGg,IF('Net zero activities &amp; levers'!$C$12="PB",('Activity data'!BB22*EF!$H35)*kgtoGg,IF('Net zero activities &amp; levers'!$C$12="MS",('Net zero Activity data'!BB22*EF!$H35)*kgtoGg,"ERROR")))</f>
        <v>0.12449934366099465</v>
      </c>
      <c r="AJ947" s="93">
        <f>IF('Net zero activities &amp; levers'!$C$12="Off",('Activity data'!BC22*EF!$H35)*kgtoGg,IF('Net zero activities &amp; levers'!$C$12="PB",('Activity data'!BC22*EF!$H35)*kgtoGg,IF('Net zero activities &amp; levers'!$C$12="MS",('Net zero Activity data'!BC22*EF!$H35)*kgtoGg,"ERROR")))</f>
        <v>0.12837061093437624</v>
      </c>
      <c r="AK947" s="93">
        <f>IF('Net zero activities &amp; levers'!$C$12="Off",('Activity data'!BD22*EF!$H35)*kgtoGg,IF('Net zero activities &amp; levers'!$C$12="PB",('Activity data'!BD22*EF!$H35)*kgtoGg,IF('Net zero activities &amp; levers'!$C$12="MS",('Net zero Activity data'!BD22*EF!$H35)*kgtoGg,"ERROR")))</f>
        <v>0.13222124484692829</v>
      </c>
      <c r="AL947" s="93">
        <f>IF('Net zero activities &amp; levers'!$C$12="Off",('Activity data'!BE22*EF!$H35)*kgtoGg,IF('Net zero activities &amp; levers'!$C$12="PB",('Activity data'!BE22*EF!$H35)*kgtoGg,IF('Net zero activities &amp; levers'!$C$12="MS",('Net zero Activity data'!BE22*EF!$H35)*kgtoGg,"ERROR")))</f>
        <v>0.1365863912134094</v>
      </c>
      <c r="AM947" s="93">
        <f>IF('Net zero activities &amp; levers'!$C$12="Off",('Activity data'!BF22*EF!$H35)*kgtoGg,IF('Net zero activities &amp; levers'!$C$12="PB",('Activity data'!BF22*EF!$H35)*kgtoGg,IF('Net zero activities &amp; levers'!$C$12="MS",('Net zero Activity data'!BF22*EF!$H35)*kgtoGg,"ERROR")))</f>
        <v>0.14080962316664303</v>
      </c>
      <c r="AN947" s="93">
        <f>IF('Net zero activities &amp; levers'!$C$12="Off",('Activity data'!BG22*EF!$H35)*kgtoGg,IF('Net zero activities &amp; levers'!$C$12="PB",('Activity data'!BG22*EF!$H35)*kgtoGg,IF('Net zero activities &amp; levers'!$C$12="MS",('Net zero Activity data'!BG22*EF!$H35)*kgtoGg,"ERROR")))</f>
        <v>0.14584933148867368</v>
      </c>
      <c r="AO947" s="93">
        <f>IF('Net zero activities &amp; levers'!$C$12="Off",('Activity data'!BH22*EF!$H35)*kgtoGg,IF('Net zero activities &amp; levers'!$C$12="PB",('Activity data'!BH22*EF!$H35)*kgtoGg,IF('Net zero activities &amp; levers'!$C$12="MS",('Net zero Activity data'!BH22*EF!$H35)*kgtoGg,"ERROR")))</f>
        <v>0.15095969838713522</v>
      </c>
      <c r="AP947" s="93">
        <f>IF('Net zero activities &amp; levers'!$C$12="Off",('Activity data'!BI22*EF!$H35)*kgtoGg,IF('Net zero activities &amp; levers'!$C$12="PB",('Activity data'!BI22*EF!$H35)*kgtoGg,IF('Net zero activities &amp; levers'!$C$12="MS",('Net zero Activity data'!BI22*EF!$H35)*kgtoGg,"ERROR")))</f>
        <v>0.15623827743456775</v>
      </c>
      <c r="AQ947" s="93">
        <f>IF('Net zero activities &amp; levers'!$C$12="Off",('Activity data'!BJ22*EF!$H35)*kgtoGg,IF('Net zero activities &amp; levers'!$C$12="PB",('Activity data'!BJ22*EF!$H35)*kgtoGg,IF('Net zero activities &amp; levers'!$C$12="MS",('Net zero Activity data'!BJ22*EF!$H35)*kgtoGg,"ERROR")))</f>
        <v>0.16171643097430013</v>
      </c>
      <c r="AR947" s="93">
        <f>IF('Net zero activities &amp; levers'!$C$12="Off",('Activity data'!BK22*EF!$H35)*kgtoGg,IF('Net zero activities &amp; levers'!$C$12="PB",('Activity data'!BK22*EF!$H35)*kgtoGg,IF('Net zero activities &amp; levers'!$C$12="MS",('Net zero Activity data'!BK22*EF!$H35)*kgtoGg,"ERROR")))</f>
        <v>0.16745399273777656</v>
      </c>
      <c r="AS947" s="93">
        <f>IF('Net zero activities &amp; levers'!$C$12="Off",('Activity data'!BL22*EF!$H35)*kgtoGg,IF('Net zero activities &amp; levers'!$C$12="PB",('Activity data'!BL22*EF!$H35)*kgtoGg,IF('Net zero activities &amp; levers'!$C$12="MS",('Net zero Activity data'!BL22*EF!$H35)*kgtoGg,"ERROR")))</f>
        <v>0.17375749974658888</v>
      </c>
      <c r="AT947" s="93">
        <f>IF('Net zero activities &amp; levers'!$C$12="Off",('Activity data'!BM22*EF!$H35)*kgtoGg,IF('Net zero activities &amp; levers'!$C$12="PB",('Activity data'!BM22*EF!$H35)*kgtoGg,IF('Net zero activities &amp; levers'!$C$12="MS",('Net zero Activity data'!BM22*EF!$H35)*kgtoGg,"ERROR")))</f>
        <v>0.17711726421149751</v>
      </c>
      <c r="AU947" s="93">
        <f>IF('Net zero activities &amp; levers'!$C$12="Off",('Activity data'!BN22*EF!$H35)*kgtoGg,IF('Net zero activities &amp; levers'!$C$12="PB",('Activity data'!BN22*EF!$H35)*kgtoGg,IF('Net zero activities &amp; levers'!$C$12="MS",('Net zero Activity data'!BN22*EF!$H35)*kgtoGg,"ERROR")))</f>
        <v>0.18004076154066304</v>
      </c>
      <c r="AV947" s="93">
        <f>IF('Net zero activities &amp; levers'!$C$12="Off",('Activity data'!BO22*EF!$H35)*kgtoGg,IF('Net zero activities &amp; levers'!$C$12="PB",('Activity data'!BO22*EF!$H35)*kgtoGg,IF('Net zero activities &amp; levers'!$C$12="MS",('Net zero Activity data'!BO22*EF!$H35)*kgtoGg,"ERROR")))</f>
        <v>0.18304920730526558</v>
      </c>
      <c r="AW947" s="93">
        <f>IF('Net zero activities &amp; levers'!$C$12="Off",('Activity data'!BP22*EF!$H35)*kgtoGg,IF('Net zero activities &amp; levers'!$C$12="PB",('Activity data'!BP22*EF!$H35)*kgtoGg,IF('Net zero activities &amp; levers'!$C$12="MS",('Net zero Activity data'!BP22*EF!$H35)*kgtoGg,"ERROR")))</f>
        <v>0.18595752377058328</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6.0278316688762039E-2</v>
      </c>
      <c r="N948" s="27">
        <f t="shared" si="335"/>
        <v>6.0581464452445992E-2</v>
      </c>
      <c r="O948" s="27">
        <f t="shared" si="335"/>
        <v>6.078290752789528E-2</v>
      </c>
      <c r="P948" s="27">
        <f t="shared" si="335"/>
        <v>6.0880663265441157E-2</v>
      </c>
      <c r="Q948" s="27">
        <f t="shared" si="335"/>
        <v>6.1096642070638009E-2</v>
      </c>
      <c r="R948" s="27">
        <f t="shared" si="335"/>
        <v>6.1344406036983781E-2</v>
      </c>
      <c r="S948" s="27">
        <f t="shared" si="335"/>
        <v>5.9668578588854805E-2</v>
      </c>
      <c r="T948" s="27">
        <f t="shared" si="335"/>
        <v>6.0429971063726128E-2</v>
      </c>
      <c r="U948" s="27">
        <f t="shared" si="335"/>
        <v>6.1018540746205732E-2</v>
      </c>
      <c r="V948" s="27">
        <f t="shared" si="335"/>
        <v>6.15439513147686E-2</v>
      </c>
      <c r="W948" s="27">
        <f t="shared" si="335"/>
        <v>6.2099366744755705E-2</v>
      </c>
      <c r="X948" s="27">
        <f t="shared" si="335"/>
        <v>6.2606473713061023E-2</v>
      </c>
      <c r="Y948" s="27">
        <f t="shared" si="335"/>
        <v>6.3033966742462352E-2</v>
      </c>
      <c r="Z948" s="27">
        <f t="shared" si="335"/>
        <v>6.3456141274270239E-2</v>
      </c>
      <c r="AA948" s="27">
        <f t="shared" ref="L948:AW950" si="336">AA1411</f>
        <v>6.3887521315951212E-2</v>
      </c>
      <c r="AB948" s="27">
        <f t="shared" si="336"/>
        <v>6.4486059135186485E-2</v>
      </c>
      <c r="AC948" s="27">
        <f t="shared" si="336"/>
        <v>6.5002608186176009E-2</v>
      </c>
      <c r="AD948" s="27">
        <f t="shared" si="336"/>
        <v>6.563623556614348E-2</v>
      </c>
      <c r="AE948" s="27">
        <f t="shared" si="336"/>
        <v>6.6298625745519632E-2</v>
      </c>
      <c r="AF948" s="27">
        <f t="shared" si="336"/>
        <v>6.7094160758283339E-2</v>
      </c>
      <c r="AG948" s="27">
        <f t="shared" si="336"/>
        <v>6.795723045745318E-2</v>
      </c>
      <c r="AH948" s="27">
        <f t="shared" si="336"/>
        <v>6.8622528183680948E-2</v>
      </c>
      <c r="AI948" s="27">
        <f t="shared" si="336"/>
        <v>6.9287823662330092E-2</v>
      </c>
      <c r="AJ948" s="27">
        <f t="shared" si="336"/>
        <v>7.0024701541404027E-2</v>
      </c>
      <c r="AK948" s="27">
        <f t="shared" si="336"/>
        <v>7.0756194613289511E-2</v>
      </c>
      <c r="AL948" s="27">
        <f t="shared" si="336"/>
        <v>7.1565750172442835E-2</v>
      </c>
      <c r="AM948" s="27">
        <f t="shared" si="336"/>
        <v>7.2350720661825837E-2</v>
      </c>
      <c r="AN948" s="27">
        <f t="shared" si="336"/>
        <v>7.326222404655186E-2</v>
      </c>
      <c r="AO948" s="27">
        <f t="shared" si="336"/>
        <v>7.4183373928528945E-2</v>
      </c>
      <c r="AP948" s="27">
        <f t="shared" si="336"/>
        <v>7.5129439553502791E-2</v>
      </c>
      <c r="AQ948" s="27">
        <f t="shared" si="336"/>
        <v>7.6105361639546107E-2</v>
      </c>
      <c r="AR948" s="27">
        <f t="shared" si="336"/>
        <v>7.7120658143113877E-2</v>
      </c>
      <c r="AS948" s="27">
        <f t="shared" si="336"/>
        <v>7.8224249151495742E-2</v>
      </c>
      <c r="AT948" s="27">
        <f t="shared" si="336"/>
        <v>7.8856555703778489E-2</v>
      </c>
      <c r="AU948" s="27">
        <f t="shared" si="336"/>
        <v>7.9415177594811759E-2</v>
      </c>
      <c r="AV948" s="27">
        <f t="shared" si="336"/>
        <v>7.9983038860250016E-2</v>
      </c>
      <c r="AW948" s="27">
        <f t="shared" si="336"/>
        <v>8.0530364133495513E-2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0.26393657447404817</v>
      </c>
      <c r="N949" s="27">
        <f t="shared" si="336"/>
        <v>0.26526394701365208</v>
      </c>
      <c r="O949" s="27">
        <f t="shared" si="336"/>
        <v>0.26614599213711043</v>
      </c>
      <c r="P949" s="27">
        <f t="shared" si="336"/>
        <v>0.26657402855087203</v>
      </c>
      <c r="Q949" s="27">
        <f t="shared" si="336"/>
        <v>0.26751972028770321</v>
      </c>
      <c r="R949" s="27">
        <f t="shared" si="336"/>
        <v>0.26860458755254507</v>
      </c>
      <c r="S949" s="27">
        <f t="shared" si="336"/>
        <v>0.26126675563609397</v>
      </c>
      <c r="T949" s="27">
        <f t="shared" si="336"/>
        <v>0.26460061319362116</v>
      </c>
      <c r="U949" s="27">
        <f t="shared" si="336"/>
        <v>0.26717774331878785</v>
      </c>
      <c r="V949" s="27">
        <f t="shared" si="336"/>
        <v>0.26947832291816481</v>
      </c>
      <c r="W949" s="27">
        <f t="shared" si="336"/>
        <v>0.27191028276796864</v>
      </c>
      <c r="X949" s="27">
        <f t="shared" si="336"/>
        <v>0.27413071763507857</v>
      </c>
      <c r="Y949" s="27">
        <f t="shared" si="336"/>
        <v>0.27600255235094012</v>
      </c>
      <c r="Z949" s="27">
        <f t="shared" si="336"/>
        <v>0.27785109932233115</v>
      </c>
      <c r="AA949" s="27">
        <f t="shared" si="336"/>
        <v>0.27973995383506794</v>
      </c>
      <c r="AB949" s="27">
        <f t="shared" si="336"/>
        <v>0.28236073076415519</v>
      </c>
      <c r="AC949" s="27">
        <f t="shared" si="336"/>
        <v>0.28462250903792391</v>
      </c>
      <c r="AD949" s="27">
        <f t="shared" si="336"/>
        <v>0.28739693024522284</v>
      </c>
      <c r="AE949" s="27">
        <f t="shared" si="336"/>
        <v>0.29029729317029412</v>
      </c>
      <c r="AF949" s="27">
        <f t="shared" si="336"/>
        <v>0.2937806483413945</v>
      </c>
      <c r="AG949" s="27">
        <f t="shared" si="336"/>
        <v>0.29755971306059398</v>
      </c>
      <c r="AH949" s="27">
        <f t="shared" si="336"/>
        <v>0.30047280706374263</v>
      </c>
      <c r="AI949" s="27">
        <f t="shared" si="336"/>
        <v>0.30338589122557136</v>
      </c>
      <c r="AJ949" s="27">
        <f t="shared" si="336"/>
        <v>0.3066124083861731</v>
      </c>
      <c r="AK949" s="27">
        <f t="shared" si="336"/>
        <v>0.30981534745698069</v>
      </c>
      <c r="AL949" s="27">
        <f t="shared" si="336"/>
        <v>0.3133600934430476</v>
      </c>
      <c r="AM949" s="27">
        <f t="shared" si="336"/>
        <v>0.3167971904525862</v>
      </c>
      <c r="AN949" s="27">
        <f t="shared" si="336"/>
        <v>0.32078832846375993</v>
      </c>
      <c r="AO949" s="27">
        <f t="shared" si="336"/>
        <v>0.32482170493778362</v>
      </c>
      <c r="AP949" s="27">
        <f t="shared" si="336"/>
        <v>0.32896417828475089</v>
      </c>
      <c r="AQ949" s="27">
        <f t="shared" si="336"/>
        <v>0.33323738209158293</v>
      </c>
      <c r="AR949" s="27">
        <f t="shared" si="336"/>
        <v>0.33768299198826918</v>
      </c>
      <c r="AS949" s="27">
        <f t="shared" si="336"/>
        <v>0.34251521104104471</v>
      </c>
      <c r="AT949" s="27">
        <f t="shared" si="336"/>
        <v>0.34528384882979901</v>
      </c>
      <c r="AU949" s="27">
        <f t="shared" si="336"/>
        <v>0.34772984859297779</v>
      </c>
      <c r="AV949" s="27">
        <f t="shared" si="336"/>
        <v>0.35021630417783023</v>
      </c>
      <c r="AW949" s="27">
        <f t="shared" si="336"/>
        <v>0.35261284020735112</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1.1743619004328782E-2</v>
      </c>
      <c r="N950" s="27">
        <f t="shared" si="336"/>
        <v>1.1802679244134426E-2</v>
      </c>
      <c r="O950" s="27">
        <f t="shared" si="336"/>
        <v>1.1841925043604099E-2</v>
      </c>
      <c r="P950" s="27">
        <f t="shared" si="336"/>
        <v>1.1860970136438286E-2</v>
      </c>
      <c r="Q950" s="27">
        <f t="shared" si="336"/>
        <v>1.1903047834366352E-2</v>
      </c>
      <c r="R950" s="27">
        <f t="shared" si="336"/>
        <v>1.1951318021451862E-2</v>
      </c>
      <c r="S950" s="27">
        <f t="shared" si="336"/>
        <v>1.1624827831464648E-2</v>
      </c>
      <c r="T950" s="27">
        <f t="shared" si="336"/>
        <v>1.1773164806165184E-2</v>
      </c>
      <c r="U950" s="27">
        <f t="shared" si="336"/>
        <v>1.188783187864214E-2</v>
      </c>
      <c r="V950" s="27">
        <f t="shared" si="336"/>
        <v>1.1990194085767285E-2</v>
      </c>
      <c r="W950" s="27">
        <f t="shared" si="336"/>
        <v>1.2098401938228934E-2</v>
      </c>
      <c r="X950" s="27">
        <f t="shared" si="336"/>
        <v>1.2197198178027184E-2</v>
      </c>
      <c r="Y950" s="27">
        <f t="shared" si="336"/>
        <v>1.2280483769597653E-2</v>
      </c>
      <c r="Z950" s="27">
        <f t="shared" si="336"/>
        <v>1.2362733194054574E-2</v>
      </c>
      <c r="AA950" s="27">
        <f t="shared" si="336"/>
        <v>1.244677606608317E-2</v>
      </c>
      <c r="AB950" s="27">
        <f t="shared" si="336"/>
        <v>1.256338516359785E-2</v>
      </c>
      <c r="AC950" s="27">
        <f t="shared" si="336"/>
        <v>1.2664020940857362E-2</v>
      </c>
      <c r="AD950" s="27">
        <f t="shared" si="336"/>
        <v>1.2787466301474681E-2</v>
      </c>
      <c r="AE950" s="27">
        <f t="shared" si="336"/>
        <v>1.2916515324840205E-2</v>
      </c>
      <c r="AF950" s="27">
        <f t="shared" si="336"/>
        <v>1.3071504060553235E-2</v>
      </c>
      <c r="AG950" s="27">
        <f t="shared" si="336"/>
        <v>1.3239650124975782E-2</v>
      </c>
      <c r="AH950" s="27">
        <f t="shared" si="336"/>
        <v>1.3369265606138039E-2</v>
      </c>
      <c r="AI950" s="27">
        <f t="shared" si="336"/>
        <v>1.3498880649419679E-2</v>
      </c>
      <c r="AJ950" s="27">
        <f t="shared" si="336"/>
        <v>1.3642441610307886E-2</v>
      </c>
      <c r="AK950" s="27">
        <f t="shared" si="336"/>
        <v>1.3784953485430152E-2</v>
      </c>
      <c r="AL950" s="27">
        <f t="shared" si="336"/>
        <v>1.3942673749893102E-2</v>
      </c>
      <c r="AM950" s="27">
        <f t="shared" si="336"/>
        <v>1.4095604270573587E-2</v>
      </c>
      <c r="AN950" s="27">
        <f t="shared" si="336"/>
        <v>1.4273186344184712E-2</v>
      </c>
      <c r="AO950" s="27">
        <f t="shared" si="336"/>
        <v>1.4452647779972252E-2</v>
      </c>
      <c r="AP950" s="27">
        <f t="shared" si="336"/>
        <v>1.4636963382382837E-2</v>
      </c>
      <c r="AQ950" s="27">
        <f t="shared" si="336"/>
        <v>1.4827095718286953E-2</v>
      </c>
      <c r="AR950" s="27">
        <f t="shared" si="336"/>
        <v>1.5024899107122291E-2</v>
      </c>
      <c r="AS950" s="27">
        <f t="shared" si="336"/>
        <v>1.5239904320455598E-2</v>
      </c>
      <c r="AT950" s="27">
        <f t="shared" si="336"/>
        <v>1.5363092353099076E-2</v>
      </c>
      <c r="AU950" s="27">
        <f t="shared" si="336"/>
        <v>1.5471924898799467E-2</v>
      </c>
      <c r="AV950" s="27">
        <f t="shared" si="336"/>
        <v>1.5582557489670511E-2</v>
      </c>
      <c r="AW950" s="27">
        <f t="shared" si="336"/>
        <v>1.5689189191309145E-2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0.52525224947331295</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0.51896282251134851</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0.41638684077436</v>
      </c>
      <c r="T951" s="93">
        <f>IF('Net zero activities &amp; levers'!$C$12="Off",('Activity data'!AM8*EF!$H39*EF!$H57)*NtoN2O*kgtoGg,('Net zero Activity data'!AM8*EF!$H39*EF!$H57)*NtoN2O*kgtoGg)</f>
        <v>0.42452673354407733</v>
      </c>
      <c r="U951" s="93">
        <f>IF('Net zero activities &amp; levers'!$C$12="Off",('Activity data'!AN8*EF!$H39*EF!$H57)*NtoN2O*kgtoGg,('Net zero Activity data'!AN8*EF!$H39*EF!$H57)*NtoN2O*kgtoGg)</f>
        <v>0.42889514925669514</v>
      </c>
      <c r="V951" s="93">
        <f>IF('Net zero activities &amp; levers'!$C$12="Off",('Activity data'!AO8*EF!$H39*EF!$H57)*NtoN2O*kgtoGg,('Net zero Activity data'!AO8*EF!$H39*EF!$H57)*NtoN2O*kgtoGg)</f>
        <v>0.43200883855711308</v>
      </c>
      <c r="W951" s="93">
        <f>IF('Net zero activities &amp; levers'!$C$12="Off",('Activity data'!AP8*EF!$H39*EF!$H57)*NtoN2O*kgtoGg,('Net zero Activity data'!AP8*EF!$H39*EF!$H57)*NtoN2O*kgtoGg)</f>
        <v>0.43589067388830338</v>
      </c>
      <c r="X951" s="93">
        <f>IF('Net zero activities &amp; levers'!$C$12="Off",('Activity data'!AQ8*EF!$H39*EF!$H57)*NtoN2O*kgtoGg,('Net zero Activity data'!AQ8*EF!$H39*EF!$H57)*NtoN2O*kgtoGg)</f>
        <v>0.43890290563573975</v>
      </c>
      <c r="Y951" s="93">
        <f>IF('Net zero activities &amp; levers'!$C$12="Off",('Activity data'!AR8*EF!$H39*EF!$H57)*NtoN2O*kgtoGg,('Net zero Activity data'!AR8*EF!$H39*EF!$H57)*NtoN2O*kgtoGg)</f>
        <v>0.44015451925198612</v>
      </c>
      <c r="Z951" s="93">
        <f>IF('Net zero activities &amp; levers'!$C$12="Off",('Activity data'!AS8*EF!$H39*EF!$H57)*NtoN2O*kgtoGg,('Net zero Activity data'!AS8*EF!$H39*EF!$H57)*NtoN2O*kgtoGg)</f>
        <v>0.4412171292797234</v>
      </c>
      <c r="AA951" s="93">
        <f>IF('Net zero activities &amp; levers'!$C$12="Off",('Activity data'!AT8*EF!$H39*EF!$H57)*NtoN2O*kgtoGg,('Net zero Activity data'!AT8*EF!$H39*EF!$H57)*NtoN2O*kgtoGg)</f>
        <v>0.44239089954833632</v>
      </c>
      <c r="AB951" s="93">
        <f>IF('Net zero activities &amp; levers'!$C$12="Off",('Activity data'!AU8*EF!$H39*EF!$H57)*NtoN2O*kgtoGg,('Net zero Activity data'!AU8*EF!$H39*EF!$H57)*NtoN2O*kgtoGg)</f>
        <v>0.44675039046235338</v>
      </c>
      <c r="AC951" s="93">
        <f>IF('Net zero activities &amp; levers'!$C$12="Off",('Activity data'!AV8*EF!$H39*EF!$H57)*NtoN2O*kgtoGg,('Net zero Activity data'!AV8*EF!$H39*EF!$H57)*NtoN2O*kgtoGg)</f>
        <v>0.44938044616559109</v>
      </c>
      <c r="AD951" s="93">
        <f>IF('Net zero activities &amp; levers'!$C$12="Off",('Activity data'!AW8*EF!$H39*EF!$H57)*NtoN2O*kgtoGg,('Net zero Activity data'!AW8*EF!$H39*EF!$H57)*NtoN2O*kgtoGg)</f>
        <v>0.45027121337052706</v>
      </c>
      <c r="AE951" s="93">
        <f>IF('Net zero activities &amp; levers'!$C$12="Off",('Activity data'!AX8*EF!$H39*EF!$H57)*NtoN2O*kgtoGg,('Net zero Activity data'!AX8*EF!$H39*EF!$H57)*NtoN2O*kgtoGg)</f>
        <v>0.45135358848181367</v>
      </c>
      <c r="AF951" s="93">
        <f>IF('Net zero activities &amp; levers'!$C$12="Off",('Activity data'!AY8*EF!$H39*EF!$H57)*NtoN2O*kgtoGg,('Net zero Activity data'!AY8*EF!$H39*EF!$H57)*NtoN2O*kgtoGg)</f>
        <v>0.45446787037395103</v>
      </c>
      <c r="AG951" s="93">
        <f>IF('Net zero activities &amp; levers'!$C$12="Off",('Activity data'!AZ8*EF!$H39*EF!$H57)*NtoN2O*kgtoGg,('Net zero Activity data'!AZ8*EF!$H39*EF!$H57)*NtoN2O*kgtoGg)</f>
        <v>0.45830880500533289</v>
      </c>
      <c r="AH951" s="93">
        <f>IF('Net zero activities &amp; levers'!$C$12="Off",('Activity data'!BA8*EF!$H39*EF!$H57)*NtoN2O*kgtoGg,('Net zero Activity data'!BA8*EF!$H39*EF!$H57)*NtoN2O*kgtoGg)</f>
        <v>0.45827533624456146</v>
      </c>
      <c r="AI951" s="93">
        <f>IF('Net zero activities &amp; levers'!$C$12="Off",('Activity data'!BB8*EF!$H39*EF!$H57)*NtoN2O*kgtoGg,('Net zero Activity data'!BB8*EF!$H39*EF!$H57)*NtoN2O*kgtoGg)</f>
        <v>0.45790482175856823</v>
      </c>
      <c r="AJ951" s="93">
        <f>IF('Net zero activities &amp; levers'!$C$12="Off",('Activity data'!BC8*EF!$H39*EF!$H57)*NtoN2O*kgtoGg,('Net zero Activity data'!BC8*EF!$H39*EF!$H57)*NtoN2O*kgtoGg)</f>
        <v>0.45836751267312564</v>
      </c>
      <c r="AK951" s="93">
        <f>IF('Net zero activities &amp; levers'!$C$12="Off",('Activity data'!BD8*EF!$H39*EF!$H57)*NtoN2O*kgtoGg,('Net zero Activity data'!BD8*EF!$H39*EF!$H57)*NtoN2O*kgtoGg)</f>
        <v>0.45836355068076862</v>
      </c>
      <c r="AL951" s="93">
        <f>IF('Net zero activities &amp; levers'!$C$12="Off",('Activity data'!BE8*EF!$H39*EF!$H57)*NtoN2O*kgtoGg,('Net zero Activity data'!BE8*EF!$H39*EF!$H57)*NtoN2O*kgtoGg)</f>
        <v>0.45919635008560616</v>
      </c>
      <c r="AM951" s="93">
        <f>IF('Net zero activities &amp; levers'!$C$12="Off",('Activity data'!BF8*EF!$H39*EF!$H57)*NtoN2O*kgtoGg,('Net zero Activity data'!BF8*EF!$H39*EF!$H57)*NtoN2O*kgtoGg)</f>
        <v>0.45923310328512024</v>
      </c>
      <c r="AN951" s="93">
        <f>IF('Net zero activities &amp; levers'!$C$12="Off",('Activity data'!BG8*EF!$H39*EF!$H57)*NtoN2O*kgtoGg,('Net zero Activity data'!BG8*EF!$H39*EF!$H57)*NtoN2O*kgtoGg)</f>
        <v>0.46307198734151434</v>
      </c>
      <c r="AO951" s="93">
        <f>IF('Net zero activities &amp; levers'!$C$12="Off",('Activity data'!BH8*EF!$H39*EF!$H57)*NtoN2O*kgtoGg,('Net zero Activity data'!BH8*EF!$H39*EF!$H57)*NtoN2O*kgtoGg)</f>
        <v>0.46666086001593665</v>
      </c>
      <c r="AP951" s="93">
        <f>IF('Net zero activities &amp; levers'!$C$12="Off",('Activity data'!BI8*EF!$H39*EF!$H57)*NtoN2O*kgtoGg,('Net zero Activity data'!BI8*EF!$H39*EF!$H57)*NtoN2O*kgtoGg)</f>
        <v>0.47021364642945973</v>
      </c>
      <c r="AQ951" s="93">
        <f>IF('Net zero activities &amp; levers'!$C$12="Off",('Activity data'!BJ8*EF!$H39*EF!$H57)*NtoN2O*kgtoGg,('Net zero Activity data'!BJ8*EF!$H39*EF!$H57)*NtoN2O*kgtoGg)</f>
        <v>0.47378264798815617</v>
      </c>
      <c r="AR951" s="93">
        <f>IF('Net zero activities &amp; levers'!$C$12="Off",('Activity data'!BK8*EF!$H39*EF!$H57)*NtoN2O*kgtoGg,('Net zero Activity data'!BK8*EF!$H39*EF!$H57)*NtoN2O*kgtoGg)</f>
        <v>0.47747663587649708</v>
      </c>
      <c r="AS951" s="93">
        <f>IF('Net zero activities &amp; levers'!$C$12="Off",('Activity data'!BL8*EF!$H39*EF!$H57)*NtoN2O*kgtoGg,('Net zero Activity data'!BL8*EF!$H39*EF!$H57)*NtoN2O*kgtoGg)</f>
        <v>0.48191691444953233</v>
      </c>
      <c r="AT951" s="93">
        <f>IF('Net zero activities &amp; levers'!$C$12="Off",('Activity data'!BM8*EF!$H39*EF!$H57)*NtoN2O*kgtoGg,('Net zero Activity data'!BM8*EF!$H39*EF!$H57)*NtoN2O*kgtoGg)</f>
        <v>0.47975692350172572</v>
      </c>
      <c r="AU951" s="93">
        <f>IF('Net zero activities &amp; levers'!$C$12="Off",('Activity data'!BN8*EF!$H39*EF!$H57)*NtoN2O*kgtoGg,('Net zero Activity data'!BN8*EF!$H39*EF!$H57)*NtoN2O*kgtoGg)</f>
        <v>0.47646089229648547</v>
      </c>
      <c r="AV951" s="93">
        <f>IF('Net zero activities &amp; levers'!$C$12="Off",('Activity data'!BO8*EF!$H39*EF!$H57)*NtoN2O*kgtoGg,('Net zero Activity data'!BO8*EF!$H39*EF!$H57)*NtoN2O*kgtoGg)</f>
        <v>0.47312379951572259</v>
      </c>
      <c r="AW951" s="93">
        <f>IF('Net zero activities &amp; levers'!$C$12="Off",('Activity data'!BP8*EF!$H39*EF!$H57)*NtoN2O*kgtoGg,('Net zero Activity data'!BP8*EF!$H39*EF!$H57)*NtoN2O*kgtoGg)</f>
        <v>0.46937643139014079</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0.80452586370517842</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0.79489238443144161</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0.63777734040239087</v>
      </c>
      <c r="T952" s="93">
        <f>IF('Net zero activities &amp; levers'!$C$12="Off",('Activity data'!AM9*EF!$H40*EF!$H58)*NtoN2O*kgtoGg,('Net zero Activity data'!AM9*EF!$H40*EF!$H58)*NtoN2O*kgtoGg)</f>
        <v>0.65024516756084882</v>
      </c>
      <c r="U952" s="93">
        <f>IF('Net zero activities &amp; levers'!$C$12="Off",('Activity data'!AN9*EF!$H40*EF!$H58)*NtoN2O*kgtoGg,('Net zero Activity data'!AN9*EF!$H40*EF!$H58)*NtoN2O*kgtoGg)</f>
        <v>0.65693624490081493</v>
      </c>
      <c r="V952" s="93">
        <f>IF('Net zero activities &amp; levers'!$C$12="Off",('Activity data'!AO9*EF!$H40*EF!$H58)*NtoN2O*kgtoGg,('Net zero Activity data'!AO9*EF!$H40*EF!$H58)*NtoN2O*kgtoGg)</f>
        <v>0.66170546497791127</v>
      </c>
      <c r="W952" s="93">
        <f>IF('Net zero activities &amp; levers'!$C$12="Off",('Activity data'!AP9*EF!$H40*EF!$H58)*NtoN2O*kgtoGg,('Net zero Activity data'!AP9*EF!$H40*EF!$H58)*NtoN2O*kgtoGg)</f>
        <v>0.66765124993308056</v>
      </c>
      <c r="X952" s="93">
        <f>IF('Net zero activities &amp; levers'!$C$12="Off",('Activity data'!AQ9*EF!$H40*EF!$H58)*NtoN2O*kgtoGg,('Net zero Activity data'!AQ9*EF!$H40*EF!$H58)*NtoN2O*kgtoGg)</f>
        <v>0.67226506805707054</v>
      </c>
      <c r="Y952" s="93">
        <f>IF('Net zero activities &amp; levers'!$C$12="Off",('Activity data'!AR9*EF!$H40*EF!$H58)*NtoN2O*kgtoGg,('Net zero Activity data'!AR9*EF!$H40*EF!$H58)*NtoN2O*kgtoGg)</f>
        <v>0.67418215746819699</v>
      </c>
      <c r="Z952" s="93">
        <f>IF('Net zero activities &amp; levers'!$C$12="Off",('Activity data'!AS9*EF!$H40*EF!$H58)*NtoN2O*kgtoGg,('Net zero Activity data'!AS9*EF!$H40*EF!$H58)*NtoN2O*kgtoGg)</f>
        <v>0.67580975116475783</v>
      </c>
      <c r="AA952" s="93">
        <f>IF('Net zero activities &amp; levers'!$C$12="Off",('Activity data'!AT9*EF!$H40*EF!$H58)*NtoN2O*kgtoGg,('Net zero Activity data'!AT9*EF!$H40*EF!$H58)*NtoN2O*kgtoGg)</f>
        <v>0.67760760836592981</v>
      </c>
      <c r="AB952" s="93">
        <f>IF('Net zero activities &amp; levers'!$C$12="Off",('Activity data'!AU9*EF!$H40*EF!$H58)*NtoN2O*kgtoGg,('Net zero Activity data'!AU9*EF!$H40*EF!$H58)*NtoN2O*kgtoGg)</f>
        <v>0.68428501564296917</v>
      </c>
      <c r="AC952" s="93">
        <f>IF('Net zero activities &amp; levers'!$C$12="Off",('Activity data'!AV9*EF!$H40*EF!$H58)*NtoN2O*kgtoGg,('Net zero Activity data'!AV9*EF!$H40*EF!$H58)*NtoN2O*kgtoGg)</f>
        <v>0.68831345690783152</v>
      </c>
      <c r="AD952" s="93">
        <f>IF('Net zero activities &amp; levers'!$C$12="Off",('Activity data'!AW9*EF!$H40*EF!$H58)*NtoN2O*kgtoGg,('Net zero Activity data'!AW9*EF!$H40*EF!$H58)*NtoN2O*kgtoGg)</f>
        <v>0.68967783993642395</v>
      </c>
      <c r="AE952" s="93">
        <f>IF('Net zero activities &amp; levers'!$C$12="Off",('Activity data'!AX9*EF!$H40*EF!$H58)*NtoN2O*kgtoGg,('Net zero Activity data'!AX9*EF!$H40*EF!$H58)*NtoN2O*kgtoGg)</f>
        <v>0.69133570769831154</v>
      </c>
      <c r="AF952" s="93">
        <f>IF('Net zero activities &amp; levers'!$C$12="Off",('Activity data'!AY9*EF!$H40*EF!$H58)*NtoN2O*kgtoGg,('Net zero Activity data'!AY9*EF!$H40*EF!$H58)*NtoN2O*kgtoGg)</f>
        <v>0.69610583544475269</v>
      </c>
      <c r="AG952" s="93">
        <f>IF('Net zero activities &amp; levers'!$C$12="Off",('Activity data'!AZ9*EF!$H40*EF!$H58)*NtoN2O*kgtoGg,('Net zero Activity data'!AZ9*EF!$H40*EF!$H58)*NtoN2O*kgtoGg)</f>
        <v>0.70198897303216179</v>
      </c>
      <c r="AH952" s="93">
        <f>IF('Net zero activities &amp; levers'!$C$12="Off",('Activity data'!BA9*EF!$H40*EF!$H58)*NtoN2O*kgtoGg,('Net zero Activity data'!BA9*EF!$H40*EF!$H58)*NtoN2O*kgtoGg)</f>
        <v>0.70193770912288034</v>
      </c>
      <c r="AI952" s="93">
        <f>IF('Net zero activities &amp; levers'!$C$12="Off",('Activity data'!BB9*EF!$H40*EF!$H58)*NtoN2O*kgtoGg,('Net zero Activity data'!BB9*EF!$H40*EF!$H58)*NtoN2O*kgtoGg)</f>
        <v>0.70137019420569957</v>
      </c>
      <c r="AJ952" s="93">
        <f>IF('Net zero activities &amp; levers'!$C$12="Off",('Activity data'!BC9*EF!$H40*EF!$H58)*NtoN2O*kgtoGg,('Net zero Activity data'!BC9*EF!$H40*EF!$H58)*NtoN2O*kgtoGg)</f>
        <v>0.70207889523084688</v>
      </c>
      <c r="AK952" s="93">
        <f>IF('Net zero activities &amp; levers'!$C$12="Off",('Activity data'!BD9*EF!$H40*EF!$H58)*NtoN2O*kgtoGg,('Net zero Activity data'!BD9*EF!$H40*EF!$H58)*NtoN2O*kgtoGg)</f>
        <v>0.70207282666983417</v>
      </c>
      <c r="AL952" s="93">
        <f>IF('Net zero activities &amp; levers'!$C$12="Off",('Activity data'!BE9*EF!$H40*EF!$H58)*NtoN2O*kgtoGg,('Net zero Activity data'!BE9*EF!$H40*EF!$H58)*NtoN2O*kgtoGg)</f>
        <v>0.70334842075085346</v>
      </c>
      <c r="AM952" s="93">
        <f>IF('Net zero activities &amp; levers'!$C$12="Off",('Activity data'!BF9*EF!$H40*EF!$H58)*NtoN2O*kgtoGg,('Net zero Activity data'!BF9*EF!$H40*EF!$H58)*NtoN2O*kgtoGg)</f>
        <v>0.70340471541615501</v>
      </c>
      <c r="AN952" s="93">
        <f>IF('Net zero activities &amp; levers'!$C$12="Off",('Activity data'!BG9*EF!$H40*EF!$H58)*NtoN2O*kgtoGg,('Net zero Activity data'!BG9*EF!$H40*EF!$H58)*NtoN2O*kgtoGg)</f>
        <v>0.70928471214959377</v>
      </c>
      <c r="AO952" s="93">
        <f>IF('Net zero activities &amp; levers'!$C$12="Off",('Activity data'!BH9*EF!$H40*EF!$H58)*NtoN2O*kgtoGg,('Net zero Activity data'!BH9*EF!$H40*EF!$H58)*NtoN2O*kgtoGg)</f>
        <v>0.71478176788045977</v>
      </c>
      <c r="AP952" s="93">
        <f>IF('Net zero activities &amp; levers'!$C$12="Off",('Activity data'!BI9*EF!$H40*EF!$H58)*NtoN2O*kgtoGg,('Net zero Activity data'!BI9*EF!$H40*EF!$H58)*NtoN2O*kgtoGg)</f>
        <v>0.72022355049208264</v>
      </c>
      <c r="AQ952" s="93">
        <f>IF('Net zero activities &amp; levers'!$C$12="Off",('Activity data'!BJ9*EF!$H40*EF!$H58)*NtoN2O*kgtoGg,('Net zero Activity data'!BJ9*EF!$H40*EF!$H58)*NtoN2O*kgtoGg)</f>
        <v>0.7256901697487439</v>
      </c>
      <c r="AR952" s="93">
        <f>IF('Net zero activities &amp; levers'!$C$12="Off",('Activity data'!BK9*EF!$H40*EF!$H58)*NtoN2O*kgtoGg,('Net zero Activity data'!BK9*EF!$H40*EF!$H58)*NtoN2O*kgtoGg)</f>
        <v>0.73134822985103554</v>
      </c>
      <c r="AS952" s="93">
        <f>IF('Net zero activities &amp; levers'!$C$12="Off",('Activity data'!BL9*EF!$H40*EF!$H58)*NtoN2O*kgtoGg,('Net zero Activity data'!BL9*EF!$H40*EF!$H58)*NtoN2O*kgtoGg)</f>
        <v>0.73814937912292311</v>
      </c>
      <c r="AT952" s="93">
        <f>IF('Net zero activities &amp; levers'!$C$12="Off",('Activity data'!BM9*EF!$H40*EF!$H58)*NtoN2O*kgtoGg,('Net zero Activity data'!BM9*EF!$H40*EF!$H58)*NtoN2O*kgtoGg)</f>
        <v>0.734840933353063</v>
      </c>
      <c r="AU952" s="93">
        <f>IF('Net zero activities &amp; levers'!$C$12="Off",('Activity data'!BN9*EF!$H40*EF!$H58)*NtoN2O*kgtoGg,('Net zero Activity data'!BN9*EF!$H40*EF!$H58)*NtoN2O*kgtoGg)</f>
        <v>0.72979242122416876</v>
      </c>
      <c r="AV952" s="93">
        <f>IF('Net zero activities &amp; levers'!$C$12="Off",('Activity data'!BO9*EF!$H40*EF!$H58)*NtoN2O*kgtoGg,('Net zero Activity data'!BO9*EF!$H40*EF!$H58)*NtoN2O*kgtoGg)</f>
        <v>0.72468101531510365</v>
      </c>
      <c r="AW952" s="93">
        <f>IF('Net zero activities &amp; levers'!$C$12="Off",('Activity data'!BP9*EF!$H40*EF!$H58)*NtoN2O*kgtoGg,('Net zero Activity data'!BP9*EF!$H40*EF!$H58)*NtoN2O*kgtoGg)</f>
        <v>0.71894119300900572</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0.97926119892671459</v>
      </c>
      <c r="L953" s="93">
        <f>IF('Net zero activities &amp; levers'!$C$12="Off",('Activity data'!AE10*EF!$H41*EF!$H59)*NtoN2O*kgtoGg,('Net zero Activity data'!AE10*EF!$H41*EF!$H59)*NtoN2O*kgtoGg)</f>
        <v>1.0122801448609138</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1.1032367943433712</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1.0733661527481975</v>
      </c>
      <c r="T953" s="93">
        <f>IF('Net zero activities &amp; levers'!$C$12="Off",('Activity data'!AM10*EF!$H41*EF!$H59)*NtoN2O*kgtoGg,('Net zero Activity data'!AM10*EF!$H41*EF!$H59)*NtoN2O*kgtoGg)</f>
        <v>1.1207150708360665</v>
      </c>
      <c r="U953" s="93">
        <f>IF('Net zero activities &amp; levers'!$C$12="Off",('Activity data'!AN10*EF!$H41*EF!$H59)*NtoN2O*kgtoGg,('Net zero Activity data'!AN10*EF!$H41*EF!$H59)*NtoN2O*kgtoGg)</f>
        <v>1.1591516192357747</v>
      </c>
      <c r="V953" s="93">
        <f>IF('Net zero activities &amp; levers'!$C$12="Off",('Activity data'!AO10*EF!$H41*EF!$H59)*NtoN2O*kgtoGg,('Net zero Activity data'!AO10*EF!$H41*EF!$H59)*NtoN2O*kgtoGg)</f>
        <v>1.19495775924058</v>
      </c>
      <c r="W953" s="93">
        <f>IF('Net zero activities &amp; levers'!$C$12="Off",('Activity data'!AP10*EF!$H41*EF!$H59)*NtoN2O*kgtoGg,('Net zero Activity data'!AP10*EF!$H41*EF!$H59)*NtoN2O*kgtoGg)</f>
        <v>1.233647594454709</v>
      </c>
      <c r="X953" s="93">
        <f>IF('Net zero activities &amp; levers'!$C$12="Off",('Activity data'!AQ10*EF!$H41*EF!$H59)*NtoN2O*kgtoGg,('Net zero Activity data'!AQ10*EF!$H41*EF!$H59)*NtoN2O*kgtoGg)</f>
        <v>1.2706568769290665</v>
      </c>
      <c r="Y953" s="93">
        <f>IF('Net zero activities &amp; levers'!$C$12="Off",('Activity data'!AR10*EF!$H41*EF!$H59)*NtoN2O*kgtoGg,('Net zero Activity data'!AR10*EF!$H41*EF!$H59)*NtoN2O*kgtoGg)</f>
        <v>1.3032055480047549</v>
      </c>
      <c r="Z953" s="93">
        <f>IF('Net zero activities &amp; levers'!$C$12="Off",('Activity data'!AS10*EF!$H41*EF!$H59)*NtoN2O*kgtoGg,('Net zero Activity data'!AS10*EF!$H41*EF!$H59)*NtoN2O*kgtoGg)</f>
        <v>1.3357273055141619</v>
      </c>
      <c r="AA953" s="93">
        <f>IF('Net zero activities &amp; levers'!$C$12="Off",('Activity data'!AT10*EF!$H41*EF!$H59)*NtoN2O*kgtoGg,('Net zero Activity data'!AT10*EF!$H41*EF!$H59)*NtoN2O*kgtoGg)</f>
        <v>1.3691357625933023</v>
      </c>
      <c r="AB953" s="93">
        <f>IF('Net zero activities &amp; levers'!$C$12="Off",('Activity data'!AU10*EF!$H41*EF!$H59)*NtoN2O*kgtoGg,('Net zero Activity data'!AU10*EF!$H41*EF!$H59)*NtoN2O*kgtoGg)</f>
        <v>1.4132018433364359</v>
      </c>
      <c r="AC953" s="93">
        <f>IF('Net zero activities &amp; levers'!$C$12="Off",('Activity data'!AV10*EF!$H41*EF!$H59)*NtoN2O*kgtoGg,('Net zero Activity data'!AV10*EF!$H41*EF!$H59)*NtoN2O*kgtoGg)</f>
        <v>1.4527225301756201</v>
      </c>
      <c r="AD953" s="93">
        <f>IF('Net zero activities &amp; levers'!$C$12="Off",('Activity data'!AW10*EF!$H41*EF!$H59)*NtoN2O*kgtoGg,('Net zero Activity data'!AW10*EF!$H41*EF!$H59)*NtoN2O*kgtoGg)</f>
        <v>1.5038738442601605</v>
      </c>
      <c r="AE953" s="93">
        <f>IF('Net zero activities &amp; levers'!$C$12="Off",('Activity data'!AX10*EF!$H41*EF!$H59)*NtoN2O*kgtoGg,('Net zero Activity data'!AX10*EF!$H41*EF!$H59)*NtoN2O*kgtoGg)</f>
        <v>1.5575771545564938</v>
      </c>
      <c r="AF953" s="93">
        <f>IF('Net zero activities &amp; levers'!$C$12="Off",('Activity data'!AY10*EF!$H41*EF!$H59)*NtoN2O*kgtoGg,('Net zero Activity data'!AY10*EF!$H41*EF!$H59)*NtoN2O*kgtoGg)</f>
        <v>1.6205669103830305</v>
      </c>
      <c r="AG953" s="93">
        <f>IF('Net zero activities &amp; levers'!$C$12="Off",('Activity data'!AZ10*EF!$H41*EF!$H59)*NtoN2O*kgtoGg,('Net zero Activity data'!AZ10*EF!$H41*EF!$H59)*NtoN2O*kgtoGg)</f>
        <v>1.6888753205814067</v>
      </c>
      <c r="AH953" s="93">
        <f>IF('Net zero activities &amp; levers'!$C$12="Off",('Activity data'!BA10*EF!$H41*EF!$H59)*NtoN2O*kgtoGg,('Net zero Activity data'!BA10*EF!$H41*EF!$H59)*NtoN2O*kgtoGg)</f>
        <v>1.745399048557791</v>
      </c>
      <c r="AI953" s="93">
        <f>IF('Net zero activities &amp; levers'!$C$12="Off",('Activity data'!BB10*EF!$H41*EF!$H59)*NtoN2O*kgtoGg,('Net zero Activity data'!BB10*EF!$H41*EF!$H59)*NtoN2O*kgtoGg)</f>
        <v>1.8027451188869172</v>
      </c>
      <c r="AJ953" s="93">
        <f>IF('Net zero activities &amp; levers'!$C$12="Off",('Activity data'!BC10*EF!$H41*EF!$H59)*NtoN2O*kgtoGg,('Net zero Activity data'!BC10*EF!$H41*EF!$H59)*NtoN2O*kgtoGg)</f>
        <v>1.8656689223940739</v>
      </c>
      <c r="AK953" s="93">
        <f>IF('Net zero activities &amp; levers'!$C$12="Off",('Activity data'!BD10*EF!$H41*EF!$H59)*NtoN2O*kgtoGg,('Net zero Activity data'!BD10*EF!$H41*EF!$H59)*NtoN2O*kgtoGg)</f>
        <v>1.9291770508874455</v>
      </c>
      <c r="AL953" s="93">
        <f>IF('Net zero activities &amp; levers'!$C$12="Off",('Activity data'!BE10*EF!$H41*EF!$H59)*NtoN2O*kgtoGg,('Net zero Activity data'!BE10*EF!$H41*EF!$H59)*NtoN2O*kgtoGg)</f>
        <v>1.9988964791016035</v>
      </c>
      <c r="AM953" s="93">
        <f>IF('Net zero activities &amp; levers'!$C$12="Off",('Activity data'!BF10*EF!$H41*EF!$H59)*NtoN2O*kgtoGg,('Net zero Activity data'!BF10*EF!$H41*EF!$H59)*NtoN2O*kgtoGg)</f>
        <v>2.0680101428567834</v>
      </c>
      <c r="AN953" s="93">
        <f>IF('Net zero activities &amp; levers'!$C$12="Off",('Activity data'!BG10*EF!$H41*EF!$H59)*NtoN2O*kgtoGg,('Net zero Activity data'!BG10*EF!$H41*EF!$H59)*NtoN2O*kgtoGg)</f>
        <v>2.144134490543224</v>
      </c>
      <c r="AO953" s="93">
        <f>IF('Net zero activities &amp; levers'!$C$12="Off",('Activity data'!BH10*EF!$H41*EF!$H59)*NtoN2O*kgtoGg,('Net zero Activity data'!BH10*EF!$H41*EF!$H59)*NtoN2O*kgtoGg)</f>
        <v>2.2219287093121975</v>
      </c>
      <c r="AP953" s="93">
        <f>IF('Net zero activities &amp; levers'!$C$12="Off",('Activity data'!BI10*EF!$H41*EF!$H59)*NtoN2O*kgtoGg,('Net zero Activity data'!BI10*EF!$H41*EF!$H59)*NtoN2O*kgtoGg)</f>
        <v>2.3024795146115542</v>
      </c>
      <c r="AQ953" s="93">
        <f>IF('Net zero activities &amp; levers'!$C$12="Off",('Activity data'!BJ10*EF!$H41*EF!$H59)*NtoN2O*kgtoGg,('Net zero Activity data'!BJ10*EF!$H41*EF!$H59)*NtoN2O*kgtoGg)</f>
        <v>2.386181444326509</v>
      </c>
      <c r="AR953" s="93">
        <f>IF('Net zero activities &amp; levers'!$C$12="Off",('Activity data'!BK10*EF!$H41*EF!$H59)*NtoN2O*kgtoGg,('Net zero Activity data'!BK10*EF!$H41*EF!$H59)*NtoN2O*kgtoGg)</f>
        <v>2.4737602108369394</v>
      </c>
      <c r="AS953" s="93">
        <f>IF('Net zero activities &amp; levers'!$C$12="Off",('Activity data'!BL10*EF!$H41*EF!$H59)*NtoN2O*kgtoGg,('Net zero Activity data'!BL10*EF!$H41*EF!$H59)*NtoN2O*kgtoGg)</f>
        <v>2.5687490872898078</v>
      </c>
      <c r="AT953" s="93">
        <f>IF('Net zero activities &amp; levers'!$C$12="Off",('Activity data'!BM10*EF!$H41*EF!$H59)*NtoN2O*kgtoGg,('Net zero Activity data'!BM10*EF!$H41*EF!$H59)*NtoN2O*kgtoGg)</f>
        <v>2.6313780572864869</v>
      </c>
      <c r="AU953" s="93">
        <f>IF('Net zero activities &amp; levers'!$C$12="Off",('Activity data'!BN10*EF!$H41*EF!$H59)*NtoN2O*kgtoGg,('Net zero Activity data'!BN10*EF!$H41*EF!$H59)*NtoN2O*kgtoGg)</f>
        <v>2.6895265803532804</v>
      </c>
      <c r="AV953" s="93">
        <f>IF('Net zero activities &amp; levers'!$C$12="Off",('Activity data'!BO10*EF!$H41*EF!$H59)*NtoN2O*kgtoGg,('Net zero Activity data'!BO10*EF!$H41*EF!$H59)*NtoN2O*kgtoGg)</f>
        <v>2.7490955498248484</v>
      </c>
      <c r="AW953" s="93">
        <f>IF('Net zero activities &amp; levers'!$C$12="Off",('Activity data'!BP10*EF!$H41*EF!$H59)*NtoN2O*kgtoGg,('Net zero Activity data'!BP10*EF!$H41*EF!$H59)*NtoN2O*kgtoGg)</f>
        <v>2.8079448044540638</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0.11740318150277544</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0.11955045154495984</v>
      </c>
      <c r="T954" s="93">
        <f>IF('Net zero activities &amp; levers'!$C$12="Off",('Activity data'!AM11*EF!$H42*EF!$H60)*NtoN2O*kgtoGg,IF('Net zero activities &amp; levers'!$C$12="PB",('Activity data'!AM11*EF!$H42*EF!$H60)*NtoN2O*kgtoGg,IF('Net zero activities &amp; levers'!$C$12="MS",('Net zero Activity data'!AM11*EF!$H42*EF!$H60)*NtoN2O*kgtoGg,"ERROR")))</f>
        <v>0.11995011949583226</v>
      </c>
      <c r="U954" s="93">
        <f>IF('Net zero activities &amp; levers'!$C$12="Off",('Activity data'!AN11*EF!$H42*EF!$H60)*NtoN2O*kgtoGg,IF('Net zero activities &amp; levers'!$C$12="PB",('Activity data'!AN11*EF!$H42*EF!$H60)*NtoN2O*kgtoGg,IF('Net zero activities &amp; levers'!$C$12="MS",('Net zero Activity data'!AN11*EF!$H42*EF!$H60)*NtoN2O*kgtoGg,"ERROR")))</f>
        <v>0.12030373644923036</v>
      </c>
      <c r="V954" s="93">
        <f>IF('Net zero activities &amp; levers'!$C$12="Off",('Activity data'!AO11*EF!$H42*EF!$H60)*NtoN2O*kgtoGg,IF('Net zero activities &amp; levers'!$C$12="PB",('Activity data'!AO11*EF!$H42*EF!$H60)*NtoN2O*kgtoGg,IF('Net zero activities &amp; levers'!$C$12="MS",('Net zero Activity data'!AO11*EF!$H42*EF!$H60)*NtoN2O*kgtoGg,"ERROR")))</f>
        <v>0.12061203241994412</v>
      </c>
      <c r="W954" s="93">
        <f>IF('Net zero activities &amp; levers'!$C$12="Off",('Activity data'!AP11*EF!$H42*EF!$H60)*NtoN2O*kgtoGg,IF('Net zero activities &amp; levers'!$C$12="PB",('Activity data'!AP11*EF!$H42*EF!$H60)*NtoN2O*kgtoGg,IF('Net zero activities &amp; levers'!$C$12="MS",('Net zero Activity data'!AP11*EF!$H42*EF!$H60)*NtoN2O*kgtoGg,"ERROR")))</f>
        <v>0.12087542518312812</v>
      </c>
      <c r="X954" s="93">
        <f>IF('Net zero activities &amp; levers'!$C$12="Off",('Activity data'!AQ11*EF!$H42*EF!$H60)*NtoN2O*kgtoGg,IF('Net zero activities &amp; levers'!$C$12="PB",('Activity data'!AQ11*EF!$H42*EF!$H60)*NtoN2O*kgtoGg,IF('Net zero activities &amp; levers'!$C$12="MS",('Net zero Activity data'!AQ11*EF!$H42*EF!$H60)*NtoN2O*kgtoGg,"ERROR")))</f>
        <v>0.12108832787962588</v>
      </c>
      <c r="Y954" s="93">
        <f>IF('Net zero activities &amp; levers'!$C$12="Off",('Activity data'!AR11*EF!$H42*EF!$H60)*NtoN2O*kgtoGg,IF('Net zero activities &amp; levers'!$C$12="PB",('Activity data'!AR11*EF!$H42*EF!$H60)*NtoN2O*kgtoGg,IF('Net zero activities &amp; levers'!$C$12="MS",('Net zero Activity data'!AR11*EF!$H42*EF!$H60)*NtoN2O*kgtoGg,"ERROR")))</f>
        <v>0.12129445136609399</v>
      </c>
      <c r="Z954" s="93">
        <f>IF('Net zero activities &amp; levers'!$C$12="Off",('Activity data'!AS11*EF!$H42*EF!$H60)*NtoN2O*kgtoGg,IF('Net zero activities &amp; levers'!$C$12="PB",('Activity data'!AS11*EF!$H42*EF!$H60)*NtoN2O*kgtoGg,IF('Net zero activities &amp; levers'!$C$12="MS",('Net zero Activity data'!AS11*EF!$H42*EF!$H60)*NtoN2O*kgtoGg,"ERROR")))</f>
        <v>0.12149498269403586</v>
      </c>
      <c r="AA954" s="93">
        <f>IF('Net zero activities &amp; levers'!$C$12="Off",('Activity data'!AT11*EF!$H42*EF!$H60)*NtoN2O*kgtoGg,IF('Net zero activities &amp; levers'!$C$12="PB",('Activity data'!AT11*EF!$H42*EF!$H60)*NtoN2O*kgtoGg,IF('Net zero activities &amp; levers'!$C$12="MS",('Net zero Activity data'!AT11*EF!$H42*EF!$H60)*NtoN2O*kgtoGg,"ERROR")))</f>
        <v>0.12168903659449447</v>
      </c>
      <c r="AB954" s="93">
        <f>IF('Net zero activities &amp; levers'!$C$12="Off",('Activity data'!AU11*EF!$H42*EF!$H60)*NtoN2O*kgtoGg,IF('Net zero activities &amp; levers'!$C$12="PB",('Activity data'!AU11*EF!$H42*EF!$H60)*NtoN2O*kgtoGg,IF('Net zero activities &amp; levers'!$C$12="MS",('Net zero Activity data'!AU11*EF!$H42*EF!$H60)*NtoN2O*kgtoGg,"ERROR")))</f>
        <v>0.12188108181253243</v>
      </c>
      <c r="AC954" s="93">
        <f>IF('Net zero activities &amp; levers'!$C$12="Off",('Activity data'!AV11*EF!$H42*EF!$H60)*NtoN2O*kgtoGg,IF('Net zero activities &amp; levers'!$C$12="PB",('Activity data'!AV11*EF!$H42*EF!$H60)*NtoN2O*kgtoGg,IF('Net zero activities &amp; levers'!$C$12="MS",('Net zero Activity data'!AV11*EF!$H42*EF!$H60)*NtoN2O*kgtoGg,"ERROR")))</f>
        <v>0.1220607810636357</v>
      </c>
      <c r="AD954" s="93">
        <f>IF('Net zero activities &amp; levers'!$C$12="Off",('Activity data'!AW11*EF!$H42*EF!$H60)*NtoN2O*kgtoGg,IF('Net zero activities &amp; levers'!$C$12="PB",('Activity data'!AW11*EF!$H42*EF!$H60)*NtoN2O*kgtoGg,IF('Net zero activities &amp; levers'!$C$12="MS",('Net zero Activity data'!AW11*EF!$H42*EF!$H60)*NtoN2O*kgtoGg,"ERROR")))</f>
        <v>0.12224004719128284</v>
      </c>
      <c r="AE954" s="93">
        <f>IF('Net zero activities &amp; levers'!$C$12="Off",('Activity data'!AX11*EF!$H42*EF!$H60)*NtoN2O*kgtoGg,IF('Net zero activities &amp; levers'!$C$12="PB",('Activity data'!AX11*EF!$H42*EF!$H60)*NtoN2O*kgtoGg,IF('Net zero activities &amp; levers'!$C$12="MS",('Net zero Activity data'!AX11*EF!$H42*EF!$H60)*NtoN2O*kgtoGg,"ERROR")))</f>
        <v>0.12241466374301066</v>
      </c>
      <c r="AF954" s="93">
        <f>IF('Net zero activities &amp; levers'!$C$12="Off",('Activity data'!AY11*EF!$H42*EF!$H60)*NtoN2O*kgtoGg,IF('Net zero activities &amp; levers'!$C$12="PB",('Activity data'!AY11*EF!$H42*EF!$H60)*NtoN2O*kgtoGg,IF('Net zero activities &amp; levers'!$C$12="MS",('Net zero Activity data'!AY11*EF!$H42*EF!$H60)*NtoN2O*kgtoGg,"ERROR")))</f>
        <v>0.12258752875783049</v>
      </c>
      <c r="AG954" s="93">
        <f>IF('Net zero activities &amp; levers'!$C$12="Off",('Activity data'!AZ11*EF!$H42*EF!$H60)*NtoN2O*kgtoGg,IF('Net zero activities &amp; levers'!$C$12="PB",('Activity data'!AZ11*EF!$H42*EF!$H60)*NtoN2O*kgtoGg,IF('Net zero activities &amp; levers'!$C$12="MS",('Net zero Activity data'!AZ11*EF!$H42*EF!$H60)*NtoN2O*kgtoGg,"ERROR")))</f>
        <v>0.12275538199242869</v>
      </c>
      <c r="AH954" s="93">
        <f>IF('Net zero activities &amp; levers'!$C$12="Off",('Activity data'!BA11*EF!$H42*EF!$H60)*NtoN2O*kgtoGg,IF('Net zero activities &amp; levers'!$C$12="PB",('Activity data'!BA11*EF!$H42*EF!$H60)*NtoN2O*kgtoGg,IF('Net zero activities &amp; levers'!$C$12="MS",('Net zero Activity data'!BA11*EF!$H42*EF!$H60)*NtoN2O*kgtoGg,"ERROR")))</f>
        <v>0.12290772042082038</v>
      </c>
      <c r="AI954" s="93">
        <f>IF('Net zero activities &amp; levers'!$C$12="Off",('Activity data'!BB11*EF!$H42*EF!$H60)*NtoN2O*kgtoGg,IF('Net zero activities &amp; levers'!$C$12="PB",('Activity data'!BB11*EF!$H42*EF!$H60)*NtoN2O*kgtoGg,IF('Net zero activities &amp; levers'!$C$12="MS",('Net zero Activity data'!BB11*EF!$H42*EF!$H60)*NtoN2O*kgtoGg,"ERROR")))</f>
        <v>0.12305265773929117</v>
      </c>
      <c r="AJ954" s="93">
        <f>IF('Net zero activities &amp; levers'!$C$12="Off",('Activity data'!BC11*EF!$H42*EF!$H60)*NtoN2O*kgtoGg,IF('Net zero activities &amp; levers'!$C$12="PB",('Activity data'!BC11*EF!$H42*EF!$H60)*NtoN2O*kgtoGg,IF('Net zero activities &amp; levers'!$C$12="MS",('Net zero Activity data'!BC11*EF!$H42*EF!$H60)*NtoN2O*kgtoGg,"ERROR")))</f>
        <v>0.12319211779914702</v>
      </c>
      <c r="AK954" s="93">
        <f>IF('Net zero activities &amp; levers'!$C$12="Off",('Activity data'!BD11*EF!$H42*EF!$H60)*NtoN2O*kgtoGg,IF('Net zero activities &amp; levers'!$C$12="PB",('Activity data'!BD11*EF!$H42*EF!$H60)*NtoN2O*kgtoGg,IF('Net zero activities &amp; levers'!$C$12="MS",('Net zero Activity data'!BD11*EF!$H42*EF!$H60)*NtoN2O*kgtoGg,"ERROR")))</f>
        <v>0.12332263729533599</v>
      </c>
      <c r="AL954" s="93">
        <f>IF('Net zero activities &amp; levers'!$C$12="Off",('Activity data'!BE11*EF!$H42*EF!$H60)*NtoN2O*kgtoGg,IF('Net zero activities &amp; levers'!$C$12="PB",('Activity data'!BE11*EF!$H42*EF!$H60)*NtoN2O*kgtoGg,IF('Net zero activities &amp; levers'!$C$12="MS",('Net zero Activity data'!BE11*EF!$H42*EF!$H60)*NtoN2O*kgtoGg,"ERROR")))</f>
        <v>0.12344665263050685</v>
      </c>
      <c r="AM954" s="93">
        <f>IF('Net zero activities &amp; levers'!$C$12="Off",('Activity data'!BF11*EF!$H42*EF!$H60)*NtoN2O*kgtoGg,IF('Net zero activities &amp; levers'!$C$12="PB",('Activity data'!BF11*EF!$H42*EF!$H60)*NtoN2O*kgtoGg,IF('Net zero activities &amp; levers'!$C$12="MS",('Net zero Activity data'!BF11*EF!$H42*EF!$H60)*NtoN2O*kgtoGg,"ERROR")))</f>
        <v>0.12355983837960874</v>
      </c>
      <c r="AN954" s="93">
        <f>IF('Net zero activities &amp; levers'!$C$12="Off",('Activity data'!BG11*EF!$H42*EF!$H60)*NtoN2O*kgtoGg,IF('Net zero activities &amp; levers'!$C$12="PB",('Activity data'!BG11*EF!$H42*EF!$H60)*NtoN2O*kgtoGg,IF('Net zero activities &amp; levers'!$C$12="MS",('Net zero Activity data'!BG11*EF!$H42*EF!$H60)*NtoN2O*kgtoGg,"ERROR")))</f>
        <v>0.12366889626373621</v>
      </c>
      <c r="AO954" s="93">
        <f>IF('Net zero activities &amp; levers'!$C$12="Off",('Activity data'!BH11*EF!$H42*EF!$H60)*NtoN2O*kgtoGg,IF('Net zero activities &amp; levers'!$C$12="PB",('Activity data'!BH11*EF!$H42*EF!$H60)*NtoN2O*kgtoGg,IF('Net zero activities &amp; levers'!$C$12="MS",('Net zero Activity data'!BH11*EF!$H42*EF!$H60)*NtoN2O*kgtoGg,"ERROR")))</f>
        <v>0.12376906017850768</v>
      </c>
      <c r="AP954" s="93">
        <f>IF('Net zero activities &amp; levers'!$C$12="Off",('Activity data'!BI11*EF!$H42*EF!$H60)*NtoN2O*kgtoGg,IF('Net zero activities &amp; levers'!$C$12="PB",('Activity data'!BI11*EF!$H42*EF!$H60)*NtoN2O*kgtoGg,IF('Net zero activities &amp; levers'!$C$12="MS",('Net zero Activity data'!BI11*EF!$H42*EF!$H60)*NtoN2O*kgtoGg,"ERROR")))</f>
        <v>0.12386041904773933</v>
      </c>
      <c r="AQ954" s="93">
        <f>IF('Net zero activities &amp; levers'!$C$12="Off",('Activity data'!BJ11*EF!$H42*EF!$H60)*NtoN2O*kgtoGg,IF('Net zero activities &amp; levers'!$C$12="PB",('Activity data'!BJ11*EF!$H42*EF!$H60)*NtoN2O*kgtoGg,IF('Net zero activities &amp; levers'!$C$12="MS",('Net zero Activity data'!BJ11*EF!$H42*EF!$H60)*NtoN2O*kgtoGg,"ERROR")))</f>
        <v>0.12394271153045082</v>
      </c>
      <c r="AR954" s="93">
        <f>IF('Net zero activities &amp; levers'!$C$12="Off",('Activity data'!BK11*EF!$H42*EF!$H60)*NtoN2O*kgtoGg,IF('Net zero activities &amp; levers'!$C$12="PB",('Activity data'!BK11*EF!$H42*EF!$H60)*NtoN2O*kgtoGg,IF('Net zero activities &amp; levers'!$C$12="MS",('Net zero Activity data'!BK11*EF!$H42*EF!$H60)*NtoN2O*kgtoGg,"ERROR")))</f>
        <v>0.12401586881810205</v>
      </c>
      <c r="AS954" s="93">
        <f>IF('Net zero activities &amp; levers'!$C$12="Off",('Activity data'!BL11*EF!$H42*EF!$H60)*NtoN2O*kgtoGg,IF('Net zero activities &amp; levers'!$C$12="PB",('Activity data'!BL11*EF!$H42*EF!$H60)*NtoN2O*kgtoGg,IF('Net zero activities &amp; levers'!$C$12="MS",('Net zero Activity data'!BL11*EF!$H42*EF!$H60)*NtoN2O*kgtoGg,"ERROR")))</f>
        <v>0.12408135383816869</v>
      </c>
      <c r="AT954" s="93">
        <f>IF('Net zero activities &amp; levers'!$C$12="Off",('Activity data'!BM11*EF!$H42*EF!$H60)*NtoN2O*kgtoGg,IF('Net zero activities &amp; levers'!$C$12="PB",('Activity data'!BM11*EF!$H42*EF!$H60)*NtoN2O*kgtoGg,IF('Net zero activities &amp; levers'!$C$12="MS",('Net zero Activity data'!BM11*EF!$H42*EF!$H60)*NtoN2O*kgtoGg,"ERROR")))</f>
        <v>0.12411838784767153</v>
      </c>
      <c r="AU954" s="93">
        <f>IF('Net zero activities &amp; levers'!$C$12="Off",('Activity data'!BN11*EF!$H42*EF!$H60)*NtoN2O*kgtoGg,IF('Net zero activities &amp; levers'!$C$12="PB",('Activity data'!BN11*EF!$H42*EF!$H60)*NtoN2O*kgtoGg,IF('Net zero activities &amp; levers'!$C$12="MS",('Net zero Activity data'!BN11*EF!$H42*EF!$H60)*NtoN2O*kgtoGg,"ERROR")))</f>
        <v>0.12414113359883719</v>
      </c>
      <c r="AV954" s="93">
        <f>IF('Net zero activities &amp; levers'!$C$12="Off",('Activity data'!BO11*EF!$H42*EF!$H60)*NtoN2O*kgtoGg,IF('Net zero activities &amp; levers'!$C$12="PB",('Activity data'!BO11*EF!$H42*EF!$H60)*NtoN2O*kgtoGg,IF('Net zero activities &amp; levers'!$C$12="MS",('Net zero Activity data'!BO11*EF!$H42*EF!$H60)*NtoN2O*kgtoGg,"ERROR")))</f>
        <v>0.12415229217875655</v>
      </c>
      <c r="AW954" s="93">
        <f>IF('Net zero activities &amp; levers'!$C$12="Off",('Activity data'!BP11*EF!$H42*EF!$H60)*NtoN2O*kgtoGg,IF('Net zero activities &amp; levers'!$C$12="PB",('Activity data'!BP11*EF!$H42*EF!$H60)*NtoN2O*kgtoGg,IF('Net zero activities &amp; levers'!$C$12="MS",('Net zero Activity data'!BP11*EF!$H42*EF!$H60)*NtoN2O*kgtoGg,"ERROR")))</f>
        <v>0.12415047484247166</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6.2665450726748353E-2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6.2780346741822507E-2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6.3928581023646278E-2</v>
      </c>
      <c r="T955" s="93">
        <f>IF('Net zero activities &amp; levers'!$C$12="Off",('Activity data'!AM12*EF!$H43*EF!$H61)*NtoN2O*kgtoGg,IF('Net zero activities &amp; levers'!$C$12="PB",('Activity data'!AM12*EF!$H43*EF!$H61)*NtoN2O*kgtoGg,IF('Net zero activities &amp; levers'!$C$12="MS",('Net zero Activity data'!AM12*EF!$H43*EF!$H61)*NtoN2O*kgtoGg,"ERROR")))</f>
        <v>6.4142300040594458E-2</v>
      </c>
      <c r="U955" s="93">
        <f>IF('Net zero activities &amp; levers'!$C$12="Off",('Activity data'!AN12*EF!$H43*EF!$H61)*NtoN2O*kgtoGg,IF('Net zero activities &amp; levers'!$C$12="PB",('Activity data'!AN12*EF!$H43*EF!$H61)*NtoN2O*kgtoGg,IF('Net zero activities &amp; levers'!$C$12="MS",('Net zero Activity data'!AN12*EF!$H43*EF!$H61)*NtoN2O*kgtoGg,"ERROR")))</f>
        <v>6.4331393680681179E-2</v>
      </c>
      <c r="V955" s="93">
        <f>IF('Net zero activities &amp; levers'!$C$12="Off",('Activity data'!AO12*EF!$H43*EF!$H61)*NtoN2O*kgtoGg,IF('Net zero activities &amp; levers'!$C$12="PB",('Activity data'!AO12*EF!$H43*EF!$H61)*NtoN2O*kgtoGg,IF('Net zero activities &amp; levers'!$C$12="MS",('Net zero Activity data'!AO12*EF!$H43*EF!$H61)*NtoN2O*kgtoGg,"ERROR")))</f>
        <v>6.4496252313068908E-2</v>
      </c>
      <c r="W955" s="93">
        <f>IF('Net zero activities &amp; levers'!$C$12="Off",('Activity data'!AP12*EF!$H43*EF!$H61)*NtoN2O*kgtoGg,IF('Net zero activities &amp; levers'!$C$12="PB",('Activity data'!AP12*EF!$H43*EF!$H61)*NtoN2O*kgtoGg,IF('Net zero activities &amp; levers'!$C$12="MS",('Net zero Activity data'!AP12*EF!$H43*EF!$H61)*NtoN2O*kgtoGg,"ERROR")))</f>
        <v>6.4637099339446877E-2</v>
      </c>
      <c r="X955" s="93">
        <f>IF('Net zero activities &amp; levers'!$C$12="Off",('Activity data'!AQ12*EF!$H43*EF!$H61)*NtoN2O*kgtoGg,IF('Net zero activities &amp; levers'!$C$12="PB",('Activity data'!AQ12*EF!$H43*EF!$H61)*NtoN2O*kgtoGg,IF('Net zero activities &amp; levers'!$C$12="MS",('Net zero Activity data'!AQ12*EF!$H43*EF!$H61)*NtoN2O*kgtoGg,"ERROR")))</f>
        <v>6.4750947234685385E-2</v>
      </c>
      <c r="Y955" s="93">
        <f>IF('Net zero activities &amp; levers'!$C$12="Off",('Activity data'!AR12*EF!$H43*EF!$H61)*NtoN2O*kgtoGg,IF('Net zero activities &amp; levers'!$C$12="PB",('Activity data'!AR12*EF!$H43*EF!$H61)*NtoN2O*kgtoGg,IF('Net zero activities &amp; levers'!$C$12="MS",('Net zero Activity data'!AR12*EF!$H43*EF!$H61)*NtoN2O*kgtoGg,"ERROR")))</f>
        <v>6.4861170005367244E-2</v>
      </c>
      <c r="Z955" s="93">
        <f>IF('Net zero activities &amp; levers'!$C$12="Off",('Activity data'!AS12*EF!$H43*EF!$H61)*NtoN2O*kgtoGg,IF('Net zero activities &amp; levers'!$C$12="PB",('Activity data'!AS12*EF!$H43*EF!$H61)*NtoN2O*kgtoGg,IF('Net zero activities &amp; levers'!$C$12="MS",('Net zero Activity data'!AS12*EF!$H43*EF!$H61)*NtoN2O*kgtoGg,"ERROR")))</f>
        <v>6.4968402417126828E-2</v>
      </c>
      <c r="AA955" s="93">
        <f>IF('Net zero activities &amp; levers'!$C$12="Off",('Activity data'!AT12*EF!$H43*EF!$H61)*NtoN2O*kgtoGg,IF('Net zero activities &amp; levers'!$C$12="PB",('Activity data'!AT12*EF!$H43*EF!$H61)*NtoN2O*kgtoGg,IF('Net zero activities &amp; levers'!$C$12="MS",('Net zero Activity data'!AT12*EF!$H43*EF!$H61)*NtoN2O*kgtoGg,"ERROR")))</f>
        <v>6.5072171079964186E-2</v>
      </c>
      <c r="AB955" s="93">
        <f>IF('Net zero activities &amp; levers'!$C$12="Off",('Activity data'!AU12*EF!$H43*EF!$H61)*NtoN2O*kgtoGg,IF('Net zero activities &amp; levers'!$C$12="PB",('Activity data'!AU12*EF!$H43*EF!$H61)*NtoN2O*kgtoGg,IF('Net zero activities &amp; levers'!$C$12="MS",('Net zero Activity data'!AU12*EF!$H43*EF!$H61)*NtoN2O*kgtoGg,"ERROR")))</f>
        <v>6.5174865617064509E-2</v>
      </c>
      <c r="AC955" s="93">
        <f>IF('Net zero activities &amp; levers'!$C$12="Off",('Activity data'!AV12*EF!$H43*EF!$H61)*NtoN2O*kgtoGg,IF('Net zero activities &amp; levers'!$C$12="PB",('Activity data'!AV12*EF!$H43*EF!$H61)*NtoN2O*kgtoGg,IF('Net zero activities &amp; levers'!$C$12="MS",('Net zero Activity data'!AV12*EF!$H43*EF!$H61)*NtoN2O*kgtoGg,"ERROR")))</f>
        <v>6.5270958253985462E-2</v>
      </c>
      <c r="AD955" s="93">
        <f>IF('Net zero activities &amp; levers'!$C$12="Off",('Activity data'!AW12*EF!$H43*EF!$H61)*NtoN2O*kgtoGg,IF('Net zero activities &amp; levers'!$C$12="PB",('Activity data'!AW12*EF!$H43*EF!$H61)*NtoN2O*kgtoGg,IF('Net zero activities &amp; levers'!$C$12="MS",('Net zero Activity data'!AW12*EF!$H43*EF!$H61)*NtoN2O*kgtoGg,"ERROR")))</f>
        <v>6.5366819281844277E-2</v>
      </c>
      <c r="AE955" s="93">
        <f>IF('Net zero activities &amp; levers'!$C$12="Off",('Activity data'!AX12*EF!$H43*EF!$H61)*NtoN2O*kgtoGg,IF('Net zero activities &amp; levers'!$C$12="PB",('Activity data'!AX12*EF!$H43*EF!$H61)*NtoN2O*kgtoGg,IF('Net zero activities &amp; levers'!$C$12="MS",('Net zero Activity data'!AX12*EF!$H43*EF!$H61)*NtoN2O*kgtoGg,"ERROR")))</f>
        <v>6.546019398876457E-2</v>
      </c>
      <c r="AF955" s="93">
        <f>IF('Net zero activities &amp; levers'!$C$12="Off",('Activity data'!AY12*EF!$H43*EF!$H61)*NtoN2O*kgtoGg,IF('Net zero activities &amp; levers'!$C$12="PB",('Activity data'!AY12*EF!$H43*EF!$H61)*NtoN2O*kgtoGg,IF('Net zero activities &amp; levers'!$C$12="MS",('Net zero Activity data'!AY12*EF!$H43*EF!$H61)*NtoN2O*kgtoGg,"ERROR")))</f>
        <v>6.5552632076310471E-2</v>
      </c>
      <c r="AG955" s="93">
        <f>IF('Net zero activities &amp; levers'!$C$12="Off",('Activity data'!AZ12*EF!$H43*EF!$H61)*NtoN2O*kgtoGg,IF('Net zero activities &amp; levers'!$C$12="PB",('Activity data'!AZ12*EF!$H43*EF!$H61)*NtoN2O*kgtoGg,IF('Net zero activities &amp; levers'!$C$12="MS",('Net zero Activity data'!AZ12*EF!$H43*EF!$H61)*NtoN2O*kgtoGg,"ERROR")))</f>
        <v>6.5642390157266403E-2</v>
      </c>
      <c r="AH955" s="93">
        <f>IF('Net zero activities &amp; levers'!$C$12="Off",('Activity data'!BA12*EF!$H43*EF!$H61)*NtoN2O*kgtoGg,IF('Net zero activities &amp; levers'!$C$12="PB",('Activity data'!BA12*EF!$H43*EF!$H61)*NtoN2O*kgtoGg,IF('Net zero activities &amp; levers'!$C$12="MS",('Net zero Activity data'!BA12*EF!$H43*EF!$H61)*NtoN2O*kgtoGg,"ERROR")))</f>
        <v>6.5723851828356702E-2</v>
      </c>
      <c r="AI955" s="93">
        <f>IF('Net zero activities &amp; levers'!$C$12="Off",('Activity data'!BB12*EF!$H43*EF!$H61)*NtoN2O*kgtoGg,IF('Net zero activities &amp; levers'!$C$12="PB",('Activity data'!BB12*EF!$H43*EF!$H61)*NtoN2O*kgtoGg,IF('Net zero activities &amp; levers'!$C$12="MS",('Net zero Activity data'!BB12*EF!$H43*EF!$H61)*NtoN2O*kgtoGg,"ERROR")))</f>
        <v>6.5801355819244817E-2</v>
      </c>
      <c r="AJ955" s="93">
        <f>IF('Net zero activities &amp; levers'!$C$12="Off",('Activity data'!BC12*EF!$H43*EF!$H61)*NtoN2O*kgtoGg,IF('Net zero activities &amp; levers'!$C$12="PB",('Activity data'!BC12*EF!$H43*EF!$H61)*NtoN2O*kgtoGg,IF('Net zero activities &amp; levers'!$C$12="MS",('Net zero Activity data'!BC12*EF!$H43*EF!$H61)*NtoN2O*kgtoGg,"ERROR")))</f>
        <v>6.5875930892955056E-2</v>
      </c>
      <c r="AK955" s="93">
        <f>IF('Net zero activities &amp; levers'!$C$12="Off",('Activity data'!BD12*EF!$H43*EF!$H61)*NtoN2O*kgtoGg,IF('Net zero activities &amp; levers'!$C$12="PB",('Activity data'!BD12*EF!$H43*EF!$H61)*NtoN2O*kgtoGg,IF('Net zero activities &amp; levers'!$C$12="MS",('Net zero Activity data'!BD12*EF!$H43*EF!$H61)*NtoN2O*kgtoGg,"ERROR")))</f>
        <v>6.5945725076744857E-2</v>
      </c>
      <c r="AL955" s="93">
        <f>IF('Net zero activities &amp; levers'!$C$12="Off",('Activity data'!BE12*EF!$H43*EF!$H61)*NtoN2O*kgtoGg,IF('Net zero activities &amp; levers'!$C$12="PB",('Activity data'!BE12*EF!$H43*EF!$H61)*NtoN2O*kgtoGg,IF('Net zero activities &amp; levers'!$C$12="MS",('Net zero Activity data'!BE12*EF!$H43*EF!$H61)*NtoN2O*kgtoGg,"ERROR")))</f>
        <v>6.6012041216083409E-2</v>
      </c>
      <c r="AM955" s="93">
        <f>IF('Net zero activities &amp; levers'!$C$12="Off",('Activity data'!BF12*EF!$H43*EF!$H61)*NtoN2O*kgtoGg,IF('Net zero activities &amp; levers'!$C$12="PB",('Activity data'!BF12*EF!$H43*EF!$H61)*NtoN2O*kgtoGg,IF('Net zero activities &amp; levers'!$C$12="MS",('Net zero Activity data'!BF12*EF!$H43*EF!$H61)*NtoN2O*kgtoGg,"ERROR")))</f>
        <v>6.6072566326935575E-2</v>
      </c>
      <c r="AN955" s="93">
        <f>IF('Net zero activities &amp; levers'!$C$12="Off",('Activity data'!BG12*EF!$H43*EF!$H61)*NtoN2O*kgtoGg,IF('Net zero activities &amp; levers'!$C$12="PB",('Activity data'!BG12*EF!$H43*EF!$H61)*NtoN2O*kgtoGg,IF('Net zero activities &amp; levers'!$C$12="MS",('Net zero Activity data'!BG12*EF!$H43*EF!$H61)*NtoN2O*kgtoGg,"ERROR")))</f>
        <v>6.613088409731295E-2</v>
      </c>
      <c r="AO955" s="93">
        <f>IF('Net zero activities &amp; levers'!$C$12="Off",('Activity data'!BH12*EF!$H43*EF!$H61)*NtoN2O*kgtoGg,IF('Net zero activities &amp; levers'!$C$12="PB",('Activity data'!BH12*EF!$H43*EF!$H61)*NtoN2O*kgtoGg,IF('Net zero activities &amp; levers'!$C$12="MS",('Net zero Activity data'!BH12*EF!$H43*EF!$H61)*NtoN2O*kgtoGg,"ERROR")))</f>
        <v>6.6184445893678945E-2</v>
      </c>
      <c r="AP955" s="93">
        <f>IF('Net zero activities &amp; levers'!$C$12="Off",('Activity data'!BI12*EF!$H43*EF!$H61)*NtoN2O*kgtoGg,IF('Net zero activities &amp; levers'!$C$12="PB",('Activity data'!BI12*EF!$H43*EF!$H61)*NtoN2O*kgtoGg,IF('Net zero activities &amp; levers'!$C$12="MS",('Net zero Activity data'!BI12*EF!$H43*EF!$H61)*NtoN2O*kgtoGg,"ERROR")))</f>
        <v>6.6233299267283344E-2</v>
      </c>
      <c r="AQ955" s="93">
        <f>IF('Net zero activities &amp; levers'!$C$12="Off",('Activity data'!BJ12*EF!$H43*EF!$H61)*NtoN2O*kgtoGg,IF('Net zero activities &amp; levers'!$C$12="PB",('Activity data'!BJ12*EF!$H43*EF!$H61)*NtoN2O*kgtoGg,IF('Net zero activities &amp; levers'!$C$12="MS",('Net zero Activity data'!BJ12*EF!$H43*EF!$H61)*NtoN2O*kgtoGg,"ERROR")))</f>
        <v>6.6277304468273165E-2</v>
      </c>
      <c r="AR955" s="93">
        <f>IF('Net zero activities &amp; levers'!$C$12="Off",('Activity data'!BK12*EF!$H43*EF!$H61)*NtoN2O*kgtoGg,IF('Net zero activities &amp; levers'!$C$12="PB",('Activity data'!BK12*EF!$H43*EF!$H61)*NtoN2O*kgtoGg,IF('Net zero activities &amp; levers'!$C$12="MS",('Net zero Activity data'!BK12*EF!$H43*EF!$H61)*NtoN2O*kgtoGg,"ERROR")))</f>
        <v>6.6316424701870311E-2</v>
      </c>
      <c r="AS955" s="93">
        <f>IF('Net zero activities &amp; levers'!$C$12="Off",('Activity data'!BL12*EF!$H43*EF!$H61)*NtoN2O*kgtoGg,IF('Net zero activities &amp; levers'!$C$12="PB",('Activity data'!BL12*EF!$H43*EF!$H61)*NtoN2O*kgtoGg,IF('Net zero activities &amp; levers'!$C$12="MS",('Net zero Activity data'!BL12*EF!$H43*EF!$H61)*NtoN2O*kgtoGg,"ERROR")))</f>
        <v>6.6351442256024754E-2</v>
      </c>
      <c r="AT955" s="93">
        <f>IF('Net zero activities &amp; levers'!$C$12="Off",('Activity data'!BM12*EF!$H43*EF!$H61)*NtoN2O*kgtoGg,IF('Net zero activities &amp; levers'!$C$12="PB",('Activity data'!BM12*EF!$H43*EF!$H61)*NtoN2O*kgtoGg,IF('Net zero activities &amp; levers'!$C$12="MS",('Net zero Activity data'!BM12*EF!$H43*EF!$H61)*NtoN2O*kgtoGg,"ERROR")))</f>
        <v>6.6371245875722865E-2</v>
      </c>
      <c r="AU955" s="93">
        <f>IF('Net zero activities &amp; levers'!$C$12="Off",('Activity data'!BN12*EF!$H43*EF!$H61)*NtoN2O*kgtoGg,IF('Net zero activities &amp; levers'!$C$12="PB",('Activity data'!BN12*EF!$H43*EF!$H61)*NtoN2O*kgtoGg,IF('Net zero activities &amp; levers'!$C$12="MS",('Net zero Activity data'!BN12*EF!$H43*EF!$H61)*NtoN2O*kgtoGg,"ERROR")))</f>
        <v>6.6383408971533428E-2</v>
      </c>
      <c r="AV955" s="93">
        <f>IF('Net zero activities &amp; levers'!$C$12="Off",('Activity data'!BO12*EF!$H43*EF!$H61)*NtoN2O*kgtoGg,IF('Net zero activities &amp; levers'!$C$12="PB",('Activity data'!BO12*EF!$H43*EF!$H61)*NtoN2O*kgtoGg,IF('Net zero activities &amp; levers'!$C$12="MS",('Net zero Activity data'!BO12*EF!$H43*EF!$H61)*NtoN2O*kgtoGg,"ERROR")))</f>
        <v>6.63893759266663E-2</v>
      </c>
      <c r="AW955" s="93">
        <f>IF('Net zero activities &amp; levers'!$C$12="Off",('Activity data'!BP12*EF!$H43*EF!$H61)*NtoN2O*kgtoGg,IF('Net zero activities &amp; levers'!$C$12="PB",('Activity data'!BP12*EF!$H43*EF!$H61)*NtoN2O*kgtoGg,IF('Net zero activities &amp; levers'!$C$12="MS",('Net zero Activity data'!BP12*EF!$H43*EF!$H61)*NtoN2O*kgtoGg,"ERROR")))</f>
        <v>6.6388404121638087E-2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1.5078704166608926E-2</v>
      </c>
      <c r="T956" s="27">
        <f t="shared" si="337"/>
        <v>1.5164109953453546E-2</v>
      </c>
      <c r="U956" s="27">
        <f t="shared" si="337"/>
        <v>1.5239284242247776E-2</v>
      </c>
      <c r="V956" s="27">
        <f t="shared" si="337"/>
        <v>1.5304545719747074E-2</v>
      </c>
      <c r="W956" s="27">
        <f t="shared" si="337"/>
        <v>1.5360135442252837E-2</v>
      </c>
      <c r="X956" s="27">
        <f t="shared" si="337"/>
        <v>1.5405142607941085E-2</v>
      </c>
      <c r="Y956" s="27">
        <f t="shared" si="337"/>
        <v>1.5447962927564311E-2</v>
      </c>
      <c r="Z956" s="27">
        <f t="shared" si="337"/>
        <v>1.548889455308677E-2</v>
      </c>
      <c r="AA956" s="27">
        <f t="shared" ref="L956:AW959" si="338">AA1419</f>
        <v>1.5527836770406296E-2</v>
      </c>
      <c r="AB956" s="27">
        <f t="shared" si="338"/>
        <v>1.5565688416231002E-2</v>
      </c>
      <c r="AC956" s="27">
        <f t="shared" si="338"/>
        <v>1.5600564011685292E-2</v>
      </c>
      <c r="AD956" s="27">
        <f t="shared" si="338"/>
        <v>1.5634746102029969E-2</v>
      </c>
      <c r="AE956" s="27">
        <f t="shared" si="338"/>
        <v>1.5667487530601924E-2</v>
      </c>
      <c r="AF956" s="27">
        <f t="shared" si="338"/>
        <v>1.5699367642390216E-2</v>
      </c>
      <c r="AG956" s="27">
        <f t="shared" si="338"/>
        <v>1.5729814700629455E-2</v>
      </c>
      <c r="AH956" s="27">
        <f t="shared" si="338"/>
        <v>1.5756916496943066E-2</v>
      </c>
      <c r="AI956" s="27">
        <f t="shared" si="338"/>
        <v>1.5782216785041197E-2</v>
      </c>
      <c r="AJ956" s="27">
        <f t="shared" si="338"/>
        <v>1.5806102465013513E-2</v>
      </c>
      <c r="AK956" s="27">
        <f t="shared" si="338"/>
        <v>1.5827962795554217E-2</v>
      </c>
      <c r="AL956" s="27">
        <f t="shared" si="338"/>
        <v>1.5848275086327315E-2</v>
      </c>
      <c r="AM956" s="27">
        <f t="shared" si="338"/>
        <v>1.5866269910266493E-2</v>
      </c>
      <c r="AN956" s="27">
        <f t="shared" si="338"/>
        <v>1.5883203226406024E-2</v>
      </c>
      <c r="AO956" s="27">
        <f t="shared" si="338"/>
        <v>1.5898222376567517E-2</v>
      </c>
      <c r="AP956" s="27">
        <f t="shared" si="338"/>
        <v>1.5911366343801824E-2</v>
      </c>
      <c r="AQ956" s="27">
        <f t="shared" si="338"/>
        <v>1.592260886015575E-2</v>
      </c>
      <c r="AR956" s="27">
        <f t="shared" si="338"/>
        <v>1.5931957873364856E-2</v>
      </c>
      <c r="AS956" s="27">
        <f t="shared" si="338"/>
        <v>1.5939698752267903E-2</v>
      </c>
      <c r="AT956" s="27">
        <f t="shared" si="338"/>
        <v>1.5942078145401422E-2</v>
      </c>
      <c r="AU956" s="27">
        <f t="shared" si="338"/>
        <v>1.5941696471724866E-2</v>
      </c>
      <c r="AV956" s="27">
        <f t="shared" si="338"/>
        <v>1.5939063311034396E-2</v>
      </c>
      <c r="AW956" s="27">
        <f t="shared" si="338"/>
        <v>1.5933945683382855E-2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0.11732381389682568</v>
      </c>
      <c r="Q957" s="27">
        <f t="shared" si="338"/>
        <v>0.11805182815822728</v>
      </c>
      <c r="R957" s="27">
        <f t="shared" si="338"/>
        <v>0.11882851694408277</v>
      </c>
      <c r="S957" s="27">
        <f t="shared" si="338"/>
        <v>0.11954225620944353</v>
      </c>
      <c r="T957" s="27">
        <f t="shared" si="338"/>
        <v>0.12021934359970862</v>
      </c>
      <c r="U957" s="27">
        <f t="shared" si="338"/>
        <v>0.12081531683402028</v>
      </c>
      <c r="V957" s="27">
        <f t="shared" si="338"/>
        <v>0.12133270242482619</v>
      </c>
      <c r="W957" s="27">
        <f t="shared" si="338"/>
        <v>0.12177341143914</v>
      </c>
      <c r="X957" s="27">
        <f t="shared" si="338"/>
        <v>0.12213022314341626</v>
      </c>
      <c r="Y957" s="27">
        <f t="shared" si="338"/>
        <v>0.1224696977801497</v>
      </c>
      <c r="Z957" s="27">
        <f t="shared" si="338"/>
        <v>0.12279419906429255</v>
      </c>
      <c r="AA957" s="27">
        <f t="shared" si="338"/>
        <v>0.12310292854586717</v>
      </c>
      <c r="AB957" s="27">
        <f t="shared" si="338"/>
        <v>0.12340301210033768</v>
      </c>
      <c r="AC957" s="27">
        <f t="shared" si="338"/>
        <v>0.1236795018650541</v>
      </c>
      <c r="AD957" s="27">
        <f t="shared" si="338"/>
        <v>0.12395049359992785</v>
      </c>
      <c r="AE957" s="27">
        <f t="shared" si="338"/>
        <v>0.12421006393168614</v>
      </c>
      <c r="AF957" s="27">
        <f t="shared" si="338"/>
        <v>0.12446280584168536</v>
      </c>
      <c r="AG957" s="27">
        <f t="shared" si="338"/>
        <v>0.12470418666570332</v>
      </c>
      <c r="AH957" s="27">
        <f t="shared" si="338"/>
        <v>0.1249190466326382</v>
      </c>
      <c r="AI957" s="27">
        <f t="shared" si="338"/>
        <v>0.12511962444679128</v>
      </c>
      <c r="AJ957" s="27">
        <f t="shared" si="338"/>
        <v>0.12530898740818619</v>
      </c>
      <c r="AK957" s="27">
        <f t="shared" si="338"/>
        <v>0.12548229362902888</v>
      </c>
      <c r="AL957" s="27">
        <f t="shared" si="338"/>
        <v>0.12564332716619286</v>
      </c>
      <c r="AM957" s="27">
        <f t="shared" si="338"/>
        <v>0.12578598808917488</v>
      </c>
      <c r="AN957" s="27">
        <f t="shared" si="338"/>
        <v>0.12592023349873135</v>
      </c>
      <c r="AO957" s="27">
        <f t="shared" si="338"/>
        <v>0.12603930361754359</v>
      </c>
      <c r="AP957" s="27">
        <f t="shared" si="338"/>
        <v>0.12614350749881689</v>
      </c>
      <c r="AQ957" s="27">
        <f t="shared" si="338"/>
        <v>0.12623263689319791</v>
      </c>
      <c r="AR957" s="27">
        <f t="shared" si="338"/>
        <v>0.1263067548094326</v>
      </c>
      <c r="AS957" s="27">
        <f t="shared" si="338"/>
        <v>0.12636812361930447</v>
      </c>
      <c r="AT957" s="27">
        <f t="shared" si="338"/>
        <v>0.12638698717816513</v>
      </c>
      <c r="AU957" s="27">
        <f t="shared" si="338"/>
        <v>0.12638396131255181</v>
      </c>
      <c r="AV957" s="27">
        <f t="shared" si="338"/>
        <v>0.12636308591328521</v>
      </c>
      <c r="AW957" s="27">
        <f t="shared" si="338"/>
        <v>0.12632251394177191</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9.7466979224281783E-2</v>
      </c>
      <c r="L960" s="93">
        <f>IF('Net zero activities &amp; levers'!$C$12="Off",('Activity data'!AE17*EF!$H48*EF!$H66)*NtoN2O*kgtoGg,IF('Net zero activities &amp; levers'!$C$12="PB",('Activity data'!AE17*EF!$H48*EF!$H66)*NtoN2O*kgtoGg,IF('Net zero activities &amp; levers'!$C$12="MS",('Net zero Activity data'!AE17*EF!$H48*EF!$H66)*NtoN2O*kgtoGg,"ERROR")))</f>
        <v>9.6937181363551492E-2</v>
      </c>
      <c r="M960" s="93">
        <f>IF('Net zero activities &amp; levers'!$C$12="Off",('Activity data'!AF17*EF!$H48*EF!$H66)*NtoN2O*kgtoGg,IF('Net zero activities &amp; levers'!$C$12="PB",('Activity data'!AF17*EF!$H48*EF!$H66)*NtoN2O*kgtoGg,IF('Net zero activities &amp; levers'!$C$12="MS",('Net zero Activity data'!AF17*EF!$H48*EF!$H66)*NtoN2O*kgtoGg,"ERROR")))</f>
        <v>9.6980665528366566E-2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9.6090308702663552E-2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8.9872834352323586E-2</v>
      </c>
      <c r="S960" s="93">
        <f>IF('Net zero activities &amp; levers'!$C$12="Off",('Activity data'!AL17*EF!$H48*EF!$H66)*NtoN2O*kgtoGg,IF('Net zero activities &amp; levers'!$C$12="PB",('Activity data'!AL17*EF!$H48*EF!$H66)*NtoN2O*kgtoGg,IF('Net zero activities &amp; levers'!$C$12="MS",('Net zero Activity data'!AL17*EF!$H48*EF!$H66)*NtoN2O*kgtoGg,"ERROR")))</f>
        <v>8.0091466237422651E-2</v>
      </c>
      <c r="T960" s="93">
        <f>IF('Net zero activities &amp; levers'!$C$12="Off",('Activity data'!AM17*EF!$H48*EF!$H66)*NtoN2O*kgtoGg,IF('Net zero activities &amp; levers'!$C$12="PB",('Activity data'!AM17*EF!$H48*EF!$H66)*NtoN2O*kgtoGg,IF('Net zero activities &amp; levers'!$C$12="MS",('Net zero Activity data'!AM17*EF!$H48*EF!$H66)*NtoN2O*kgtoGg,"ERROR")))</f>
        <v>8.1326487415573939E-2</v>
      </c>
      <c r="U960" s="93">
        <f>IF('Net zero activities &amp; levers'!$C$12="Off",('Activity data'!AN17*EF!$H48*EF!$H66)*NtoN2O*kgtoGg,IF('Net zero activities &amp; levers'!$C$12="PB",('Activity data'!AN17*EF!$H48*EF!$H66)*NtoN2O*kgtoGg,IF('Net zero activities &amp; levers'!$C$12="MS",('Net zero Activity data'!AN17*EF!$H48*EF!$H66)*NtoN2O*kgtoGg,"ERROR")))</f>
        <v>8.1846585619549966E-2</v>
      </c>
      <c r="V960" s="93">
        <f>IF('Net zero activities &amp; levers'!$C$12="Off",('Activity data'!AO17*EF!$H48*EF!$H66)*NtoN2O*kgtoGg,IF('Net zero activities &amp; levers'!$C$12="PB",('Activity data'!AO17*EF!$H48*EF!$H66)*NtoN2O*kgtoGg,IF('Net zero activities &amp; levers'!$C$12="MS",('Net zero Activity data'!AO17*EF!$H48*EF!$H66)*NtoN2O*kgtoGg,"ERROR")))</f>
        <v>8.2148368826373136E-2</v>
      </c>
      <c r="W960" s="93">
        <f>IF('Net zero activities &amp; levers'!$C$12="Off",('Activity data'!AP17*EF!$H48*EF!$H66)*NtoN2O*kgtoGg,IF('Net zero activities &amp; levers'!$C$12="PB",('Activity data'!AP17*EF!$H48*EF!$H66)*NtoN2O*kgtoGg,IF('Net zero activities &amp; levers'!$C$12="MS",('Net zero Activity data'!AP17*EF!$H48*EF!$H66)*NtoN2O*kgtoGg,"ERROR")))</f>
        <v>8.262812914320615E-2</v>
      </c>
      <c r="X960" s="93">
        <f>IF('Net zero activities &amp; levers'!$C$12="Off",('Activity data'!AQ17*EF!$H48*EF!$H66)*NtoN2O*kgtoGg,IF('Net zero activities &amp; levers'!$C$12="PB",('Activity data'!AQ17*EF!$H48*EF!$H66)*NtoN2O*kgtoGg,IF('Net zero activities &amp; levers'!$C$12="MS",('Net zero Activity data'!AQ17*EF!$H48*EF!$H66)*NtoN2O*kgtoGg,"ERROR")))</f>
        <v>8.2963795143198224E-2</v>
      </c>
      <c r="Y960" s="93">
        <f>IF('Net zero activities &amp; levers'!$C$12="Off",('Activity data'!AR17*EF!$H48*EF!$H66)*NtoN2O*kgtoGg,IF('Net zero activities &amp; levers'!$C$12="PB",('Activity data'!AR17*EF!$H48*EF!$H66)*NtoN2O*kgtoGg,IF('Net zero activities &amp; levers'!$C$12="MS",('Net zero Activity data'!AR17*EF!$H48*EF!$H66)*NtoN2O*kgtoGg,"ERROR")))</f>
        <v>8.2970948623515811E-2</v>
      </c>
      <c r="Z960" s="93">
        <f>IF('Net zero activities &amp; levers'!$C$12="Off",('Activity data'!AS17*EF!$H48*EF!$H66)*NtoN2O*kgtoGg,IF('Net zero activities &amp; levers'!$C$12="PB",('Activity data'!AS17*EF!$H48*EF!$H66)*NtoN2O*kgtoGg,IF('Net zero activities &amp; levers'!$C$12="MS",('Net zero Activity data'!AS17*EF!$H48*EF!$H66)*NtoN2O*kgtoGg,"ERROR")))</f>
        <v>8.2956811359759727E-2</v>
      </c>
      <c r="AA960" s="93">
        <f>IF('Net zero activities &amp; levers'!$C$12="Off",('Activity data'!AT17*EF!$H48*EF!$H66)*NtoN2O*kgtoGg,IF('Net zero activities &amp; levers'!$C$12="PB",('Activity data'!AT17*EF!$H48*EF!$H66)*NtoN2O*kgtoGg,IF('Net zero activities &amp; levers'!$C$12="MS",('Net zero Activity data'!AT17*EF!$H48*EF!$H66)*NtoN2O*kgtoGg,"ERROR")))</f>
        <v>8.2979293083164388E-2</v>
      </c>
      <c r="AB960" s="93">
        <f>IF('Net zero activities &amp; levers'!$C$12="Off",('Activity data'!AU17*EF!$H48*EF!$H66)*NtoN2O*kgtoGg,IF('Net zero activities &amp; levers'!$C$12="PB",('Activity data'!AU17*EF!$H48*EF!$H66)*NtoN2O*kgtoGg,IF('Net zero activities &amp; levers'!$C$12="MS",('Net zero Activity data'!AU17*EF!$H48*EF!$H66)*NtoN2O*kgtoGg,"ERROR")))</f>
        <v>8.3635771017202473E-2</v>
      </c>
      <c r="AC960" s="93">
        <f>IF('Net zero activities &amp; levers'!$C$12="Off",('Activity data'!AV17*EF!$H48*EF!$H66)*NtoN2O*kgtoGg,IF('Net zero activities &amp; levers'!$C$12="PB",('Activity data'!AV17*EF!$H48*EF!$H66)*NtoN2O*kgtoGg,IF('Net zero activities &amp; levers'!$C$12="MS",('Net zero Activity data'!AV17*EF!$H48*EF!$H66)*NtoN2O*kgtoGg,"ERROR")))</f>
        <v>8.3968458310358277E-2</v>
      </c>
      <c r="AD960" s="93">
        <f>IF('Net zero activities &amp; levers'!$C$12="Off",('Activity data'!AW17*EF!$H48*EF!$H66)*NtoN2O*kgtoGg,IF('Net zero activities &amp; levers'!$C$12="PB",('Activity data'!AW17*EF!$H48*EF!$H66)*NtoN2O*kgtoGg,IF('Net zero activities &amp; levers'!$C$12="MS",('Net zero Activity data'!AW17*EF!$H48*EF!$H66)*NtoN2O*kgtoGg,"ERROR")))</f>
        <v>8.4715618803122741E-2</v>
      </c>
      <c r="AE960" s="93">
        <f>IF('Net zero activities &amp; levers'!$C$12="Off",('Activity data'!AX17*EF!$H48*EF!$H66)*NtoN2O*kgtoGg,IF('Net zero activities &amp; levers'!$C$12="PB",('Activity data'!AX17*EF!$H48*EF!$H66)*NtoN2O*kgtoGg,IF('Net zero activities &amp; levers'!$C$12="MS",('Net zero Activity data'!AX17*EF!$H48*EF!$H66)*NtoN2O*kgtoGg,"ERROR")))</f>
        <v>8.5539220068095612E-2</v>
      </c>
      <c r="AF960" s="93">
        <f>IF('Net zero activities &amp; levers'!$C$12="Off",('Activity data'!AY17*EF!$H48*EF!$H66)*NtoN2O*kgtoGg,IF('Net zero activities &amp; levers'!$C$12="PB",('Activity data'!AY17*EF!$H48*EF!$H66)*NtoN2O*kgtoGg,IF('Net zero activities &amp; levers'!$C$12="MS",('Net zero Activity data'!AY17*EF!$H48*EF!$H66)*NtoN2O*kgtoGg,"ERROR")))</f>
        <v>8.6807140177873512E-2</v>
      </c>
      <c r="AG960" s="93">
        <f>IF('Net zero activities &amp; levers'!$C$12="Off",('Activity data'!AZ17*EF!$H48*EF!$H66)*NtoN2O*kgtoGg,IF('Net zero activities &amp; levers'!$C$12="PB",('Activity data'!AZ17*EF!$H48*EF!$H66)*NtoN2O*kgtoGg,IF('Net zero activities &amp; levers'!$C$12="MS",('Net zero Activity data'!AZ17*EF!$H48*EF!$H66)*NtoN2O*kgtoGg,"ERROR")))</f>
        <v>8.8268977810850163E-2</v>
      </c>
      <c r="AH960" s="93">
        <f>IF('Net zero activities &amp; levers'!$C$12="Off",('Activity data'!BA17*EF!$H48*EF!$H66)*NtoN2O*kgtoGg,IF('Net zero activities &amp; levers'!$C$12="PB",('Activity data'!BA17*EF!$H48*EF!$H66)*NtoN2O*kgtoGg,IF('Net zero activities &amp; levers'!$C$12="MS",('Net zero Activity data'!BA17*EF!$H48*EF!$H66)*NtoN2O*kgtoGg,"ERROR")))</f>
        <v>8.9000070499233891E-2</v>
      </c>
      <c r="AI960" s="93">
        <f>IF('Net zero activities &amp; levers'!$C$12="Off",('Activity data'!BB17*EF!$H48*EF!$H66)*NtoN2O*kgtoGg,IF('Net zero activities &amp; levers'!$C$12="PB",('Activity data'!BB17*EF!$H48*EF!$H66)*NtoN2O*kgtoGg,IF('Net zero activities &amp; levers'!$C$12="MS",('Net zero Activity data'!BB17*EF!$H48*EF!$H66)*NtoN2O*kgtoGg,"ERROR")))</f>
        <v>8.9702992514848146E-2</v>
      </c>
      <c r="AJ960" s="93">
        <f>IF('Net zero activities &amp; levers'!$C$12="Off",('Activity data'!BC17*EF!$H48*EF!$H66)*NtoN2O*kgtoGg,IF('Net zero activities &amp; levers'!$C$12="PB",('Activity data'!BC17*EF!$H48*EF!$H66)*NtoN2O*kgtoGg,IF('Net zero activities &amp; levers'!$C$12="MS",('Net zero Activity data'!BC17*EF!$H48*EF!$H66)*NtoN2O*kgtoGg,"ERROR")))</f>
        <v>9.0618194506708952E-2</v>
      </c>
      <c r="AK960" s="93">
        <f>IF('Net zero activities &amp; levers'!$C$12="Off",('Activity data'!BD17*EF!$H48*EF!$H66)*NtoN2O*kgtoGg,IF('Net zero activities &amp; levers'!$C$12="PB",('Activity data'!BD17*EF!$H48*EF!$H66)*NtoN2O*kgtoGg,IF('Net zero activities &amp; levers'!$C$12="MS",('Net zero Activity data'!BD17*EF!$H48*EF!$H66)*NtoN2O*kgtoGg,"ERROR")))</f>
        <v>9.148197984125922E-2</v>
      </c>
      <c r="AL960" s="93">
        <f>IF('Net zero activities &amp; levers'!$C$12="Off",('Activity data'!BE17*EF!$H48*EF!$H66)*NtoN2O*kgtoGg,IF('Net zero activities &amp; levers'!$C$12="PB",('Activity data'!BE17*EF!$H48*EF!$H66)*NtoN2O*kgtoGg,IF('Net zero activities &amp; levers'!$C$12="MS",('Net zero Activity data'!BE17*EF!$H48*EF!$H66)*NtoN2O*kgtoGg,"ERROR")))</f>
        <v>9.2566905902376331E-2</v>
      </c>
      <c r="AM960" s="93">
        <f>IF('Net zero activities &amp; levers'!$C$12="Off",('Activity data'!BF17*EF!$H48*EF!$H66)*NtoN2O*kgtoGg,IF('Net zero activities &amp; levers'!$C$12="PB",('Activity data'!BF17*EF!$H48*EF!$H66)*NtoN2O*kgtoGg,IF('Net zero activities &amp; levers'!$C$12="MS",('Net zero Activity data'!BF17*EF!$H48*EF!$H66)*NtoN2O*kgtoGg,"ERROR")))</f>
        <v>9.353417514760351E-2</v>
      </c>
      <c r="AN960" s="93">
        <f>IF('Net zero activities &amp; levers'!$C$12="Off",('Activity data'!BG17*EF!$H48*EF!$H66)*NtoN2O*kgtoGg,IF('Net zero activities &amp; levers'!$C$12="PB",('Activity data'!BG17*EF!$H48*EF!$H66)*NtoN2O*kgtoGg,IF('Net zero activities &amp; levers'!$C$12="MS",('Net zero Activity data'!BG17*EF!$H48*EF!$H66)*NtoN2O*kgtoGg,"ERROR")))</f>
        <v>9.4862028923488564E-2</v>
      </c>
      <c r="AO960" s="93">
        <f>IF('Net zero activities &amp; levers'!$C$12="Off",('Activity data'!BH17*EF!$H48*EF!$H66)*NtoN2O*kgtoGg,IF('Net zero activities &amp; levers'!$C$12="PB",('Activity data'!BH17*EF!$H48*EF!$H66)*NtoN2O*kgtoGg,IF('Net zero activities &amp; levers'!$C$12="MS",('Net zero Activity data'!BH17*EF!$H48*EF!$H66)*NtoN2O*kgtoGg,"ERROR")))</f>
        <v>9.6170819863117651E-2</v>
      </c>
      <c r="AP960" s="93">
        <f>IF('Net zero activities &amp; levers'!$C$12="Off",('Activity data'!BI17*EF!$H48*EF!$H66)*NtoN2O*kgtoGg,IF('Net zero activities &amp; levers'!$C$12="PB",('Activity data'!BI17*EF!$H48*EF!$H66)*NtoN2O*kgtoGg,IF('Net zero activities &amp; levers'!$C$12="MS",('Net zero Activity data'!BI17*EF!$H48*EF!$H66)*NtoN2O*kgtoGg,"ERROR")))</f>
        <v>9.7506861618746568E-2</v>
      </c>
      <c r="AQ960" s="93">
        <f>IF('Net zero activities &amp; levers'!$C$12="Off",('Activity data'!BJ17*EF!$H48*EF!$H66)*NtoN2O*kgtoGg,IF('Net zero activities &amp; levers'!$C$12="PB",('Activity data'!BJ17*EF!$H48*EF!$H66)*NtoN2O*kgtoGg,IF('Net zero activities &amp; levers'!$C$12="MS",('Net zero Activity data'!BJ17*EF!$H48*EF!$H66)*NtoN2O*kgtoGg,"ERROR")))</f>
        <v>9.8882539012865048E-2</v>
      </c>
      <c r="AR960" s="93">
        <f>IF('Net zero activities &amp; levers'!$C$12="Off",('Activity data'!BK17*EF!$H48*EF!$H66)*NtoN2O*kgtoGg,IF('Net zero activities &amp; levers'!$C$12="PB",('Activity data'!BK17*EF!$H48*EF!$H66)*NtoN2O*kgtoGg,IF('Net zero activities &amp; levers'!$C$12="MS",('Net zero Activity data'!BK17*EF!$H48*EF!$H66)*NtoN2O*kgtoGg,"ERROR")))</f>
        <v>0.10032292250058811</v>
      </c>
      <c r="AS960" s="93">
        <f>IF('Net zero activities &amp; levers'!$C$12="Off",('Activity data'!BL17*EF!$H48*EF!$H66)*NtoN2O*kgtoGg,IF('Net zero activities &amp; levers'!$C$12="PB",('Activity data'!BL17*EF!$H48*EF!$H66)*NtoN2O*kgtoGg,IF('Net zero activities &amp; levers'!$C$12="MS",('Net zero Activity data'!BL17*EF!$H48*EF!$H66)*NtoN2O*kgtoGg,"ERROR")))</f>
        <v>0.10196633524372066</v>
      </c>
      <c r="AT960" s="93">
        <f>IF('Net zero activities &amp; levers'!$C$12="Off",('Activity data'!BM17*EF!$H48*EF!$H66)*NtoN2O*kgtoGg,IF('Net zero activities &amp; levers'!$C$12="PB",('Activity data'!BM17*EF!$H48*EF!$H66)*NtoN2O*kgtoGg,IF('Net zero activities &amp; levers'!$C$12="MS",('Net zero Activity data'!BM17*EF!$H48*EF!$H66)*NtoN2O*kgtoGg,"ERROR")))</f>
        <v>0.10219358337474922</v>
      </c>
      <c r="AU960" s="93">
        <f>IF('Net zero activities &amp; levers'!$C$12="Off",('Activity data'!BN17*EF!$H48*EF!$H66)*NtoN2O*kgtoGg,IF('Net zero activities &amp; levers'!$C$12="PB",('Activity data'!BN17*EF!$H48*EF!$H66)*NtoN2O*kgtoGg,IF('Net zero activities &amp; levers'!$C$12="MS",('Net zero Activity data'!BN17*EF!$H48*EF!$H66)*NtoN2O*kgtoGg,"ERROR")))</f>
        <v>0.10219265974889229</v>
      </c>
      <c r="AV960" s="93">
        <f>IF('Net zero activities &amp; levers'!$C$12="Off",('Activity data'!BO17*EF!$H48*EF!$H66)*NtoN2O*kgtoGg,IF('Net zero activities &amp; levers'!$C$12="PB",('Activity data'!BO17*EF!$H48*EF!$H66)*NtoN2O*kgtoGg,IF('Net zero activities &amp; levers'!$C$12="MS",('Net zero Activity data'!BO17*EF!$H48*EF!$H66)*NtoN2O*kgtoGg,"ERROR")))</f>
        <v>0.10220433044931966</v>
      </c>
      <c r="AW960" s="93">
        <f>IF('Net zero activities &amp; levers'!$C$12="Off",('Activity data'!BP17*EF!$H48*EF!$H66)*NtoN2O*kgtoGg,IF('Net zero activities &amp; levers'!$C$12="PB",('Activity data'!BP17*EF!$H48*EF!$H66)*NtoN2O*kgtoGg,IF('Net zero activities &amp; levers'!$C$12="MS",('Net zero Activity data'!BP17*EF!$H48*EF!$H66)*NtoN2O*kgtoGg,"ERROR")))</f>
        <v>0.10214560273268752</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3.8131055665722162E-2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3.7923788015899955E-2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3.794079990159023E-2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3.7592474284510076E-2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3.1333403186949688E-2</v>
      </c>
      <c r="T961" s="93">
        <f>IF('Net zero activities &amp; levers'!$C$12="Off",('Activity data'!AM18*EF!$H49*EF!$H67)*NtoN2O*kgtoGg,IF('Net zero activities &amp; levers'!$C$12="PB",('Activity data'!AM18*EF!$H49*EF!$H67)*NtoN2O*kgtoGg,IF('Net zero activities &amp; levers'!$C$12="MS",('Net zero Activity data'!AM18*EF!$H49*EF!$H67)*NtoN2O*kgtoGg,"ERROR")))</f>
        <v>3.1816568477053393E-2</v>
      </c>
      <c r="U961" s="93">
        <f>IF('Net zero activities &amp; levers'!$C$12="Off",('Activity data'!AN18*EF!$H49*EF!$H67)*NtoN2O*kgtoGg,IF('Net zero activities &amp; levers'!$C$12="PB",('Activity data'!AN18*EF!$H49*EF!$H67)*NtoN2O*kgtoGg,IF('Net zero activities &amp; levers'!$C$12="MS",('Net zero Activity data'!AN18*EF!$H49*EF!$H67)*NtoN2O*kgtoGg,"ERROR")))</f>
        <v>3.2020041424766457E-2</v>
      </c>
      <c r="V961" s="93">
        <f>IF('Net zero activities &amp; levers'!$C$12="Off",('Activity data'!AO18*EF!$H49*EF!$H67)*NtoN2O*kgtoGg,IF('Net zero activities &amp; levers'!$C$12="PB",('Activity data'!AO18*EF!$H49*EF!$H67)*NtoN2O*kgtoGg,IF('Net zero activities &amp; levers'!$C$12="MS",('Net zero Activity data'!AO18*EF!$H49*EF!$H67)*NtoN2O*kgtoGg,"ERROR")))</f>
        <v>3.2138105125416046E-2</v>
      </c>
      <c r="W961" s="93">
        <f>IF('Net zero activities &amp; levers'!$C$12="Off",('Activity data'!AP18*EF!$H49*EF!$H67)*NtoN2O*kgtoGg,IF('Net zero activities &amp; levers'!$C$12="PB",('Activity data'!AP18*EF!$H49*EF!$H67)*NtoN2O*kgtoGg,IF('Net zero activities &amp; levers'!$C$12="MS",('Net zero Activity data'!AP18*EF!$H49*EF!$H67)*NtoN2O*kgtoGg,"ERROR")))</f>
        <v>3.2325797074966141E-2</v>
      </c>
      <c r="X961" s="93">
        <f>IF('Net zero activities &amp; levers'!$C$12="Off",('Activity data'!AQ18*EF!$H49*EF!$H67)*NtoN2O*kgtoGg,IF('Net zero activities &amp; levers'!$C$12="PB",('Activity data'!AQ18*EF!$H49*EF!$H67)*NtoN2O*kgtoGg,IF('Net zero activities &amp; levers'!$C$12="MS",('Net zero Activity data'!AQ18*EF!$H49*EF!$H67)*NtoN2O*kgtoGg,"ERROR")))</f>
        <v>3.2457116410321084E-2</v>
      </c>
      <c r="Y961" s="93">
        <f>IF('Net zero activities &amp; levers'!$C$12="Off",('Activity data'!AR18*EF!$H49*EF!$H67)*NtoN2O*kgtoGg,IF('Net zero activities &amp; levers'!$C$12="PB",('Activity data'!AR18*EF!$H49*EF!$H67)*NtoN2O*kgtoGg,IF('Net zero activities &amp; levers'!$C$12="MS",('Net zero Activity data'!AR18*EF!$H49*EF!$H67)*NtoN2O*kgtoGg,"ERROR")))</f>
        <v>3.2459914996656319E-2</v>
      </c>
      <c r="Z961" s="93">
        <f>IF('Net zero activities &amp; levers'!$C$12="Off",('Activity data'!AS18*EF!$H49*EF!$H67)*NtoN2O*kgtoGg,IF('Net zero activities &amp; levers'!$C$12="PB",('Activity data'!AS18*EF!$H49*EF!$H67)*NtoN2O*kgtoGg,IF('Net zero activities &amp; levers'!$C$12="MS",('Net zero Activity data'!AS18*EF!$H49*EF!$H67)*NtoN2O*kgtoGg,"ERROR")))</f>
        <v>3.2454384212840769E-2</v>
      </c>
      <c r="AA961" s="93">
        <f>IF('Net zero activities &amp; levers'!$C$12="Off",('Activity data'!AT18*EF!$H49*EF!$H67)*NtoN2O*kgtoGg,IF('Net zero activities &amp; levers'!$C$12="PB",('Activity data'!AT18*EF!$H49*EF!$H67)*NtoN2O*kgtoGg,IF('Net zero activities &amp; levers'!$C$12="MS",('Net zero Activity data'!AT18*EF!$H49*EF!$H67)*NtoN2O*kgtoGg,"ERROR")))</f>
        <v>3.2463179518219344E-2</v>
      </c>
      <c r="AB961" s="93">
        <f>IF('Net zero activities &amp; levers'!$C$12="Off",('Activity data'!AU18*EF!$H49*EF!$H67)*NtoN2O*kgtoGg,IF('Net zero activities &amp; levers'!$C$12="PB",('Activity data'!AU18*EF!$H49*EF!$H67)*NtoN2O*kgtoGg,IF('Net zero activities &amp; levers'!$C$12="MS",('Net zero Activity data'!AU18*EF!$H49*EF!$H67)*NtoN2O*kgtoGg,"ERROR")))</f>
        <v>3.2720006977584051E-2</v>
      </c>
      <c r="AC961" s="93">
        <f>IF('Net zero activities &amp; levers'!$C$12="Off",('Activity data'!AV18*EF!$H49*EF!$H67)*NtoN2O*kgtoGg,IF('Net zero activities &amp; levers'!$C$12="PB",('Activity data'!AV18*EF!$H49*EF!$H67)*NtoN2O*kgtoGg,IF('Net zero activities &amp; levers'!$C$12="MS",('Net zero Activity data'!AV18*EF!$H49*EF!$H67)*NtoN2O*kgtoGg,"ERROR")))</f>
        <v>3.2850160982515413E-2</v>
      </c>
      <c r="AD961" s="93">
        <f>IF('Net zero activities &amp; levers'!$C$12="Off",('Activity data'!AW18*EF!$H49*EF!$H67)*NtoN2O*kgtoGg,IF('Net zero activities &amp; levers'!$C$12="PB",('Activity data'!AW18*EF!$H49*EF!$H67)*NtoN2O*kgtoGg,IF('Net zero activities &amp; levers'!$C$12="MS",('Net zero Activity data'!AW18*EF!$H49*EF!$H67)*NtoN2O*kgtoGg,"ERROR")))</f>
        <v>3.3142465294884342E-2</v>
      </c>
      <c r="AE961" s="93">
        <f>IF('Net zero activities &amp; levers'!$C$12="Off",('Activity data'!AX18*EF!$H49*EF!$H67)*NtoN2O*kgtoGg,IF('Net zero activities &amp; levers'!$C$12="PB",('Activity data'!AX18*EF!$H49*EF!$H67)*NtoN2O*kgtoGg,IF('Net zero activities &amp; levers'!$C$12="MS",('Net zero Activity data'!AX18*EF!$H49*EF!$H67)*NtoN2O*kgtoGg,"ERROR")))</f>
        <v>3.3464674785021235E-2</v>
      </c>
      <c r="AF961" s="93">
        <f>IF('Net zero activities &amp; levers'!$C$12="Off",('Activity data'!AY18*EF!$H49*EF!$H67)*NtoN2O*kgtoGg,IF('Net zero activities &amp; levers'!$C$12="PB",('Activity data'!AY18*EF!$H49*EF!$H67)*NtoN2O*kgtoGg,IF('Net zero activities &amp; levers'!$C$12="MS",('Net zero Activity data'!AY18*EF!$H49*EF!$H67)*NtoN2O*kgtoGg,"ERROR")))</f>
        <v>3.3960710803274952E-2</v>
      </c>
      <c r="AG961" s="93">
        <f>IF('Net zero activities &amp; levers'!$C$12="Off",('Activity data'!AZ18*EF!$H49*EF!$H67)*NtoN2O*kgtoGg,IF('Net zero activities &amp; levers'!$C$12="PB",('Activity data'!AZ18*EF!$H49*EF!$H67)*NtoN2O*kgtoGg,IF('Net zero activities &amp; levers'!$C$12="MS",('Net zero Activity data'!AZ18*EF!$H49*EF!$H67)*NtoN2O*kgtoGg,"ERROR")))</f>
        <v>3.4532611282810821E-2</v>
      </c>
      <c r="AH961" s="93">
        <f>IF('Net zero activities &amp; levers'!$C$12="Off",('Activity data'!BA18*EF!$H49*EF!$H67)*NtoN2O*kgtoGg,IF('Net zero activities &amp; levers'!$C$12="PB",('Activity data'!BA18*EF!$H49*EF!$H67)*NtoN2O*kgtoGg,IF('Net zero activities &amp; levers'!$C$12="MS",('Net zero Activity data'!BA18*EF!$H49*EF!$H67)*NtoN2O*kgtoGg,"ERROR")))</f>
        <v>3.4818629544784596E-2</v>
      </c>
      <c r="AI961" s="93">
        <f>IF('Net zero activities &amp; levers'!$C$12="Off",('Activity data'!BB18*EF!$H49*EF!$H67)*NtoN2O*kgtoGg,IF('Net zero activities &amp; levers'!$C$12="PB",('Activity data'!BB18*EF!$H49*EF!$H67)*NtoN2O*kgtoGg,IF('Net zero activities &amp; levers'!$C$12="MS",('Net zero Activity data'!BB18*EF!$H49*EF!$H67)*NtoN2O*kgtoGg,"ERROR")))</f>
        <v>3.5093626869205342E-2</v>
      </c>
      <c r="AJ961" s="93">
        <f>IF('Net zero activities &amp; levers'!$C$12="Off",('Activity data'!BC18*EF!$H49*EF!$H67)*NtoN2O*kgtoGg,IF('Net zero activities &amp; levers'!$C$12="PB",('Activity data'!BC18*EF!$H49*EF!$H67)*NtoN2O*kgtoGg,IF('Net zero activities &amp; levers'!$C$12="MS",('Net zero Activity data'!BC18*EF!$H49*EF!$H67)*NtoN2O*kgtoGg,"ERROR")))</f>
        <v>3.5451672418321215E-2</v>
      </c>
      <c r="AK961" s="93">
        <f>IF('Net zero activities &amp; levers'!$C$12="Off",('Activity data'!BD18*EF!$H49*EF!$H67)*NtoN2O*kgtoGg,IF('Net zero activities &amp; levers'!$C$12="PB",('Activity data'!BD18*EF!$H49*EF!$H67)*NtoN2O*kgtoGg,IF('Net zero activities &amp; levers'!$C$12="MS",('Net zero Activity data'!BD18*EF!$H49*EF!$H67)*NtoN2O*kgtoGg,"ERROR")))</f>
        <v>3.5789602730075094E-2</v>
      </c>
      <c r="AL961" s="93">
        <f>IF('Net zero activities &amp; levers'!$C$12="Off",('Activity data'!BE18*EF!$H49*EF!$H67)*NtoN2O*kgtoGg,IF('Net zero activities &amp; levers'!$C$12="PB",('Activity data'!BE18*EF!$H49*EF!$H67)*NtoN2O*kgtoGg,IF('Net zero activities &amp; levers'!$C$12="MS",('Net zero Activity data'!BE18*EF!$H49*EF!$H67)*NtoN2O*kgtoGg,"ERROR")))</f>
        <v>3.6214047771451145E-2</v>
      </c>
      <c r="AM961" s="93">
        <f>IF('Net zero activities &amp; levers'!$C$12="Off",('Activity data'!BF18*EF!$H49*EF!$H67)*NtoN2O*kgtoGg,IF('Net zero activities &amp; levers'!$C$12="PB",('Activity data'!BF18*EF!$H49*EF!$H67)*NtoN2O*kgtoGg,IF('Net zero activities &amp; levers'!$C$12="MS",('Net zero Activity data'!BF18*EF!$H49*EF!$H67)*NtoN2O*kgtoGg,"ERROR")))</f>
        <v>3.6592463084278548E-2</v>
      </c>
      <c r="AN961" s="93">
        <f>IF('Net zero activities &amp; levers'!$C$12="Off",('Activity data'!BG18*EF!$H49*EF!$H67)*NtoN2O*kgtoGg,IF('Net zero activities &amp; levers'!$C$12="PB",('Activity data'!BG18*EF!$H49*EF!$H67)*NtoN2O*kgtoGg,IF('Net zero activities &amp; levers'!$C$12="MS",('Net zero Activity data'!BG18*EF!$H49*EF!$H67)*NtoN2O*kgtoGg,"ERROR")))</f>
        <v>3.7111946366177567E-2</v>
      </c>
      <c r="AO961" s="93">
        <f>IF('Net zero activities &amp; levers'!$C$12="Off",('Activity data'!BH18*EF!$H49*EF!$H67)*NtoN2O*kgtoGg,IF('Net zero activities &amp; levers'!$C$12="PB",('Activity data'!BH18*EF!$H49*EF!$H67)*NtoN2O*kgtoGg,IF('Net zero activities &amp; levers'!$C$12="MS",('Net zero Activity data'!BH18*EF!$H49*EF!$H67)*NtoN2O*kgtoGg,"ERROR")))</f>
        <v>3.7623971880572038E-2</v>
      </c>
      <c r="AP961" s="93">
        <f>IF('Net zero activities &amp; levers'!$C$12="Off",('Activity data'!BI18*EF!$H49*EF!$H67)*NtoN2O*kgtoGg,IF('Net zero activities &amp; levers'!$C$12="PB",('Activity data'!BI18*EF!$H49*EF!$H67)*NtoN2O*kgtoGg,IF('Net zero activities &amp; levers'!$C$12="MS",('Net zero Activity data'!BI18*EF!$H49*EF!$H67)*NtoN2O*kgtoGg,"ERROR")))</f>
        <v>3.814665846592713E-2</v>
      </c>
      <c r="AQ961" s="93">
        <f>IF('Net zero activities &amp; levers'!$C$12="Off",('Activity data'!BJ18*EF!$H49*EF!$H67)*NtoN2O*kgtoGg,IF('Net zero activities &amp; levers'!$C$12="PB",('Activity data'!BJ18*EF!$H49*EF!$H67)*NtoN2O*kgtoGg,IF('Net zero activities &amp; levers'!$C$12="MS",('Net zero Activity data'!BJ18*EF!$H49*EF!$H67)*NtoN2O*kgtoGg,"ERROR")))</f>
        <v>3.8684851315553673E-2</v>
      </c>
      <c r="AR961" s="93">
        <f>IF('Net zero activities &amp; levers'!$C$12="Off",('Activity data'!BK18*EF!$H49*EF!$H67)*NtoN2O*kgtoGg,IF('Net zero activities &amp; levers'!$C$12="PB",('Activity data'!BK18*EF!$H49*EF!$H67)*NtoN2O*kgtoGg,IF('Net zero activities &amp; levers'!$C$12="MS",('Net zero Activity data'!BK18*EF!$H49*EF!$H67)*NtoN2O*kgtoGg,"ERROR")))</f>
        <v>3.9248358499088837E-2</v>
      </c>
      <c r="AS961" s="93">
        <f>IF('Net zero activities &amp; levers'!$C$12="Off",('Activity data'!BL18*EF!$H49*EF!$H67)*NtoN2O*kgtoGg,IF('Net zero activities &amp; levers'!$C$12="PB",('Activity data'!BL18*EF!$H49*EF!$H67)*NtoN2O*kgtoGg,IF('Net zero activities &amp; levers'!$C$12="MS",('Net zero Activity data'!BL18*EF!$H49*EF!$H67)*NtoN2O*kgtoGg,"ERROR")))</f>
        <v>3.9891294838030313E-2</v>
      </c>
      <c r="AT961" s="93">
        <f>IF('Net zero activities &amp; levers'!$C$12="Off",('Activity data'!BM18*EF!$H49*EF!$H67)*NtoN2O*kgtoGg,IF('Net zero activities &amp; levers'!$C$12="PB",('Activity data'!BM18*EF!$H49*EF!$H67)*NtoN2O*kgtoGg,IF('Net zero activities &amp; levers'!$C$12="MS",('Net zero Activity data'!BM18*EF!$H49*EF!$H67)*NtoN2O*kgtoGg,"ERROR")))</f>
        <v>3.9980198907933223E-2</v>
      </c>
      <c r="AU961" s="93">
        <f>IF('Net zero activities &amp; levers'!$C$12="Off",('Activity data'!BN18*EF!$H49*EF!$H67)*NtoN2O*kgtoGg,IF('Net zero activities &amp; levers'!$C$12="PB",('Activity data'!BN18*EF!$H49*EF!$H67)*NtoN2O*kgtoGg,IF('Net zero activities &amp; levers'!$C$12="MS",('Net zero Activity data'!BN18*EF!$H49*EF!$H67)*NtoN2O*kgtoGg,"ERROR")))</f>
        <v>3.997983756679753E-2</v>
      </c>
      <c r="AV961" s="93">
        <f>IF('Net zero activities &amp; levers'!$C$12="Off",('Activity data'!BO18*EF!$H49*EF!$H67)*NtoN2O*kgtoGg,IF('Net zero activities &amp; levers'!$C$12="PB",('Activity data'!BO18*EF!$H49*EF!$H67)*NtoN2O*kgtoGg,IF('Net zero activities &amp; levers'!$C$12="MS",('Net zero Activity data'!BO18*EF!$H49*EF!$H67)*NtoN2O*kgtoGg,"ERROR")))</f>
        <v>3.9984403381098918E-2</v>
      </c>
      <c r="AW961" s="93">
        <f>IF('Net zero activities &amp; levers'!$C$12="Off",('Activity data'!BP18*EF!$H49*EF!$H67)*NtoN2O*kgtoGg,IF('Net zero activities &amp; levers'!$C$12="PB",('Activity data'!BP18*EF!$H49*EF!$H67)*NtoN2O*kgtoGg,IF('Net zero activities &amp; levers'!$C$12="MS",('Net zero Activity data'!BP18*EF!$H49*EF!$H67)*NtoN2O*kgtoGg,"ERROR")))</f>
        <v>3.9961427909304854E-2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0.32784224726088979</v>
      </c>
      <c r="L962" s="93">
        <f>IF('Net zero activities &amp; levers'!$C$12="Off",('Activity data'!AE19*EF!$H50*EF!$H68)*NtoN2O*kgtoGg,IF('Net zero activities &amp; levers'!$C$12="PB",('Activity data'!AE19*EF!$H50*EF!$H68)*NtoN2O*kgtoGg,IF('Net zero activities &amp; levers'!$C$12="MS",('Net zero Activity data'!AE19*EF!$H50*EF!$H68)*NtoN2O*kgtoGg,"ERROR")))</f>
        <v>0.33450793008613727</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0.36607496135357975</v>
      </c>
      <c r="S962" s="93">
        <f>IF('Net zero activities &amp; levers'!$C$12="Off",('Activity data'!AL19*EF!$H50*EF!$H68)*NtoN2O*kgtoGg,IF('Net zero activities &amp; levers'!$C$12="PB",('Activity data'!AL19*EF!$H50*EF!$H68)*NtoN2O*kgtoGg,IF('Net zero activities &amp; levers'!$C$12="MS",('Net zero Activity data'!AL19*EF!$H50*EF!$H68)*NtoN2O*kgtoGg,"ERROR")))</f>
        <v>0.35146679960329763</v>
      </c>
      <c r="T962" s="93">
        <f>IF('Net zero activities &amp; levers'!$C$12="Off",('Activity data'!AM19*EF!$H50*EF!$H68)*NtoN2O*kgtoGg,IF('Net zero activities &amp; levers'!$C$12="PB",('Activity data'!AM19*EF!$H50*EF!$H68)*NtoN2O*kgtoGg,IF('Net zero activities &amp; levers'!$C$12="MS",('Net zero Activity data'!AM19*EF!$H50*EF!$H68)*NtoN2O*kgtoGg,"ERROR")))</f>
        <v>0.36127188227022533</v>
      </c>
      <c r="U962" s="93">
        <f>IF('Net zero activities &amp; levers'!$C$12="Off",('Activity data'!AN19*EF!$H50*EF!$H68)*NtoN2O*kgtoGg,IF('Net zero activities &amp; levers'!$C$12="PB",('Activity data'!AN19*EF!$H50*EF!$H68)*NtoN2O*kgtoGg,IF('Net zero activities &amp; levers'!$C$12="MS",('Net zero Activity data'!AN19*EF!$H50*EF!$H68)*NtoN2O*kgtoGg,"ERROR")))</f>
        <v>0.36938106524088465</v>
      </c>
      <c r="V962" s="93">
        <f>IF('Net zero activities &amp; levers'!$C$12="Off",('Activity data'!AO19*EF!$H50*EF!$H68)*NtoN2O*kgtoGg,IF('Net zero activities &amp; levers'!$C$12="PB",('Activity data'!AO19*EF!$H50*EF!$H68)*NtoN2O*kgtoGg,IF('Net zero activities &amp; levers'!$C$12="MS",('Net zero Activity data'!AO19*EF!$H50*EF!$H68)*NtoN2O*kgtoGg,"ERROR")))</f>
        <v>0.37689047688718919</v>
      </c>
      <c r="W962" s="93">
        <f>IF('Net zero activities &amp; levers'!$C$12="Off",('Activity data'!AP19*EF!$H50*EF!$H68)*NtoN2O*kgtoGg,IF('Net zero activities &amp; levers'!$C$12="PB",('Activity data'!AP19*EF!$H50*EF!$H68)*NtoN2O*kgtoGg,IF('Net zero activities &amp; levers'!$C$12="MS",('Net zero Activity data'!AP19*EF!$H50*EF!$H68)*NtoN2O*kgtoGg,"ERROR")))</f>
        <v>0.38475211301826423</v>
      </c>
      <c r="X962" s="93">
        <f>IF('Net zero activities &amp; levers'!$C$12="Off",('Activity data'!AQ19*EF!$H50*EF!$H68)*NtoN2O*kgtoGg,IF('Net zero activities &amp; levers'!$C$12="PB",('Activity data'!AQ19*EF!$H50*EF!$H68)*NtoN2O*kgtoGg,IF('Net zero activities &amp; levers'!$C$12="MS",('Net zero Activity data'!AQ19*EF!$H50*EF!$H68)*NtoN2O*kgtoGg,"ERROR")))</f>
        <v>0.39217085110108957</v>
      </c>
      <c r="Y962" s="93">
        <f>IF('Net zero activities &amp; levers'!$C$12="Off",('Activity data'!AR19*EF!$H50*EF!$H68)*NtoN2O*kgtoGg,IF('Net zero activities &amp; levers'!$C$12="PB",('Activity data'!AR19*EF!$H50*EF!$H68)*NtoN2O*kgtoGg,IF('Net zero activities &amp; levers'!$C$12="MS",('Net zero Activity data'!AR19*EF!$H50*EF!$H68)*NtoN2O*kgtoGg,"ERROR")))</f>
        <v>0.39875797259965884</v>
      </c>
      <c r="Z962" s="93">
        <f>IF('Net zero activities &amp; levers'!$C$12="Off",('Activity data'!AS19*EF!$H50*EF!$H68)*NtoN2O*kgtoGg,IF('Net zero activities &amp; levers'!$C$12="PB",('Activity data'!AS19*EF!$H50*EF!$H68)*NtoN2O*kgtoGg,IF('Net zero activities &amp; levers'!$C$12="MS",('Net zero Activity data'!AS19*EF!$H50*EF!$H68)*NtoN2O*kgtoGg,"ERROR")))</f>
        <v>0.40527861570080786</v>
      </c>
      <c r="AA962" s="93">
        <f>IF('Net zero activities &amp; levers'!$C$12="Off",('Activity data'!AT19*EF!$H50*EF!$H68)*NtoN2O*kgtoGg,IF('Net zero activities &amp; levers'!$C$12="PB",('Activity data'!AT19*EF!$H50*EF!$H68)*NtoN2O*kgtoGg,IF('Net zero activities &amp; levers'!$C$12="MS",('Net zero Activity data'!AT19*EF!$H50*EF!$H68)*NtoN2O*kgtoGg,"ERROR")))</f>
        <v>0.41188789419680788</v>
      </c>
      <c r="AB962" s="93">
        <f>IF('Net zero activities &amp; levers'!$C$12="Off",('Activity data'!AU19*EF!$H50*EF!$H68)*NtoN2O*kgtoGg,IF('Net zero activities &amp; levers'!$C$12="PB",('Activity data'!AU19*EF!$H50*EF!$H68)*NtoN2O*kgtoGg,IF('Net zero activities &amp; levers'!$C$12="MS",('Net zero Activity data'!AU19*EF!$H50*EF!$H68)*NtoN2O*kgtoGg,"ERROR")))</f>
        <v>0.42025011550229818</v>
      </c>
      <c r="AC962" s="93">
        <f>IF('Net zero activities &amp; levers'!$C$12="Off",('Activity data'!AV19*EF!$H50*EF!$H68)*NtoN2O*kgtoGg,IF('Net zero activities &amp; levers'!$C$12="PB",('Activity data'!AV19*EF!$H50*EF!$H68)*NtoN2O*kgtoGg,IF('Net zero activities &amp; levers'!$C$12="MS",('Net zero Activity data'!AV19*EF!$H50*EF!$H68)*NtoN2O*kgtoGg,"ERROR")))</f>
        <v>0.42776348020101262</v>
      </c>
      <c r="AD962" s="93">
        <f>IF('Net zero activities &amp; levers'!$C$12="Off",('Activity data'!AW19*EF!$H50*EF!$H68)*NtoN2O*kgtoGg,IF('Net zero activities &amp; levers'!$C$12="PB",('Activity data'!AW19*EF!$H50*EF!$H68)*NtoN2O*kgtoGg,IF('Net zero activities &amp; levers'!$C$12="MS",('Net zero Activity data'!AW19*EF!$H50*EF!$H68)*NtoN2O*kgtoGg,"ERROR")))</f>
        <v>0.43652115244252149</v>
      </c>
      <c r="AE962" s="93">
        <f>IF('Net zero activities &amp; levers'!$C$12="Off",('Activity data'!AX19*EF!$H50*EF!$H68)*NtoN2O*kgtoGg,IF('Net zero activities &amp; levers'!$C$12="PB",('Activity data'!AX19*EF!$H50*EF!$H68)*NtoN2O*kgtoGg,IF('Net zero activities &amp; levers'!$C$12="MS",('Net zero Activity data'!AX19*EF!$H50*EF!$H68)*NtoN2O*kgtoGg,"ERROR")))</f>
        <v>0.44560160903905688</v>
      </c>
      <c r="AF962" s="93">
        <f>IF('Net zero activities &amp; levers'!$C$12="Off",('Activity data'!AY19*EF!$H50*EF!$H68)*NtoN2O*kgtoGg,IF('Net zero activities &amp; levers'!$C$12="PB",('Activity data'!AY19*EF!$H50*EF!$H68)*NtoN2O*kgtoGg,IF('Net zero activities &amp; levers'!$C$12="MS",('Net zero Activity data'!AY19*EF!$H50*EF!$H68)*NtoN2O*kgtoGg,"ERROR")))</f>
        <v>0.45612637561051617</v>
      </c>
      <c r="AG962" s="93">
        <f>IF('Net zero activities &amp; levers'!$C$12="Off",('Activity data'!AZ19*EF!$H50*EF!$H68)*NtoN2O*kgtoGg,IF('Net zero activities &amp; levers'!$C$12="PB",('Activity data'!AZ19*EF!$H50*EF!$H68)*NtoN2O*kgtoGg,IF('Net zero activities &amp; levers'!$C$12="MS",('Net zero Activity data'!AZ19*EF!$H50*EF!$H68)*NtoN2O*kgtoGg,"ERROR")))</f>
        <v>0.4674105970190387</v>
      </c>
      <c r="AH962" s="93">
        <f>IF('Net zero activities &amp; levers'!$C$12="Off",('Activity data'!BA19*EF!$H50*EF!$H68)*NtoN2O*kgtoGg,IF('Net zero activities &amp; levers'!$C$12="PB",('Activity data'!BA19*EF!$H50*EF!$H68)*NtoN2O*kgtoGg,IF('Net zero activities &amp; levers'!$C$12="MS",('Net zero Activity data'!BA19*EF!$H50*EF!$H68)*NtoN2O*kgtoGg,"ERROR")))</f>
        <v>0.47660579643256989</v>
      </c>
      <c r="AI962" s="93">
        <f>IF('Net zero activities &amp; levers'!$C$12="Off",('Activity data'!BB19*EF!$H50*EF!$H68)*NtoN2O*kgtoGg,IF('Net zero activities &amp; levers'!$C$12="PB",('Activity data'!BB19*EF!$H50*EF!$H68)*NtoN2O*kgtoGg,IF('Net zero activities &amp; levers'!$C$12="MS",('Net zero Activity data'!BB19*EF!$H50*EF!$H68)*NtoN2O*kgtoGg,"ERROR")))</f>
        <v>0.48582507538292796</v>
      </c>
      <c r="AJ962" s="93">
        <f>IF('Net zero activities &amp; levers'!$C$12="Off",('Activity data'!BC19*EF!$H50*EF!$H68)*NtoN2O*kgtoGg,IF('Net zero activities &amp; levers'!$C$12="PB",('Activity data'!BC19*EF!$H50*EF!$H68)*NtoN2O*kgtoGg,IF('Net zero activities &amp; levers'!$C$12="MS",('Net zero Activity data'!BC19*EF!$H50*EF!$H68)*NtoN2O*kgtoGg,"ERROR")))</f>
        <v>0.49584714415907366</v>
      </c>
      <c r="AK962" s="93">
        <f>IF('Net zero activities &amp; levers'!$C$12="Off",('Activity data'!BD19*EF!$H50*EF!$H68)*NtoN2O*kgtoGg,IF('Net zero activities &amp; levers'!$C$12="PB",('Activity data'!BD19*EF!$H50*EF!$H68)*NtoN2O*kgtoGg,IF('Net zero activities &amp; levers'!$C$12="MS",('Net zero Activity data'!BD19*EF!$H50*EF!$H68)*NtoN2O*kgtoGg,"ERROR")))</f>
        <v>0.50584327891958292</v>
      </c>
      <c r="AL962" s="93">
        <f>IF('Net zero activities &amp; levers'!$C$12="Off",('Activity data'!BE19*EF!$H50*EF!$H68)*NtoN2O*kgtoGg,IF('Net zero activities &amp; levers'!$C$12="PB",('Activity data'!BE19*EF!$H50*EF!$H68)*NtoN2O*kgtoGg,IF('Net zero activities &amp; levers'!$C$12="MS",('Net zero Activity data'!BE19*EF!$H50*EF!$H68)*NtoN2O*kgtoGg,"ERROR")))</f>
        <v>0.51672673790947277</v>
      </c>
      <c r="AM962" s="93">
        <f>IF('Net zero activities &amp; levers'!$C$12="Off",('Activity data'!BF19*EF!$H50*EF!$H68)*NtoN2O*kgtoGg,IF('Net zero activities &amp; levers'!$C$12="PB",('Activity data'!BF19*EF!$H50*EF!$H68)*NtoN2O*kgtoGg,IF('Net zero activities &amp; levers'!$C$12="MS",('Net zero Activity data'!BF19*EF!$H50*EF!$H68)*NtoN2O*kgtoGg,"ERROR")))</f>
        <v>0.52738100324368553</v>
      </c>
      <c r="AN962" s="93">
        <f>IF('Net zero activities &amp; levers'!$C$12="Off",('Activity data'!BG19*EF!$H50*EF!$H68)*NtoN2O*kgtoGg,IF('Net zero activities &amp; levers'!$C$12="PB",('Activity data'!BG19*EF!$H50*EF!$H68)*NtoN2O*kgtoGg,IF('Net zero activities &amp; levers'!$C$12="MS",('Net zero Activity data'!BG19*EF!$H50*EF!$H68)*NtoN2O*kgtoGg,"ERROR")))</f>
        <v>0.53946633869507565</v>
      </c>
      <c r="AO962" s="93">
        <f>IF('Net zero activities &amp; levers'!$C$12="Off",('Activity data'!BH19*EF!$H50*EF!$H68)*NtoN2O*kgtoGg,IF('Net zero activities &amp; levers'!$C$12="PB",('Activity data'!BH19*EF!$H50*EF!$H68)*NtoN2O*kgtoGg,IF('Net zero activities &amp; levers'!$C$12="MS",('Net zero Activity data'!BH19*EF!$H50*EF!$H68)*NtoN2O*kgtoGg,"ERROR")))</f>
        <v>0.55170594750895274</v>
      </c>
      <c r="AP962" s="93">
        <f>IF('Net zero activities &amp; levers'!$C$12="Off",('Activity data'!BI19*EF!$H50*EF!$H68)*NtoN2O*kgtoGg,IF('Net zero activities &amp; levers'!$C$12="PB",('Activity data'!BI19*EF!$H50*EF!$H68)*NtoN2O*kgtoGg,IF('Net zero activities &amp; levers'!$C$12="MS",('Net zero Activity data'!BI19*EF!$H50*EF!$H68)*NtoN2O*kgtoGg,"ERROR")))</f>
        <v>0.5642708280414559</v>
      </c>
      <c r="AQ962" s="93">
        <f>IF('Net zero activities &amp; levers'!$C$12="Off",('Activity data'!BJ19*EF!$H50*EF!$H68)*NtoN2O*kgtoGg,IF('Net zero activities &amp; levers'!$C$12="PB",('Activity data'!BJ19*EF!$H50*EF!$H68)*NtoN2O*kgtoGg,IF('Net zero activities &amp; levers'!$C$12="MS",('Net zero Activity data'!BJ19*EF!$H50*EF!$H68)*NtoN2O*kgtoGg,"ERROR")))</f>
        <v>0.57721922613179033</v>
      </c>
      <c r="AR962" s="93">
        <f>IF('Net zero activities &amp; levers'!$C$12="Off",('Activity data'!BK19*EF!$H50*EF!$H68)*NtoN2O*kgtoGg,IF('Net zero activities &amp; levers'!$C$12="PB",('Activity data'!BK19*EF!$H50*EF!$H68)*NtoN2O*kgtoGg,IF('Net zero activities &amp; levers'!$C$12="MS",('Net zero Activity data'!BK19*EF!$H50*EF!$H68)*NtoN2O*kgtoGg,"ERROR")))</f>
        <v>0.5906610946936528</v>
      </c>
      <c r="AS962" s="93">
        <f>IF('Net zero activities &amp; levers'!$C$12="Off",('Activity data'!BL19*EF!$H50*EF!$H68)*NtoN2O*kgtoGg,IF('Net zero activities &amp; levers'!$C$12="PB",('Activity data'!BL19*EF!$H50*EF!$H68)*NtoN2O*kgtoGg,IF('Net zero activities &amp; levers'!$C$12="MS",('Net zero Activity data'!BL19*EF!$H50*EF!$H68)*NtoN2O*kgtoGg,"ERROR")))</f>
        <v>0.60514882901449418</v>
      </c>
      <c r="AT962" s="93">
        <f>IF('Net zero activities &amp; levers'!$C$12="Off",('Activity data'!BM19*EF!$H50*EF!$H68)*NtoN2O*kgtoGg,IF('Net zero activities &amp; levers'!$C$12="PB",('Activity data'!BM19*EF!$H50*EF!$H68)*NtoN2O*kgtoGg,IF('Net zero activities &amp; levers'!$C$12="MS",('Net zero Activity data'!BM19*EF!$H50*EF!$H68)*NtoN2O*kgtoGg,"ERROR")))</f>
        <v>0.6144050490980183</v>
      </c>
      <c r="AU962" s="93">
        <f>IF('Net zero activities &amp; levers'!$C$12="Off",('Activity data'!BN19*EF!$H50*EF!$H68)*NtoN2O*kgtoGg,IF('Net zero activities &amp; levers'!$C$12="PB",('Activity data'!BN19*EF!$H50*EF!$H68)*NtoN2O*kgtoGg,IF('Net zero activities &amp; levers'!$C$12="MS",('Net zero Activity data'!BN19*EF!$H50*EF!$H68)*NtoN2O*kgtoGg,"ERROR")))</f>
        <v>0.62286168363001027</v>
      </c>
      <c r="AV962" s="93">
        <f>IF('Net zero activities &amp; levers'!$C$12="Off",('Activity data'!BO19*EF!$H50*EF!$H68)*NtoN2O*kgtoGg,IF('Net zero activities &amp; levers'!$C$12="PB",('Activity data'!BO19*EF!$H50*EF!$H68)*NtoN2O*kgtoGg,IF('Net zero activities &amp; levers'!$C$12="MS",('Net zero Activity data'!BO19*EF!$H50*EF!$H68)*NtoN2O*kgtoGg,"ERROR")))</f>
        <v>0.63144933115204016</v>
      </c>
      <c r="AW962" s="93">
        <f>IF('Net zero activities &amp; levers'!$C$12="Off",('Activity data'!BP19*EF!$H50*EF!$H68)*NtoN2O*kgtoGg,IF('Net zero activities &amp; levers'!$C$12="PB",('Activity data'!BP19*EF!$H50*EF!$H68)*NtoN2O*kgtoGg,IF('Net zero activities &amp; levers'!$C$12="MS",('Net zero Activity data'!BP19*EF!$H50*EF!$H68)*NtoN2O*kgtoGg,"ERROR")))</f>
        <v>0.63983217043600726</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1.7017151675634949</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1.7601182693498105</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1.7315152516158581</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1.4743120135991061</v>
      </c>
      <c r="T963" s="93">
        <f>IF('Net zero activities &amp; levers'!$C$12="Off",('Activity data'!AM20*EF!$H51*EF!$H69)*NtoN2O*kgtoGg,IF('Net zero activities &amp; levers'!$C$12="PB",('Activity data'!AM20*EF!$H51*EF!$H69)*NtoN2O*kgtoGg,IF('Net zero activities &amp; levers'!$C$12="MS",('Net zero Activity data'!AM20*EF!$H51*EF!$H69)*NtoN2O*kgtoGg,"ERROR")))</f>
        <v>1.536452317565681</v>
      </c>
      <c r="U963" s="93">
        <f>IF('Net zero activities &amp; levers'!$C$12="Off",('Activity data'!AN20*EF!$H51*EF!$H69)*NtoN2O*kgtoGg,IF('Net zero activities &amp; levers'!$C$12="PB",('Activity data'!AN20*EF!$H51*EF!$H69)*NtoN2O*kgtoGg,IF('Net zero activities &amp; levers'!$C$12="MS",('Net zero Activity data'!AN20*EF!$H51*EF!$H69)*NtoN2O*kgtoGg,"ERROR")))</f>
        <v>1.5792908987907681</v>
      </c>
      <c r="V963" s="93">
        <f>IF('Net zero activities &amp; levers'!$C$12="Off",('Activity data'!AO20*EF!$H51*EF!$H69)*NtoN2O*kgtoGg,IF('Net zero activities &amp; levers'!$C$12="PB",('Activity data'!AO20*EF!$H51*EF!$H69)*NtoN2O*kgtoGg,IF('Net zero activities &amp; levers'!$C$12="MS",('Net zero Activity data'!AO20*EF!$H51*EF!$H69)*NtoN2O*kgtoGg,"ERROR")))</f>
        <v>1.6167735829368195</v>
      </c>
      <c r="W963" s="93">
        <f>IF('Net zero activities &amp; levers'!$C$12="Off",('Activity data'!AP20*EF!$H51*EF!$H69)*NtoN2O*kgtoGg,IF('Net zero activities &amp; levers'!$C$12="PB",('Activity data'!AP20*EF!$H51*EF!$H69)*NtoN2O*kgtoGg,IF('Net zero activities &amp; levers'!$C$12="MS",('Net zero Activity data'!AP20*EF!$H51*EF!$H69)*NtoN2O*kgtoGg,"ERROR")))</f>
        <v>1.6606003193392869</v>
      </c>
      <c r="X963" s="93">
        <f>IF('Net zero activities &amp; levers'!$C$12="Off",('Activity data'!AQ20*EF!$H51*EF!$H69)*NtoN2O*kgtoGg,IF('Net zero activities &amp; levers'!$C$12="PB",('Activity data'!AQ20*EF!$H51*EF!$H69)*NtoN2O*kgtoGg,IF('Net zero activities &amp; levers'!$C$12="MS",('Net zero Activity data'!AQ20*EF!$H51*EF!$H69)*NtoN2O*kgtoGg,"ERROR")))</f>
        <v>1.7012252204907063</v>
      </c>
      <c r="Y963" s="93">
        <f>IF('Net zero activities &amp; levers'!$C$12="Off",('Activity data'!AR20*EF!$H51*EF!$H69)*NtoN2O*kgtoGg,IF('Net zero activities &amp; levers'!$C$12="PB",('Activity data'!AR20*EF!$H51*EF!$H69)*NtoN2O*kgtoGg,IF('Net zero activities &amp; levers'!$C$12="MS",('Net zero Activity data'!AR20*EF!$H51*EF!$H69)*NtoN2O*kgtoGg,"ERROR")))</f>
        <v>1.7323167361999336</v>
      </c>
      <c r="Z963" s="93">
        <f>IF('Net zero activities &amp; levers'!$C$12="Off",('Activity data'!AS20*EF!$H51*EF!$H69)*NtoN2O*kgtoGg,IF('Net zero activities &amp; levers'!$C$12="PB",('Activity data'!AS20*EF!$H51*EF!$H69)*NtoN2O*kgtoGg,IF('Net zero activities &amp; levers'!$C$12="MS",('Net zero Activity data'!AS20*EF!$H51*EF!$H69)*NtoN2O*kgtoGg,"ERROR")))</f>
        <v>1.7631145610914698</v>
      </c>
      <c r="AA963" s="93">
        <f>IF('Net zero activities &amp; levers'!$C$12="Off",('Activity data'!AT20*EF!$H51*EF!$H69)*NtoN2O*kgtoGg,IF('Net zero activities &amp; levers'!$C$12="PB",('Activity data'!AT20*EF!$H51*EF!$H69)*NtoN2O*kgtoGg,IF('Net zero activities &amp; levers'!$C$12="MS",('Net zero Activity data'!AT20*EF!$H51*EF!$H69)*NtoN2O*kgtoGg,"ERROR")))</f>
        <v>1.7954587051908844</v>
      </c>
      <c r="AB963" s="93">
        <f>IF('Net zero activities &amp; levers'!$C$12="Off",('Activity data'!AU20*EF!$H51*EF!$H69)*NtoN2O*kgtoGg,IF('Net zero activities &amp; levers'!$C$12="PB",('Activity data'!AU20*EF!$H51*EF!$H69)*NtoN2O*kgtoGg,IF('Net zero activities &amp; levers'!$C$12="MS",('Net zero Activity data'!AU20*EF!$H51*EF!$H69)*NtoN2O*kgtoGg,"ERROR")))</f>
        <v>1.8485712281796063</v>
      </c>
      <c r="AC963" s="93">
        <f>IF('Net zero activities &amp; levers'!$C$12="Off",('Activity data'!AV20*EF!$H51*EF!$H69)*NtoN2O*kgtoGg,IF('Net zero activities &amp; levers'!$C$12="PB",('Activity data'!AV20*EF!$H51*EF!$H69)*NtoN2O*kgtoGg,IF('Net zero activities &amp; levers'!$C$12="MS",('Net zero Activity data'!AV20*EF!$H51*EF!$H69)*NtoN2O*kgtoGg,"ERROR")))</f>
        <v>1.8921755128100026</v>
      </c>
      <c r="AD963" s="93">
        <f>IF('Net zero activities &amp; levers'!$C$12="Off",('Activity data'!AW20*EF!$H51*EF!$H69)*NtoN2O*kgtoGg,IF('Net zero activities &amp; levers'!$C$12="PB",('Activity data'!AW20*EF!$H51*EF!$H69)*NtoN2O*kgtoGg,IF('Net zero activities &amp; levers'!$C$12="MS",('Net zero Activity data'!AW20*EF!$H51*EF!$H69)*NtoN2O*kgtoGg,"ERROR")))</f>
        <v>1.9501148859756294</v>
      </c>
      <c r="AE963" s="93">
        <f>IF('Net zero activities &amp; levers'!$C$12="Off",('Activity data'!AX20*EF!$H51*EF!$H69)*NtoN2O*kgtoGg,IF('Net zero activities &amp; levers'!$C$12="PB",('Activity data'!AX20*EF!$H51*EF!$H69)*NtoN2O*kgtoGg,IF('Net zero activities &amp; levers'!$C$12="MS",('Net zero Activity data'!AX20*EF!$H51*EF!$H69)*NtoN2O*kgtoGg,"ERROR")))</f>
        <v>2.0116893145161887</v>
      </c>
      <c r="AF963" s="93">
        <f>IF('Net zero activities &amp; levers'!$C$12="Off",('Activity data'!AY20*EF!$H51*EF!$H69)*NtoN2O*kgtoGg,IF('Net zero activities &amp; levers'!$C$12="PB",('Activity data'!AY20*EF!$H51*EF!$H69)*NtoN2O*kgtoGg,IF('Net zero activities &amp; levers'!$C$12="MS",('Net zero Activity data'!AY20*EF!$H51*EF!$H69)*NtoN2O*kgtoGg,"ERROR")))</f>
        <v>2.089439935076352</v>
      </c>
      <c r="AG963" s="93">
        <f>IF('Net zero activities &amp; levers'!$C$12="Off",('Activity data'!AZ20*EF!$H51*EF!$H69)*NtoN2O*kgtoGg,IF('Net zero activities &amp; levers'!$C$12="PB",('Activity data'!AZ20*EF!$H51*EF!$H69)*NtoN2O*kgtoGg,IF('Net zero activities &amp; levers'!$C$12="MS",('Net zero Activity data'!AZ20*EF!$H51*EF!$H69)*NtoN2O*kgtoGg,"ERROR")))</f>
        <v>2.1754274297051839</v>
      </c>
      <c r="AH963" s="93">
        <f>IF('Net zero activities &amp; levers'!$C$12="Off",('Activity data'!BA20*EF!$H51*EF!$H69)*NtoN2O*kgtoGg,IF('Net zero activities &amp; levers'!$C$12="PB",('Activity data'!BA20*EF!$H51*EF!$H69)*NtoN2O*kgtoGg,IF('Net zero activities &amp; levers'!$C$12="MS",('Net zero Activity data'!BA20*EF!$H51*EF!$H69)*NtoN2O*kgtoGg,"ERROR")))</f>
        <v>2.237971090505094</v>
      </c>
      <c r="AI963" s="93">
        <f>IF('Net zero activities &amp; levers'!$C$12="Off",('Activity data'!BB20*EF!$H51*EF!$H69)*NtoN2O*kgtoGg,IF('Net zero activities &amp; levers'!$C$12="PB",('Activity data'!BB20*EF!$H51*EF!$H69)*NtoN2O*kgtoGg,IF('Net zero activities &amp; levers'!$C$12="MS",('Net zero Activity data'!BB20*EF!$H51*EF!$H69)*NtoN2O*kgtoGg,"ERROR")))</f>
        <v>2.3007478708551781</v>
      </c>
      <c r="AJ963" s="93">
        <f>IF('Net zero activities &amp; levers'!$C$12="Off",('Activity data'!BC20*EF!$H51*EF!$H69)*NtoN2O*kgtoGg,IF('Net zero activities &amp; levers'!$C$12="PB",('Activity data'!BC20*EF!$H51*EF!$H69)*NtoN2O*kgtoGg,IF('Net zero activities &amp; levers'!$C$12="MS",('Net zero Activity data'!BC20*EF!$H51*EF!$H69)*NtoN2O*kgtoGg,"ERROR")))</f>
        <v>2.3722888900672703</v>
      </c>
      <c r="AK963" s="93">
        <f>IF('Net zero activities &amp; levers'!$C$12="Off",('Activity data'!BD20*EF!$H51*EF!$H69)*NtoN2O*kgtoGg,IF('Net zero activities &amp; levers'!$C$12="PB",('Activity data'!BD20*EF!$H51*EF!$H69)*NtoN2O*kgtoGg,IF('Net zero activities &amp; levers'!$C$12="MS",('Net zero Activity data'!BD20*EF!$H51*EF!$H69)*NtoN2O*kgtoGg,"ERROR")))</f>
        <v>2.4434486047712323</v>
      </c>
      <c r="AL963" s="93">
        <f>IF('Net zero activities &amp; levers'!$C$12="Off",('Activity data'!BE20*EF!$H51*EF!$H69)*NtoN2O*kgtoGg,IF('Net zero activities &amp; levers'!$C$12="PB",('Activity data'!BE20*EF!$H51*EF!$H69)*NtoN2O*kgtoGg,IF('Net zero activities &amp; levers'!$C$12="MS",('Net zero Activity data'!BE20*EF!$H51*EF!$H69)*NtoN2O*kgtoGg,"ERROR")))</f>
        <v>2.5241165096238025</v>
      </c>
      <c r="AM963" s="93">
        <f>IF('Net zero activities &amp; levers'!$C$12="Off",('Activity data'!BF20*EF!$H51*EF!$H69)*NtoN2O*kgtoGg,IF('Net zero activities &amp; levers'!$C$12="PB",('Activity data'!BF20*EF!$H51*EF!$H69)*NtoN2O*kgtoGg,IF('Net zero activities &amp; levers'!$C$12="MS",('Net zero Activity data'!BF20*EF!$H51*EF!$H69)*NtoN2O*kgtoGg,"ERROR")))</f>
        <v>2.6021618361195604</v>
      </c>
      <c r="AN963" s="93">
        <f>IF('Net zero activities &amp; levers'!$C$12="Off",('Activity data'!BG20*EF!$H51*EF!$H69)*NtoN2O*kgtoGg,IF('Net zero activities &amp; levers'!$C$12="PB",('Activity data'!BG20*EF!$H51*EF!$H69)*NtoN2O*kgtoGg,IF('Net zero activities &amp; levers'!$C$12="MS",('Net zero Activity data'!BG20*EF!$H51*EF!$H69)*NtoN2O*kgtoGg,"ERROR")))</f>
        <v>2.6952956459106865</v>
      </c>
      <c r="AO963" s="93">
        <f>IF('Net zero activities &amp; levers'!$C$12="Off",('Activity data'!BH20*EF!$H51*EF!$H69)*NtoN2O*kgtoGg,IF('Net zero activities &amp; levers'!$C$12="PB",('Activity data'!BH20*EF!$H51*EF!$H69)*NtoN2O*kgtoGg,IF('Net zero activities &amp; levers'!$C$12="MS",('Net zero Activity data'!BH20*EF!$H51*EF!$H69)*NtoN2O*kgtoGg,"ERROR")))</f>
        <v>2.7897352261942565</v>
      </c>
      <c r="AP963" s="93">
        <f>IF('Net zero activities &amp; levers'!$C$12="Off",('Activity data'!BI20*EF!$H51*EF!$H69)*NtoN2O*kgtoGg,IF('Net zero activities &amp; levers'!$C$12="PB",('Activity data'!BI20*EF!$H51*EF!$H69)*NtoN2O*kgtoGg,IF('Net zero activities &amp; levers'!$C$12="MS",('Net zero Activity data'!BI20*EF!$H51*EF!$H69)*NtoN2O*kgtoGg,"ERROR")))</f>
        <v>2.8872833669908089</v>
      </c>
      <c r="AQ963" s="93">
        <f>IF('Net zero activities &amp; levers'!$C$12="Off",('Activity data'!BJ20*EF!$H51*EF!$H69)*NtoN2O*kgtoGg,IF('Net zero activities &amp; levers'!$C$12="PB",('Activity data'!BJ20*EF!$H51*EF!$H69)*NtoN2O*kgtoGg,IF('Net zero activities &amp; levers'!$C$12="MS",('Net zero Activity data'!BJ20*EF!$H51*EF!$H69)*NtoN2O*kgtoGg,"ERROR")))</f>
        <v>2.9885196444050632</v>
      </c>
      <c r="AR963" s="93">
        <f>IF('Net zero activities &amp; levers'!$C$12="Off",('Activity data'!BK20*EF!$H51*EF!$H69)*NtoN2O*kgtoGg,IF('Net zero activities &amp; levers'!$C$12="PB",('Activity data'!BK20*EF!$H51*EF!$H69)*NtoN2O*kgtoGg,IF('Net zero activities &amp; levers'!$C$12="MS",('Net zero Activity data'!BK20*EF!$H51*EF!$H69)*NtoN2O*kgtoGg,"ERROR")))</f>
        <v>3.0945497857941069</v>
      </c>
      <c r="AS963" s="93">
        <f>IF('Net zero activities &amp; levers'!$C$12="Off",('Activity data'!BL20*EF!$H51*EF!$H69)*NtoN2O*kgtoGg,IF('Net zero activities &amp; levers'!$C$12="PB",('Activity data'!BL20*EF!$H51*EF!$H69)*NtoN2O*kgtoGg,IF('Net zero activities &amp; levers'!$C$12="MS",('Net zero Activity data'!BL20*EF!$H51*EF!$H69)*NtoN2O*kgtoGg,"ERROR")))</f>
        <v>3.2110385953169591</v>
      </c>
      <c r="AT963" s="93">
        <f>IF('Net zero activities &amp; levers'!$C$12="Off",('Activity data'!BM20*EF!$H51*EF!$H69)*NtoN2O*kgtoGg,IF('Net zero activities &amp; levers'!$C$12="PB",('Activity data'!BM20*EF!$H51*EF!$H69)*NtoN2O*kgtoGg,IF('Net zero activities &amp; levers'!$C$12="MS",('Net zero Activity data'!BM20*EF!$H51*EF!$H69)*NtoN2O*kgtoGg,"ERROR")))</f>
        <v>3.2731270426284702</v>
      </c>
      <c r="AU963" s="93">
        <f>IF('Net zero activities &amp; levers'!$C$12="Off",('Activity data'!BN20*EF!$H51*EF!$H69)*NtoN2O*kgtoGg,IF('Net zero activities &amp; levers'!$C$12="PB",('Activity data'!BN20*EF!$H51*EF!$H69)*NtoN2O*kgtoGg,IF('Net zero activities &amp; levers'!$C$12="MS",('Net zero Activity data'!BN20*EF!$H51*EF!$H69)*NtoN2O*kgtoGg,"ERROR")))</f>
        <v>3.3271532732714491</v>
      </c>
      <c r="AV963" s="93">
        <f>IF('Net zero activities &amp; levers'!$C$12="Off",('Activity data'!BO20*EF!$H51*EF!$H69)*NtoN2O*kgtoGg,IF('Net zero activities &amp; levers'!$C$12="PB",('Activity data'!BO20*EF!$H51*EF!$H69)*NtoN2O*kgtoGg,IF('Net zero activities &amp; levers'!$C$12="MS",('Net zero Activity data'!BO20*EF!$H51*EF!$H69)*NtoN2O*kgtoGg,"ERROR")))</f>
        <v>3.382749351001304</v>
      </c>
      <c r="AW963" s="93">
        <f>IF('Net zero activities &amp; levers'!$C$12="Off",('Activity data'!BP20*EF!$H51*EF!$H69)*NtoN2O*kgtoGg,IF('Net zero activities &amp; levers'!$C$12="PB",('Activity data'!BP20*EF!$H51*EF!$H69)*NtoN2O*kgtoGg,IF('Net zero activities &amp; levers'!$C$12="MS",('Net zero Activity data'!BP20*EF!$H51*EF!$H69)*NtoN2O*kgtoGg,"ERROR")))</f>
        <v>3.4364950392803757</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1.3937830420255733E-2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1.5253123389732505E-2</v>
      </c>
      <c r="S964" s="93">
        <f>IF('Net zero activities &amp; levers'!$C$12="Off",('Activity data'!AL21*EF!$H52*EF!$H70)*NtoN2O*kgtoGg,IF('Net zero activities &amp; levers'!$C$12="PB",('Activity data'!AL21*EF!$H52*EF!$H70)*NtoN2O*kgtoGg,IF('Net zero activities &amp; levers'!$C$12="MS",('Net zero Activity data'!AL21*EF!$H52*EF!$H70)*NtoN2O*kgtoGg,"ERROR")))</f>
        <v>1.4644449983470746E-2</v>
      </c>
      <c r="T964" s="93">
        <f>IF('Net zero activities &amp; levers'!$C$12="Off",('Activity data'!AM21*EF!$H52*EF!$H70)*NtoN2O*kgtoGg,IF('Net zero activities &amp; levers'!$C$12="PB",('Activity data'!AM21*EF!$H52*EF!$H70)*NtoN2O*kgtoGg,IF('Net zero activities &amp; levers'!$C$12="MS",('Net zero Activity data'!AM21*EF!$H52*EF!$H70)*NtoN2O*kgtoGg,"ERROR")))</f>
        <v>1.5052995094592738E-2</v>
      </c>
      <c r="U964" s="93">
        <f>IF('Net zero activities &amp; levers'!$C$12="Off",('Activity data'!AN21*EF!$H52*EF!$H70)*NtoN2O*kgtoGg,IF('Net zero activities &amp; levers'!$C$12="PB",('Activity data'!AN21*EF!$H52*EF!$H70)*NtoN2O*kgtoGg,IF('Net zero activities &amp; levers'!$C$12="MS",('Net zero Activity data'!AN21*EF!$H52*EF!$H70)*NtoN2O*kgtoGg,"ERROR")))</f>
        <v>1.5390877718370211E-2</v>
      </c>
      <c r="V964" s="93">
        <f>IF('Net zero activities &amp; levers'!$C$12="Off",('Activity data'!AO21*EF!$H52*EF!$H70)*NtoN2O*kgtoGg,IF('Net zero activities &amp; levers'!$C$12="PB",('Activity data'!AO21*EF!$H52*EF!$H70)*NtoN2O*kgtoGg,IF('Net zero activities &amp; levers'!$C$12="MS",('Net zero Activity data'!AO21*EF!$H52*EF!$H70)*NtoN2O*kgtoGg,"ERROR")))</f>
        <v>1.5703769870299564E-2</v>
      </c>
      <c r="W964" s="93">
        <f>IF('Net zero activities &amp; levers'!$C$12="Off",('Activity data'!AP21*EF!$H52*EF!$H70)*NtoN2O*kgtoGg,IF('Net zero activities &amp; levers'!$C$12="PB",('Activity data'!AP21*EF!$H52*EF!$H70)*NtoN2O*kgtoGg,IF('Net zero activities &amp; levers'!$C$12="MS",('Net zero Activity data'!AP21*EF!$H52*EF!$H70)*NtoN2O*kgtoGg,"ERROR")))</f>
        <v>1.6031338042427692E-2</v>
      </c>
      <c r="X964" s="93">
        <f>IF('Net zero activities &amp; levers'!$C$12="Off",('Activity data'!AQ21*EF!$H52*EF!$H70)*NtoN2O*kgtoGg,IF('Net zero activities &amp; levers'!$C$12="PB",('Activity data'!AQ21*EF!$H52*EF!$H70)*NtoN2O*kgtoGg,IF('Net zero activities &amp; levers'!$C$12="MS",('Net zero Activity data'!AQ21*EF!$H52*EF!$H70)*NtoN2O*kgtoGg,"ERROR")))</f>
        <v>1.634045212921208E-2</v>
      </c>
      <c r="Y964" s="93">
        <f>IF('Net zero activities &amp; levers'!$C$12="Off",('Activity data'!AR21*EF!$H52*EF!$H70)*NtoN2O*kgtoGg,IF('Net zero activities &amp; levers'!$C$12="PB",('Activity data'!AR21*EF!$H52*EF!$H70)*NtoN2O*kgtoGg,IF('Net zero activities &amp; levers'!$C$12="MS",('Net zero Activity data'!AR21*EF!$H52*EF!$H70)*NtoN2O*kgtoGg,"ERROR")))</f>
        <v>1.6614915524985806E-2</v>
      </c>
      <c r="Z964" s="93">
        <f>IF('Net zero activities &amp; levers'!$C$12="Off",('Activity data'!AS21*EF!$H52*EF!$H70)*NtoN2O*kgtoGg,IF('Net zero activities &amp; levers'!$C$12="PB",('Activity data'!AS21*EF!$H52*EF!$H70)*NtoN2O*kgtoGg,IF('Net zero activities &amp; levers'!$C$12="MS",('Net zero Activity data'!AS21*EF!$H52*EF!$H70)*NtoN2O*kgtoGg,"ERROR")))</f>
        <v>1.6886608987533674E-2</v>
      </c>
      <c r="AA964" s="93">
        <f>IF('Net zero activities &amp; levers'!$C$12="Off",('Activity data'!AT21*EF!$H52*EF!$H70)*NtoN2O*kgtoGg,IF('Net zero activities &amp; levers'!$C$12="PB",('Activity data'!AT21*EF!$H52*EF!$H70)*NtoN2O*kgtoGg,IF('Net zero activities &amp; levers'!$C$12="MS",('Net zero Activity data'!AT21*EF!$H52*EF!$H70)*NtoN2O*kgtoGg,"ERROR")))</f>
        <v>1.7161995591533679E-2</v>
      </c>
      <c r="AB964" s="93">
        <f>IF('Net zero activities &amp; levers'!$C$12="Off",('Activity data'!AU21*EF!$H52*EF!$H70)*NtoN2O*kgtoGg,IF('Net zero activities &amp; levers'!$C$12="PB",('Activity data'!AU21*EF!$H52*EF!$H70)*NtoN2O*kgtoGg,IF('Net zero activities &amp; levers'!$C$12="MS",('Net zero Activity data'!AU21*EF!$H52*EF!$H70)*NtoN2O*kgtoGg,"ERROR")))</f>
        <v>1.7510421479262444E-2</v>
      </c>
      <c r="AC964" s="93">
        <f>IF('Net zero activities &amp; levers'!$C$12="Off",('Activity data'!AV21*EF!$H52*EF!$H70)*NtoN2O*kgtoGg,IF('Net zero activities &amp; levers'!$C$12="PB",('Activity data'!AV21*EF!$H52*EF!$H70)*NtoN2O*kgtoGg,IF('Net zero activities &amp; levers'!$C$12="MS",('Net zero Activity data'!AV21*EF!$H52*EF!$H70)*NtoN2O*kgtoGg,"ERROR")))</f>
        <v>1.7823478341708877E-2</v>
      </c>
      <c r="AD964" s="93">
        <f>IF('Net zero activities &amp; levers'!$C$12="Off",('Activity data'!AW21*EF!$H52*EF!$H70)*NtoN2O*kgtoGg,IF('Net zero activities &amp; levers'!$C$12="PB",('Activity data'!AW21*EF!$H52*EF!$H70)*NtoN2O*kgtoGg,IF('Net zero activities &amp; levers'!$C$12="MS",('Net zero Activity data'!AW21*EF!$H52*EF!$H70)*NtoN2O*kgtoGg,"ERROR")))</f>
        <v>1.8188381351771747E-2</v>
      </c>
      <c r="AE964" s="93">
        <f>IF('Net zero activities &amp; levers'!$C$12="Off",('Activity data'!AX21*EF!$H52*EF!$H70)*NtoN2O*kgtoGg,IF('Net zero activities &amp; levers'!$C$12="PB",('Activity data'!AX21*EF!$H52*EF!$H70)*NtoN2O*kgtoGg,IF('Net zero activities &amp; levers'!$C$12="MS",('Net zero Activity data'!AX21*EF!$H52*EF!$H70)*NtoN2O*kgtoGg,"ERROR")))</f>
        <v>1.8566733709960721E-2</v>
      </c>
      <c r="AF964" s="93">
        <f>IF('Net zero activities &amp; levers'!$C$12="Off",('Activity data'!AY21*EF!$H52*EF!$H70)*NtoN2O*kgtoGg,IF('Net zero activities &amp; levers'!$C$12="PB",('Activity data'!AY21*EF!$H52*EF!$H70)*NtoN2O*kgtoGg,IF('Net zero activities &amp; levers'!$C$12="MS",('Net zero Activity data'!AY21*EF!$H52*EF!$H70)*NtoN2O*kgtoGg,"ERROR")))</f>
        <v>1.900526565043819E-2</v>
      </c>
      <c r="AG964" s="93">
        <f>IF('Net zero activities &amp; levers'!$C$12="Off",('Activity data'!AZ21*EF!$H52*EF!$H70)*NtoN2O*kgtoGg,IF('Net zero activities &amp; levers'!$C$12="PB",('Activity data'!AZ21*EF!$H52*EF!$H70)*NtoN2O*kgtoGg,IF('Net zero activities &amp; levers'!$C$12="MS",('Net zero Activity data'!AZ21*EF!$H52*EF!$H70)*NtoN2O*kgtoGg,"ERROR")))</f>
        <v>1.9475441542459958E-2</v>
      </c>
      <c r="AH964" s="93">
        <f>IF('Net zero activities &amp; levers'!$C$12="Off",('Activity data'!BA21*EF!$H52*EF!$H70)*NtoN2O*kgtoGg,IF('Net zero activities &amp; levers'!$C$12="PB",('Activity data'!BA21*EF!$H52*EF!$H70)*NtoN2O*kgtoGg,IF('Net zero activities &amp; levers'!$C$12="MS",('Net zero Activity data'!BA21*EF!$H52*EF!$H70)*NtoN2O*kgtoGg,"ERROR")))</f>
        <v>1.9858574851357096E-2</v>
      </c>
      <c r="AI964" s="93">
        <f>IF('Net zero activities &amp; levers'!$C$12="Off",('Activity data'!BB21*EF!$H52*EF!$H70)*NtoN2O*kgtoGg,IF('Net zero activities &amp; levers'!$C$12="PB",('Activity data'!BB21*EF!$H52*EF!$H70)*NtoN2O*kgtoGg,IF('Net zero activities &amp; levers'!$C$12="MS",('Net zero Activity data'!BB21*EF!$H52*EF!$H70)*NtoN2O*kgtoGg,"ERROR")))</f>
        <v>2.0242711474288681E-2</v>
      </c>
      <c r="AJ964" s="93">
        <f>IF('Net zero activities &amp; levers'!$C$12="Off",('Activity data'!BC21*EF!$H52*EF!$H70)*NtoN2O*kgtoGg,IF('Net zero activities &amp; levers'!$C$12="PB",('Activity data'!BC21*EF!$H52*EF!$H70)*NtoN2O*kgtoGg,IF('Net zero activities &amp; levers'!$C$12="MS",('Net zero Activity data'!BC21*EF!$H52*EF!$H70)*NtoN2O*kgtoGg,"ERROR")))</f>
        <v>2.0660297673294758E-2</v>
      </c>
      <c r="AK964" s="93">
        <f>IF('Net zero activities &amp; levers'!$C$12="Off",('Activity data'!BD21*EF!$H52*EF!$H70)*NtoN2O*kgtoGg,IF('Net zero activities &amp; levers'!$C$12="PB",('Activity data'!BD21*EF!$H52*EF!$H70)*NtoN2O*kgtoGg,IF('Net zero activities &amp; levers'!$C$12="MS",('Net zero Activity data'!BD21*EF!$H52*EF!$H70)*NtoN2O*kgtoGg,"ERROR")))</f>
        <v>2.1076803288315977E-2</v>
      </c>
      <c r="AL964" s="93">
        <f>IF('Net zero activities &amp; levers'!$C$12="Off",('Activity data'!BE21*EF!$H52*EF!$H70)*NtoN2O*kgtoGg,IF('Net zero activities &amp; levers'!$C$12="PB",('Activity data'!BE21*EF!$H52*EF!$H70)*NtoN2O*kgtoGg,IF('Net zero activities &amp; levers'!$C$12="MS",('Net zero Activity data'!BE21*EF!$H52*EF!$H70)*NtoN2O*kgtoGg,"ERROR")))</f>
        <v>2.1530280746228057E-2</v>
      </c>
      <c r="AM964" s="93">
        <f>IF('Net zero activities &amp; levers'!$C$12="Off",('Activity data'!BF21*EF!$H52*EF!$H70)*NtoN2O*kgtoGg,IF('Net zero activities &amp; levers'!$C$12="PB",('Activity data'!BF21*EF!$H52*EF!$H70)*NtoN2O*kgtoGg,IF('Net zero activities &amp; levers'!$C$12="MS",('Net zero Activity data'!BF21*EF!$H52*EF!$H70)*NtoN2O*kgtoGg,"ERROR")))</f>
        <v>2.1974208468486925E-2</v>
      </c>
      <c r="AN964" s="93">
        <f>IF('Net zero activities &amp; levers'!$C$12="Off",('Activity data'!BG21*EF!$H52*EF!$H70)*NtoN2O*kgtoGg,IF('Net zero activities &amp; levers'!$C$12="PB",('Activity data'!BG21*EF!$H52*EF!$H70)*NtoN2O*kgtoGg,IF('Net zero activities &amp; levers'!$C$12="MS",('Net zero Activity data'!BG21*EF!$H52*EF!$H70)*NtoN2O*kgtoGg,"ERROR")))</f>
        <v>2.2477764112294844E-2</v>
      </c>
      <c r="AO964" s="93">
        <f>IF('Net zero activities &amp; levers'!$C$12="Off",('Activity data'!BH21*EF!$H52*EF!$H70)*NtoN2O*kgtoGg,IF('Net zero activities &amp; levers'!$C$12="PB",('Activity data'!BH21*EF!$H52*EF!$H70)*NtoN2O*kgtoGg,IF('Net zero activities &amp; levers'!$C$12="MS",('Net zero Activity data'!BH21*EF!$H52*EF!$H70)*NtoN2O*kgtoGg,"ERROR")))</f>
        <v>2.2987747812873056E-2</v>
      </c>
      <c r="AP964" s="93">
        <f>IF('Net zero activities &amp; levers'!$C$12="Off",('Activity data'!BI21*EF!$H52*EF!$H70)*NtoN2O*kgtoGg,IF('Net zero activities &amp; levers'!$C$12="PB",('Activity data'!BI21*EF!$H52*EF!$H70)*NtoN2O*kgtoGg,IF('Net zero activities &amp; levers'!$C$12="MS",('Net zero Activity data'!BI21*EF!$H52*EF!$H70)*NtoN2O*kgtoGg,"ERROR")))</f>
        <v>2.3511284501727358E-2</v>
      </c>
      <c r="AQ964" s="93">
        <f>IF('Net zero activities &amp; levers'!$C$12="Off",('Activity data'!BJ21*EF!$H52*EF!$H70)*NtoN2O*kgtoGg,IF('Net zero activities &amp; levers'!$C$12="PB",('Activity data'!BJ21*EF!$H52*EF!$H70)*NtoN2O*kgtoGg,IF('Net zero activities &amp; levers'!$C$12="MS",('Net zero Activity data'!BJ21*EF!$H52*EF!$H70)*NtoN2O*kgtoGg,"ERROR")))</f>
        <v>2.4050801088824621E-2</v>
      </c>
      <c r="AR964" s="93">
        <f>IF('Net zero activities &amp; levers'!$C$12="Off",('Activity data'!BK21*EF!$H52*EF!$H70)*NtoN2O*kgtoGg,IF('Net zero activities &amp; levers'!$C$12="PB",('Activity data'!BK21*EF!$H52*EF!$H70)*NtoN2O*kgtoGg,IF('Net zero activities &amp; levers'!$C$12="MS",('Net zero Activity data'!BK21*EF!$H52*EF!$H70)*NtoN2O*kgtoGg,"ERROR")))</f>
        <v>2.4610878945568893E-2</v>
      </c>
      <c r="AS964" s="93">
        <f>IF('Net zero activities &amp; levers'!$C$12="Off",('Activity data'!BL21*EF!$H52*EF!$H70)*NtoN2O*kgtoGg,IF('Net zero activities &amp; levers'!$C$12="PB",('Activity data'!BL21*EF!$H52*EF!$H70)*NtoN2O*kgtoGg,IF('Net zero activities &amp; levers'!$C$12="MS",('Net zero Activity data'!BL21*EF!$H52*EF!$H70)*NtoN2O*kgtoGg,"ERROR")))</f>
        <v>2.5214534542270614E-2</v>
      </c>
      <c r="AT964" s="93">
        <f>IF('Net zero activities &amp; levers'!$C$12="Off",('Activity data'!BM21*EF!$H52*EF!$H70)*NtoN2O*kgtoGg,IF('Net zero activities &amp; levers'!$C$12="PB",('Activity data'!BM21*EF!$H52*EF!$H70)*NtoN2O*kgtoGg,IF('Net zero activities &amp; levers'!$C$12="MS",('Net zero Activity data'!BM21*EF!$H52*EF!$H70)*NtoN2O*kgtoGg,"ERROR")))</f>
        <v>2.560021037908412E-2</v>
      </c>
      <c r="AU964" s="93">
        <f>IF('Net zero activities &amp; levers'!$C$12="Off",('Activity data'!BN21*EF!$H52*EF!$H70)*NtoN2O*kgtoGg,IF('Net zero activities &amp; levers'!$C$12="PB",('Activity data'!BN21*EF!$H52*EF!$H70)*NtoN2O*kgtoGg,IF('Net zero activities &amp; levers'!$C$12="MS",('Net zero Activity data'!BN21*EF!$H52*EF!$H70)*NtoN2O*kgtoGg,"ERROR")))</f>
        <v>2.5952570151250447E-2</v>
      </c>
      <c r="AV964" s="93">
        <f>IF('Net zero activities &amp; levers'!$C$12="Off",('Activity data'!BO21*EF!$H52*EF!$H70)*NtoN2O*kgtoGg,IF('Net zero activities &amp; levers'!$C$12="PB",('Activity data'!BO21*EF!$H52*EF!$H70)*NtoN2O*kgtoGg,IF('Net zero activities &amp; levers'!$C$12="MS",('Net zero Activity data'!BO21*EF!$H52*EF!$H70)*NtoN2O*kgtoGg,"ERROR")))</f>
        <v>2.6310388798001696E-2</v>
      </c>
      <c r="AW964" s="93">
        <f>IF('Net zero activities &amp; levers'!$C$12="Off",('Activity data'!BP21*EF!$H52*EF!$H70)*NtoN2O*kgtoGg,IF('Net zero activities &amp; levers'!$C$12="PB",('Activity data'!BP21*EF!$H52*EF!$H70)*NtoN2O*kgtoGg,IF('Net zero activities &amp; levers'!$C$12="MS",('Net zero Activity data'!BP21*EF!$H52*EF!$H70)*NtoN2O*kgtoGg,"ERROR")))</f>
        <v>2.6659673768166997E-2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7.0904798648479025E-2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7.3338261222908846E-2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7.2146468817327475E-2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6.1429667233296133E-2</v>
      </c>
      <c r="T965" s="93">
        <f>IF('Net zero activities &amp; levers'!$C$12="Off",('Activity data'!AM22*EF!$H53*EF!$H71)*NtoN2O*kgtoGg,IF('Net zero activities &amp; levers'!$C$12="PB",('Activity data'!AM22*EF!$H53*EF!$H71)*NtoN2O*kgtoGg,IF('Net zero activities &amp; levers'!$C$12="MS",('Net zero Activity data'!AM22*EF!$H53*EF!$H71)*NtoN2O*kgtoGg,"ERROR")))</f>
        <v>6.4018846565236764E-2</v>
      </c>
      <c r="U965" s="93">
        <f>IF('Net zero activities &amp; levers'!$C$12="Off",('Activity data'!AN22*EF!$H53*EF!$H71)*NtoN2O*kgtoGg,IF('Net zero activities &amp; levers'!$C$12="PB",('Activity data'!AN22*EF!$H53*EF!$H71)*NtoN2O*kgtoGg,IF('Net zero activities &amp; levers'!$C$12="MS",('Net zero Activity data'!AN22*EF!$H53*EF!$H71)*NtoN2O*kgtoGg,"ERROR")))</f>
        <v>6.5803787449615389E-2</v>
      </c>
      <c r="V965" s="93">
        <f>IF('Net zero activities &amp; levers'!$C$12="Off",('Activity data'!AO22*EF!$H53*EF!$H71)*NtoN2O*kgtoGg,IF('Net zero activities &amp; levers'!$C$12="PB",('Activity data'!AO22*EF!$H53*EF!$H71)*NtoN2O*kgtoGg,IF('Net zero activities &amp; levers'!$C$12="MS",('Net zero Activity data'!AO22*EF!$H53*EF!$H71)*NtoN2O*kgtoGg,"ERROR")))</f>
        <v>6.7365565955700882E-2</v>
      </c>
      <c r="W965" s="93">
        <f>IF('Net zero activities &amp; levers'!$C$12="Off",('Activity data'!AP22*EF!$H53*EF!$H71)*NtoN2O*kgtoGg,IF('Net zero activities &amp; levers'!$C$12="PB",('Activity data'!AP22*EF!$H53*EF!$H71)*NtoN2O*kgtoGg,IF('Net zero activities &amp; levers'!$C$12="MS",('Net zero Activity data'!AP22*EF!$H53*EF!$H71)*NtoN2O*kgtoGg,"ERROR")))</f>
        <v>6.919167997247036E-2</v>
      </c>
      <c r="X965" s="93">
        <f>IF('Net zero activities &amp; levers'!$C$12="Off",('Activity data'!AQ22*EF!$H53*EF!$H71)*NtoN2O*kgtoGg,IF('Net zero activities &amp; levers'!$C$12="PB",('Activity data'!AQ22*EF!$H53*EF!$H71)*NtoN2O*kgtoGg,IF('Net zero activities &amp; levers'!$C$12="MS",('Net zero Activity data'!AQ22*EF!$H53*EF!$H71)*NtoN2O*kgtoGg,"ERROR")))</f>
        <v>7.0884384187112848E-2</v>
      </c>
      <c r="Y965" s="93">
        <f>IF('Net zero activities &amp; levers'!$C$12="Off",('Activity data'!AR22*EF!$H53*EF!$H71)*NtoN2O*kgtoGg,IF('Net zero activities &amp; levers'!$C$12="PB",('Activity data'!AR22*EF!$H53*EF!$H71)*NtoN2O*kgtoGg,IF('Net zero activities &amp; levers'!$C$12="MS",('Net zero Activity data'!AR22*EF!$H53*EF!$H71)*NtoN2O*kgtoGg,"ERROR")))</f>
        <v>7.2179864008330638E-2</v>
      </c>
      <c r="Z965" s="93">
        <f>IF('Net zero activities &amp; levers'!$C$12="Off",('Activity data'!AS22*EF!$H53*EF!$H71)*NtoN2O*kgtoGg,IF('Net zero activities &amp; levers'!$C$12="PB",('Activity data'!AS22*EF!$H53*EF!$H71)*NtoN2O*kgtoGg,IF('Net zero activities &amp; levers'!$C$12="MS",('Net zero Activity data'!AS22*EF!$H53*EF!$H71)*NtoN2O*kgtoGg,"ERROR")))</f>
        <v>7.3463106712144635E-2</v>
      </c>
      <c r="AA965" s="93">
        <f>IF('Net zero activities &amp; levers'!$C$12="Off",('Activity data'!AT22*EF!$H53*EF!$H71)*NtoN2O*kgtoGg,IF('Net zero activities &amp; levers'!$C$12="PB",('Activity data'!AT22*EF!$H53*EF!$H71)*NtoN2O*kgtoGg,IF('Net zero activities &amp; levers'!$C$12="MS",('Net zero Activity data'!AT22*EF!$H53*EF!$H71)*NtoN2O*kgtoGg,"ERROR")))</f>
        <v>7.4810779382953566E-2</v>
      </c>
      <c r="AB965" s="93">
        <f>IF('Net zero activities &amp; levers'!$C$12="Off",('Activity data'!AU22*EF!$H53*EF!$H71)*NtoN2O*kgtoGg,IF('Net zero activities &amp; levers'!$C$12="PB",('Activity data'!AU22*EF!$H53*EF!$H71)*NtoN2O*kgtoGg,IF('Net zero activities &amp; levers'!$C$12="MS",('Net zero Activity data'!AU22*EF!$H53*EF!$H71)*NtoN2O*kgtoGg,"ERROR")))</f>
        <v>7.7023801174150308E-2</v>
      </c>
      <c r="AC965" s="93">
        <f>IF('Net zero activities &amp; levers'!$C$12="Off",('Activity data'!AV22*EF!$H53*EF!$H71)*NtoN2O*kgtoGg,IF('Net zero activities &amp; levers'!$C$12="PB",('Activity data'!AV22*EF!$H53*EF!$H71)*NtoN2O*kgtoGg,IF('Net zero activities &amp; levers'!$C$12="MS",('Net zero Activity data'!AV22*EF!$H53*EF!$H71)*NtoN2O*kgtoGg,"ERROR")))</f>
        <v>7.8840646367083517E-2</v>
      </c>
      <c r="AD965" s="93">
        <f>IF('Net zero activities &amp; levers'!$C$12="Off",('Activity data'!AW22*EF!$H53*EF!$H71)*NtoN2O*kgtoGg,IF('Net zero activities &amp; levers'!$C$12="PB",('Activity data'!AW22*EF!$H53*EF!$H71)*NtoN2O*kgtoGg,IF('Net zero activities &amp; levers'!$C$12="MS",('Net zero Activity data'!AW22*EF!$H53*EF!$H71)*NtoN2O*kgtoGg,"ERROR")))</f>
        <v>8.12547869156513E-2</v>
      </c>
      <c r="AE965" s="93">
        <f>IF('Net zero activities &amp; levers'!$C$12="Off",('Activity data'!AX22*EF!$H53*EF!$H71)*NtoN2O*kgtoGg,IF('Net zero activities &amp; levers'!$C$12="PB",('Activity data'!AX22*EF!$H53*EF!$H71)*NtoN2O*kgtoGg,IF('Net zero activities &amp; levers'!$C$12="MS",('Net zero Activity data'!AX22*EF!$H53*EF!$H71)*NtoN2O*kgtoGg,"ERROR")))</f>
        <v>8.3820388104841284E-2</v>
      </c>
      <c r="AF965" s="93">
        <f>IF('Net zero activities &amp; levers'!$C$12="Off",('Activity data'!AY22*EF!$H53*EF!$H71)*NtoN2O*kgtoGg,IF('Net zero activities &amp; levers'!$C$12="PB",('Activity data'!AY22*EF!$H53*EF!$H71)*NtoN2O*kgtoGg,IF('Net zero activities &amp; levers'!$C$12="MS",('Net zero Activity data'!AY22*EF!$H53*EF!$H71)*NtoN2O*kgtoGg,"ERROR")))</f>
        <v>8.7059997294848077E-2</v>
      </c>
      <c r="AG965" s="93">
        <f>IF('Net zero activities &amp; levers'!$C$12="Off",('Activity data'!AZ22*EF!$H53*EF!$H71)*NtoN2O*kgtoGg,IF('Net zero activities &amp; levers'!$C$12="PB",('Activity data'!AZ22*EF!$H53*EF!$H71)*NtoN2O*kgtoGg,IF('Net zero activities &amp; levers'!$C$12="MS",('Net zero Activity data'!AZ22*EF!$H53*EF!$H71)*NtoN2O*kgtoGg,"ERROR")))</f>
        <v>9.0642809571049407E-2</v>
      </c>
      <c r="AH965" s="93">
        <f>IF('Net zero activities &amp; levers'!$C$12="Off",('Activity data'!BA22*EF!$H53*EF!$H71)*NtoN2O*kgtoGg,IF('Net zero activities &amp; levers'!$C$12="PB",('Activity data'!BA22*EF!$H53*EF!$H71)*NtoN2O*kgtoGg,IF('Net zero activities &amp; levers'!$C$12="MS",('Net zero Activity data'!BA22*EF!$H53*EF!$H71)*NtoN2O*kgtoGg,"ERROR")))</f>
        <v>9.3248795437712334E-2</v>
      </c>
      <c r="AI965" s="93">
        <f>IF('Net zero activities &amp; levers'!$C$12="Off",('Activity data'!BB22*EF!$H53*EF!$H71)*NtoN2O*kgtoGg,IF('Net zero activities &amp; levers'!$C$12="PB",('Activity data'!BB22*EF!$H53*EF!$H71)*NtoN2O*kgtoGg,IF('Net zero activities &amp; levers'!$C$12="MS",('Net zero Activity data'!BB22*EF!$H53*EF!$H71)*NtoN2O*kgtoGg,"ERROR")))</f>
        <v>9.5864494618965859E-2</v>
      </c>
      <c r="AJ965" s="93">
        <f>IF('Net zero activities &amp; levers'!$C$12="Off",('Activity data'!BC22*EF!$H53*EF!$H71)*NtoN2O*kgtoGg,IF('Net zero activities &amp; levers'!$C$12="PB",('Activity data'!BC22*EF!$H53*EF!$H71)*NtoN2O*kgtoGg,IF('Net zero activities &amp; levers'!$C$12="MS",('Net zero Activity data'!BC22*EF!$H53*EF!$H71)*NtoN2O*kgtoGg,"ERROR")))</f>
        <v>9.8845370419469683E-2</v>
      </c>
      <c r="AK965" s="93">
        <f>IF('Net zero activities &amp; levers'!$C$12="Off",('Activity data'!BD22*EF!$H53*EF!$H71)*NtoN2O*kgtoGg,IF('Net zero activities &amp; levers'!$C$12="PB",('Activity data'!BD22*EF!$H53*EF!$H71)*NtoN2O*kgtoGg,IF('Net zero activities &amp; levers'!$C$12="MS",('Net zero Activity data'!BD22*EF!$H53*EF!$H71)*NtoN2O*kgtoGg,"ERROR")))</f>
        <v>0.10181035853213477</v>
      </c>
      <c r="AL965" s="93">
        <f>IF('Net zero activities &amp; levers'!$C$12="Off",('Activity data'!BE22*EF!$H53*EF!$H71)*NtoN2O*kgtoGg,IF('Net zero activities &amp; levers'!$C$12="PB",('Activity data'!BE22*EF!$H53*EF!$H71)*NtoN2O*kgtoGg,IF('Net zero activities &amp; levers'!$C$12="MS",('Net zero Activity data'!BE22*EF!$H53*EF!$H71)*NtoN2O*kgtoGg,"ERROR")))</f>
        <v>0.10517152123432523</v>
      </c>
      <c r="AM965" s="93">
        <f>IF('Net zero activities &amp; levers'!$C$12="Off",('Activity data'!BF22*EF!$H53*EF!$H71)*NtoN2O*kgtoGg,IF('Net zero activities &amp; levers'!$C$12="PB",('Activity data'!BF22*EF!$H53*EF!$H71)*NtoN2O*kgtoGg,IF('Net zero activities &amp; levers'!$C$12="MS",('Net zero Activity data'!BF22*EF!$H53*EF!$H71)*NtoN2O*kgtoGg,"ERROR")))</f>
        <v>0.10842340983831511</v>
      </c>
      <c r="AN965" s="93">
        <f>IF('Net zero activities &amp; levers'!$C$12="Off",('Activity data'!BG22*EF!$H53*EF!$H71)*NtoN2O*kgtoGg,IF('Net zero activities &amp; levers'!$C$12="PB",('Activity data'!BG22*EF!$H53*EF!$H71)*NtoN2O*kgtoGg,IF('Net zero activities &amp; levers'!$C$12="MS",('Net zero Activity data'!BG22*EF!$H53*EF!$H71)*NtoN2O*kgtoGg,"ERROR")))</f>
        <v>0.11230398524627873</v>
      </c>
      <c r="AO965" s="93">
        <f>IF('Net zero activities &amp; levers'!$C$12="Off",('Activity data'!BH22*EF!$H53*EF!$H71)*NtoN2O*kgtoGg,IF('Net zero activities &amp; levers'!$C$12="PB",('Activity data'!BH22*EF!$H53*EF!$H71)*NtoN2O*kgtoGg,IF('Net zero activities &amp; levers'!$C$12="MS",('Net zero Activity data'!BH22*EF!$H53*EF!$H71)*NtoN2O*kgtoGg,"ERROR")))</f>
        <v>0.1162389677580941</v>
      </c>
      <c r="AP965" s="93">
        <f>IF('Net zero activities &amp; levers'!$C$12="Off",('Activity data'!BI22*EF!$H53*EF!$H71)*NtoN2O*kgtoGg,IF('Net zero activities &amp; levers'!$C$12="PB",('Activity data'!BI22*EF!$H53*EF!$H71)*NtoN2O*kgtoGg,IF('Net zero activities &amp; levers'!$C$12="MS",('Net zero Activity data'!BI22*EF!$H53*EF!$H71)*NtoN2O*kgtoGg,"ERROR")))</f>
        <v>0.12030347362461713</v>
      </c>
      <c r="AQ965" s="93">
        <f>IF('Net zero activities &amp; levers'!$C$12="Off",('Activity data'!BJ22*EF!$H53*EF!$H71)*NtoN2O*kgtoGg,IF('Net zero activities &amp; levers'!$C$12="PB",('Activity data'!BJ22*EF!$H53*EF!$H71)*NtoN2O*kgtoGg,IF('Net zero activities &amp; levers'!$C$12="MS",('Net zero Activity data'!BJ22*EF!$H53*EF!$H71)*NtoN2O*kgtoGg,"ERROR")))</f>
        <v>0.12452165185021109</v>
      </c>
      <c r="AR965" s="93">
        <f>IF('Net zero activities &amp; levers'!$C$12="Off",('Activity data'!BK22*EF!$H53*EF!$H71)*NtoN2O*kgtoGg,IF('Net zero activities &amp; levers'!$C$12="PB",('Activity data'!BK22*EF!$H53*EF!$H71)*NtoN2O*kgtoGg,IF('Net zero activities &amp; levers'!$C$12="MS",('Net zero Activity data'!BK22*EF!$H53*EF!$H71)*NtoN2O*kgtoGg,"ERROR")))</f>
        <v>0.12893957440808793</v>
      </c>
      <c r="AS965" s="93">
        <f>IF('Net zero activities &amp; levers'!$C$12="Off",('Activity data'!BL22*EF!$H53*EF!$H71)*NtoN2O*kgtoGg,IF('Net zero activities &amp; levers'!$C$12="PB",('Activity data'!BL22*EF!$H53*EF!$H71)*NtoN2O*kgtoGg,IF('Net zero activities &amp; levers'!$C$12="MS",('Net zero Activity data'!BL22*EF!$H53*EF!$H71)*NtoN2O*kgtoGg,"ERROR")))</f>
        <v>0.13379327480487344</v>
      </c>
      <c r="AT965" s="93">
        <f>IF('Net zero activities &amp; levers'!$C$12="Off",('Activity data'!BM22*EF!$H53*EF!$H71)*NtoN2O*kgtoGg,IF('Net zero activities &amp; levers'!$C$12="PB",('Activity data'!BM22*EF!$H53*EF!$H71)*NtoN2O*kgtoGg,IF('Net zero activities &amp; levers'!$C$12="MS",('Net zero Activity data'!BM22*EF!$H53*EF!$H71)*NtoN2O*kgtoGg,"ERROR")))</f>
        <v>0.13638029344285305</v>
      </c>
      <c r="AU965" s="93">
        <f>IF('Net zero activities &amp; levers'!$C$12="Off",('Activity data'!BN22*EF!$H53*EF!$H71)*NtoN2O*kgtoGg,IF('Net zero activities &amp; levers'!$C$12="PB",('Activity data'!BN22*EF!$H53*EF!$H71)*NtoN2O*kgtoGg,IF('Net zero activities &amp; levers'!$C$12="MS",('Net zero Activity data'!BN22*EF!$H53*EF!$H71)*NtoN2O*kgtoGg,"ERROR")))</f>
        <v>0.13863138638631053</v>
      </c>
      <c r="AV965" s="93">
        <f>IF('Net zero activities &amp; levers'!$C$12="Off",('Activity data'!BO22*EF!$H53*EF!$H71)*NtoN2O*kgtoGg,IF('Net zero activities &amp; levers'!$C$12="PB",('Activity data'!BO22*EF!$H53*EF!$H71)*NtoN2O*kgtoGg,IF('Net zero activities &amp; levers'!$C$12="MS",('Net zero Activity data'!BO22*EF!$H53*EF!$H71)*NtoN2O*kgtoGg,"ERROR")))</f>
        <v>0.14094788962505447</v>
      </c>
      <c r="AW965" s="93">
        <f>IF('Net zero activities &amp; levers'!$C$12="Off",('Activity data'!BP22*EF!$H53*EF!$H71)*NtoN2O*kgtoGg,IF('Net zero activities &amp; levers'!$C$12="PB",('Activity data'!BP22*EF!$H53*EF!$H71)*NtoN2O*kgtoGg,IF('Net zero activities &amp; levers'!$C$12="MS",('Net zero Activity data'!BP22*EF!$H53*EF!$H71)*NtoN2O*kgtoGg,"ERROR")))</f>
        <v>0.14318729330334914</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6.6038785467281169</v>
      </c>
      <c r="U966" s="22">
        <f t="shared" si="339"/>
        <v>6.601999368084118</v>
      </c>
      <c r="V966" s="22">
        <f t="shared" si="339"/>
        <v>6.600532279722807</v>
      </c>
      <c r="W966" s="22">
        <f t="shared" si="339"/>
        <v>6.5992051255597355</v>
      </c>
      <c r="X966" s="22">
        <f t="shared" si="339"/>
        <v>6.5977981852415502</v>
      </c>
      <c r="Y966" s="22">
        <f t="shared" si="339"/>
        <v>6.5964889228575565</v>
      </c>
      <c r="Z966" s="22">
        <f t="shared" si="339"/>
        <v>6.5953738138803679</v>
      </c>
      <c r="AA966" s="22">
        <f t="shared" si="339"/>
        <v>6.5942817746747782</v>
      </c>
      <c r="AB966" s="22">
        <f t="shared" si="339"/>
        <v>6.5931792871980042</v>
      </c>
      <c r="AC966" s="22">
        <f t="shared" si="339"/>
        <v>6.5917237797877517</v>
      </c>
      <c r="AD966" s="22">
        <f t="shared" si="339"/>
        <v>6.5904593743410622</v>
      </c>
      <c r="AE966" s="22">
        <f t="shared" si="339"/>
        <v>6.5889626809226787</v>
      </c>
      <c r="AF966" s="22">
        <f t="shared" si="339"/>
        <v>6.5874261858387104</v>
      </c>
      <c r="AG966" s="22">
        <f t="shared" si="339"/>
        <v>6.5856391761312372</v>
      </c>
      <c r="AH966" s="22">
        <f t="shared" si="339"/>
        <v>6.5837460743635239</v>
      </c>
      <c r="AI966" s="22">
        <f t="shared" si="339"/>
        <v>6.5822718605247434</v>
      </c>
      <c r="AJ966" s="22">
        <f t="shared" si="339"/>
        <v>6.5808158783351747</v>
      </c>
      <c r="AK966" s="22">
        <f t="shared" si="339"/>
        <v>6.5792411429496331</v>
      </c>
      <c r="AL966" s="22">
        <f t="shared" si="339"/>
        <v>6.5776971792007926</v>
      </c>
      <c r="AM966" s="22">
        <f t="shared" si="339"/>
        <v>6.5760292541762722</v>
      </c>
      <c r="AN966" s="22">
        <f t="shared" si="339"/>
        <v>6.5744290866706301</v>
      </c>
      <c r="AO966" s="22">
        <f t="shared" si="339"/>
        <v>6.5726265847082814</v>
      </c>
      <c r="AP966" s="22">
        <f t="shared" si="339"/>
        <v>6.5708363430200762</v>
      </c>
      <c r="AQ966" s="22">
        <f t="shared" si="339"/>
        <v>6.5690321556450879</v>
      </c>
      <c r="AR966" s="22">
        <f t="shared" si="339"/>
        <v>6.5672071055463608</v>
      </c>
      <c r="AS966" s="22">
        <f t="shared" si="339"/>
        <v>6.5653474451226606</v>
      </c>
      <c r="AT966" s="22">
        <f t="shared" si="339"/>
        <v>6.5633778154585922</v>
      </c>
      <c r="AU966" s="22">
        <f t="shared" si="339"/>
        <v>6.5621831754716791</v>
      </c>
      <c r="AV966" s="22">
        <f t="shared" si="339"/>
        <v>6.5611127696826843</v>
      </c>
      <c r="AW966" s="22">
        <f t="shared" si="339"/>
        <v>6.5600345870341048</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4.358559840840559E-2</v>
      </c>
      <c r="U967" s="94">
        <f>IF('Net zero activities &amp; levers'!$C$12="Off",'Activity data'!AN48*ttokg*ONEF*NtoN2O*kgtoGg,IF('Net zero activities &amp; levers'!$C$12="PB",'Activity data'!AN48*ttokg*ONEF*NtoN2O*kgtoGg,IF('Net zero activities &amp; levers'!$C$12="MS",'Net zero Activity data'!AN48*ttokg*ONEF*NtoN2O*kgtoGg,"ERROR")))</f>
        <v>4.3573195829355184E-2</v>
      </c>
      <c r="V967" s="94">
        <f>IF('Net zero activities &amp; levers'!$C$12="Off",'Activity data'!AO48*ttokg*ONEF*NtoN2O*kgtoGg,IF('Net zero activities &amp; levers'!$C$12="PB",'Activity data'!AO48*ttokg*ONEF*NtoN2O*kgtoGg,IF('Net zero activities &amp; levers'!$C$12="MS",'Net zero Activity data'!AO48*ttokg*ONEF*NtoN2O*kgtoGg,"ERROR")))</f>
        <v>4.3563513046170524E-2</v>
      </c>
      <c r="W967" s="94">
        <f>IF('Net zero activities &amp; levers'!$C$12="Off",'Activity data'!AP48*ttokg*ONEF*NtoN2O*kgtoGg,IF('Net zero activities &amp; levers'!$C$12="PB",'Activity data'!AP48*ttokg*ONEF*NtoN2O*kgtoGg,IF('Net zero activities &amp; levers'!$C$12="MS",'Net zero Activity data'!AP48*ttokg*ONEF*NtoN2O*kgtoGg,"ERROR")))</f>
        <v>4.3554753828694261E-2</v>
      </c>
      <c r="X967" s="94">
        <f>IF('Net zero activities &amp; levers'!$C$12="Off",'Activity data'!AQ48*ttokg*ONEF*NtoN2O*kgtoGg,IF('Net zero activities &amp; levers'!$C$12="PB",'Activity data'!AQ48*ttokg*ONEF*NtoN2O*kgtoGg,IF('Net zero activities &amp; levers'!$C$12="MS",'Net zero Activity data'!AQ48*ttokg*ONEF*NtoN2O*kgtoGg,"ERROR")))</f>
        <v>4.3545468022594236E-2</v>
      </c>
      <c r="Y967" s="94">
        <f>IF('Net zero activities &amp; levers'!$C$12="Off",'Activity data'!AR48*ttokg*ONEF*NtoN2O*kgtoGg,IF('Net zero activities &amp; levers'!$C$12="PB",'Activity data'!AR48*ttokg*ONEF*NtoN2O*kgtoGg,IF('Net zero activities &amp; levers'!$C$12="MS",'Net zero Activity data'!AR48*ttokg*ONEF*NtoN2O*kgtoGg,"ERROR")))</f>
        <v>4.3536826890859873E-2</v>
      </c>
      <c r="Z967" s="94">
        <f>IF('Net zero activities &amp; levers'!$C$12="Off",'Activity data'!AS48*ttokg*ONEF*NtoN2O*kgtoGg,IF('Net zero activities &amp; levers'!$C$12="PB",'Activity data'!AS48*ttokg*ONEF*NtoN2O*kgtoGg,IF('Net zero activities &amp; levers'!$C$12="MS",'Net zero Activity data'!AS48*ttokg*ONEF*NtoN2O*kgtoGg,"ERROR")))</f>
        <v>4.3529467171610443E-2</v>
      </c>
      <c r="AA967" s="94">
        <f>IF('Net zero activities &amp; levers'!$C$12="Off",'Activity data'!AT48*ttokg*ONEF*NtoN2O*kgtoGg,IF('Net zero activities &amp; levers'!$C$12="PB",'Activity data'!AT48*ttokg*ONEF*NtoN2O*kgtoGg,IF('Net zero activities &amp; levers'!$C$12="MS",'Net zero Activity data'!AT48*ttokg*ONEF*NtoN2O*kgtoGg,"ERROR")))</f>
        <v>4.3522259712853541E-2</v>
      </c>
      <c r="AB967" s="94">
        <f>IF('Net zero activities &amp; levers'!$C$12="Off",'Activity data'!AU48*ttokg*ONEF*NtoN2O*kgtoGg,IF('Net zero activities &amp; levers'!$C$12="PB",'Activity data'!AU48*ttokg*ONEF*NtoN2O*kgtoGg,IF('Net zero activities &amp; levers'!$C$12="MS",'Net zero Activity data'!AU48*ttokg*ONEF*NtoN2O*kgtoGg,"ERROR")))</f>
        <v>4.3514983295506834E-2</v>
      </c>
      <c r="AC967" s="94">
        <f>IF('Net zero activities &amp; levers'!$C$12="Off",'Activity data'!AV48*ttokg*ONEF*NtoN2O*kgtoGg,IF('Net zero activities &amp; levers'!$C$12="PB",'Activity data'!AV48*ttokg*ONEF*NtoN2O*kgtoGg,IF('Net zero activities &amp; levers'!$C$12="MS",'Net zero Activity data'!AV48*ttokg*ONEF*NtoN2O*kgtoGg,"ERROR")))</f>
        <v>4.3505376946599172E-2</v>
      </c>
      <c r="AD967" s="94">
        <f>IF('Net zero activities &amp; levers'!$C$12="Off",'Activity data'!AW48*ttokg*ONEF*NtoN2O*kgtoGg,IF('Net zero activities &amp; levers'!$C$12="PB",'Activity data'!AW48*ttokg*ONEF*NtoN2O*kgtoGg,IF('Net zero activities &amp; levers'!$C$12="MS",'Net zero Activity data'!AW48*ttokg*ONEF*NtoN2O*kgtoGg,"ERROR")))</f>
        <v>4.3497031870651022E-2</v>
      </c>
      <c r="AE967" s="94">
        <f>IF('Net zero activities &amp; levers'!$C$12="Off",'Activity data'!AX48*ttokg*ONEF*NtoN2O*kgtoGg,IF('Net zero activities &amp; levers'!$C$12="PB",'Activity data'!AX48*ttokg*ONEF*NtoN2O*kgtoGg,IF('Net zero activities &amp; levers'!$C$12="MS",'Net zero Activity data'!AX48*ttokg*ONEF*NtoN2O*kgtoGg,"ERROR")))</f>
        <v>4.3487153694089682E-2</v>
      </c>
      <c r="AF967" s="94">
        <f>IF('Net zero activities &amp; levers'!$C$12="Off",'Activity data'!AY48*ttokg*ONEF*NtoN2O*kgtoGg,IF('Net zero activities &amp; levers'!$C$12="PB",'Activity data'!AY48*ttokg*ONEF*NtoN2O*kgtoGg,IF('Net zero activities &amp; levers'!$C$12="MS",'Net zero Activity data'!AY48*ttokg*ONEF*NtoN2O*kgtoGg,"ERROR")))</f>
        <v>4.3477012826535502E-2</v>
      </c>
      <c r="AG967" s="94">
        <f>IF('Net zero activities &amp; levers'!$C$12="Off",'Activity data'!AZ48*ttokg*ONEF*NtoN2O*kgtoGg,IF('Net zero activities &amp; levers'!$C$12="PB",'Activity data'!AZ48*ttokg*ONEF*NtoN2O*kgtoGg,IF('Net zero activities &amp; levers'!$C$12="MS",'Net zero Activity data'!AZ48*ttokg*ONEF*NtoN2O*kgtoGg,"ERROR")))</f>
        <v>4.3465218562466178E-2</v>
      </c>
      <c r="AH967" s="94">
        <f>IF('Net zero activities &amp; levers'!$C$12="Off",'Activity data'!BA48*ttokg*ONEF*NtoN2O*kgtoGg,IF('Net zero activities &amp; levers'!$C$12="PB",'Activity data'!BA48*ttokg*ONEF*NtoN2O*kgtoGg,IF('Net zero activities &amp; levers'!$C$12="MS",'Net zero Activity data'!BA48*ttokg*ONEF*NtoN2O*kgtoGg,"ERROR")))</f>
        <v>4.3452724090799276E-2</v>
      </c>
      <c r="AI967" s="94">
        <f>IF('Net zero activities &amp; levers'!$C$12="Off",'Activity data'!BB48*ttokg*ONEF*NtoN2O*kgtoGg,IF('Net zero activities &amp; levers'!$C$12="PB",'Activity data'!BB48*ttokg*ONEF*NtoN2O*kgtoGg,IF('Net zero activities &amp; levers'!$C$12="MS",'Net zero Activity data'!BB48*ttokg*ONEF*NtoN2O*kgtoGg,"ERROR")))</f>
        <v>4.3442994279463305E-2</v>
      </c>
      <c r="AJ967" s="94">
        <f>IF('Net zero activities &amp; levers'!$C$12="Off",'Activity data'!BC48*ttokg*ONEF*NtoN2O*kgtoGg,IF('Net zero activities &amp; levers'!$C$12="PB",'Activity data'!BC48*ttokg*ONEF*NtoN2O*kgtoGg,IF('Net zero activities &amp; levers'!$C$12="MS",'Net zero Activity data'!BC48*ttokg*ONEF*NtoN2O*kgtoGg,"ERROR")))</f>
        <v>4.3433384797012156E-2</v>
      </c>
      <c r="AK967" s="94">
        <f>IF('Net zero activities &amp; levers'!$C$12="Off",'Activity data'!BD48*ttokg*ONEF*NtoN2O*kgtoGg,IF('Net zero activities &amp; levers'!$C$12="PB",'Activity data'!BD48*ttokg*ONEF*NtoN2O*kgtoGg,IF('Net zero activities &amp; levers'!$C$12="MS",'Net zero Activity data'!BD48*ttokg*ONEF*NtoN2O*kgtoGg,"ERROR")))</f>
        <v>4.3422991543467591E-2</v>
      </c>
      <c r="AL967" s="94">
        <f>IF('Net zero activities &amp; levers'!$C$12="Off",'Activity data'!BE48*ttokg*ONEF*NtoN2O*kgtoGg,IF('Net zero activities &amp; levers'!$C$12="PB",'Activity data'!BE48*ttokg*ONEF*NtoN2O*kgtoGg,IF('Net zero activities &amp; levers'!$C$12="MS",'Net zero Activity data'!BE48*ttokg*ONEF*NtoN2O*kgtoGg,"ERROR")))</f>
        <v>4.3412801382725234E-2</v>
      </c>
      <c r="AM967" s="94">
        <f>IF('Net zero activities &amp; levers'!$C$12="Off",'Activity data'!BF48*ttokg*ONEF*NtoN2O*kgtoGg,IF('Net zero activities &amp; levers'!$C$12="PB",'Activity data'!BF48*ttokg*ONEF*NtoN2O*kgtoGg,IF('Net zero activities &amp; levers'!$C$12="MS",'Net zero Activity data'!BF48*ttokg*ONEF*NtoN2O*kgtoGg,"ERROR")))</f>
        <v>4.3401793077563394E-2</v>
      </c>
      <c r="AN967" s="94">
        <f>IF('Net zero activities &amp; levers'!$C$12="Off",'Activity data'!BG48*ttokg*ONEF*NtoN2O*kgtoGg,IF('Net zero activities &amp; levers'!$C$12="PB",'Activity data'!BG48*ttokg*ONEF*NtoN2O*kgtoGg,IF('Net zero activities &amp; levers'!$C$12="MS",'Net zero Activity data'!BG48*ttokg*ONEF*NtoN2O*kgtoGg,"ERROR")))</f>
        <v>4.339123197202617E-2</v>
      </c>
      <c r="AO967" s="94">
        <f>IF('Net zero activities &amp; levers'!$C$12="Off",'Activity data'!BH48*ttokg*ONEF*NtoN2O*kgtoGg,IF('Net zero activities &amp; levers'!$C$12="PB",'Activity data'!BH48*ttokg*ONEF*NtoN2O*kgtoGg,IF('Net zero activities &amp; levers'!$C$12="MS",'Net zero Activity data'!BH48*ttokg*ONEF*NtoN2O*kgtoGg,"ERROR")))</f>
        <v>4.3379335459074658E-2</v>
      </c>
      <c r="AP967" s="94">
        <f>IF('Net zero activities &amp; levers'!$C$12="Off",'Activity data'!BI48*ttokg*ONEF*NtoN2O*kgtoGg,IF('Net zero activities &amp; levers'!$C$12="PB",'Activity data'!BI48*ttokg*ONEF*NtoN2O*kgtoGg,IF('Net zero activities &amp; levers'!$C$12="MS",'Net zero Activity data'!BI48*ttokg*ONEF*NtoN2O*kgtoGg,"ERROR")))</f>
        <v>4.3367519863932509E-2</v>
      </c>
      <c r="AQ967" s="94">
        <f>IF('Net zero activities &amp; levers'!$C$12="Off",'Activity data'!BJ48*ttokg*ONEF*NtoN2O*kgtoGg,IF('Net zero activities &amp; levers'!$C$12="PB",'Activity data'!BJ48*ttokg*ONEF*NtoN2O*kgtoGg,IF('Net zero activities &amp; levers'!$C$12="MS",'Net zero Activity data'!BJ48*ttokg*ONEF*NtoN2O*kgtoGg,"ERROR")))</f>
        <v>4.3355612227257596E-2</v>
      </c>
      <c r="AR967" s="94">
        <f>IF('Net zero activities &amp; levers'!$C$12="Off",'Activity data'!BK48*ttokg*ONEF*NtoN2O*kgtoGg,IF('Net zero activities &amp; levers'!$C$12="PB",'Activity data'!BK48*ttokg*ONEF*NtoN2O*kgtoGg,IF('Net zero activities &amp; levers'!$C$12="MS",'Net zero Activity data'!BK48*ttokg*ONEF*NtoN2O*kgtoGg,"ERROR")))</f>
        <v>4.3343566896605984E-2</v>
      </c>
      <c r="AS967" s="94">
        <f>IF('Net zero activities &amp; levers'!$C$12="Off",'Activity data'!BL48*ttokg*ONEF*NtoN2O*kgtoGg,IF('Net zero activities &amp; levers'!$C$12="PB",'Activity data'!BL48*ttokg*ONEF*NtoN2O*kgtoGg,IF('Net zero activities &amp; levers'!$C$12="MS",'Net zero Activity data'!BL48*ttokg*ONEF*NtoN2O*kgtoGg,"ERROR")))</f>
        <v>4.3331293137809562E-2</v>
      </c>
      <c r="AT967" s="94">
        <f>IF('Net zero activities &amp; levers'!$C$12="Off",'Activity data'!BM48*ttokg*ONEF*NtoN2O*kgtoGg,IF('Net zero activities &amp; levers'!$C$12="PB",'Activity data'!BM48*ttokg*ONEF*NtoN2O*kgtoGg,IF('Net zero activities &amp; levers'!$C$12="MS",'Net zero Activity data'!BM48*ttokg*ONEF*NtoN2O*kgtoGg,"ERROR")))</f>
        <v>4.3318293582026726E-2</v>
      </c>
      <c r="AU967" s="94">
        <f>IF('Net zero activities &amp; levers'!$C$12="Off",'Activity data'!BN48*ttokg*ONEF*NtoN2O*kgtoGg,IF('Net zero activities &amp; levers'!$C$12="PB",'Activity data'!BN48*ttokg*ONEF*NtoN2O*kgtoGg,IF('Net zero activities &amp; levers'!$C$12="MS",'Net zero Activity data'!BN48*ttokg*ONEF*NtoN2O*kgtoGg,"ERROR")))</f>
        <v>4.331040895811309E-2</v>
      </c>
      <c r="AV967" s="94">
        <f>IF('Net zero activities &amp; levers'!$C$12="Off",'Activity data'!BO48*ttokg*ONEF*NtoN2O*kgtoGg,IF('Net zero activities &amp; levers'!$C$12="PB",'Activity data'!BO48*ttokg*ONEF*NtoN2O*kgtoGg,IF('Net zero activities &amp; levers'!$C$12="MS",'Net zero Activity data'!BO48*ttokg*ONEF*NtoN2O*kgtoGg,"ERROR")))</f>
        <v>4.3303344279905724E-2</v>
      </c>
      <c r="AW967" s="94">
        <f>IF('Net zero activities &amp; levers'!$C$12="Off",'Activity data'!BP48*ttokg*ONEF*NtoN2O*kgtoGg,IF('Net zero activities &amp; levers'!$C$12="PB",'Activity data'!BP48*ttokg*ONEF*NtoN2O*kgtoGg,IF('Net zero activities &amp; levers'!$C$12="MS",'Net zero Activity data'!BP48*ttokg*ONEF*NtoN2O*kgtoGg,"ERROR")))</f>
        <v>4.3296228274425107E-2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2.9687394774721576</v>
      </c>
      <c r="U968" s="22">
        <f t="shared" si="340"/>
        <v>2.9827686495833849</v>
      </c>
      <c r="V968" s="22">
        <f t="shared" si="340"/>
        <v>2.9937213257373601</v>
      </c>
      <c r="W968" s="22">
        <f t="shared" si="340"/>
        <v>3.0036293109261485</v>
      </c>
      <c r="X968" s="22">
        <f t="shared" si="340"/>
        <v>3.0141329466167042</v>
      </c>
      <c r="Y968" s="22">
        <f t="shared" si="340"/>
        <v>3.0239073591678669</v>
      </c>
      <c r="Z968" s="22">
        <f t="shared" si="340"/>
        <v>3.0322323025220732</v>
      </c>
      <c r="AA968" s="22">
        <f t="shared" si="340"/>
        <v>3.0403850164837514</v>
      </c>
      <c r="AB968" s="22">
        <f t="shared" si="340"/>
        <v>3.0486157329254966</v>
      </c>
      <c r="AC968" s="22">
        <f t="shared" si="340"/>
        <v>3.0594819504789843</v>
      </c>
      <c r="AD968" s="22">
        <f t="shared" si="340"/>
        <v>3.0689214796512632</v>
      </c>
      <c r="AE968" s="22">
        <f t="shared" si="340"/>
        <v>3.080095174941639</v>
      </c>
      <c r="AF968" s="22">
        <f t="shared" si="340"/>
        <v>3.0915660130388343</v>
      </c>
      <c r="AG968" s="22">
        <f t="shared" si="340"/>
        <v>3.104907089913354</v>
      </c>
      <c r="AH968" s="22">
        <f t="shared" si="340"/>
        <v>3.1190402063193456</v>
      </c>
      <c r="AI968" s="22">
        <f t="shared" si="340"/>
        <v>3.1300460783470179</v>
      </c>
      <c r="AJ968" s="22">
        <f t="shared" si="340"/>
        <v>3.1409158404069202</v>
      </c>
      <c r="AK968" s="22">
        <f t="shared" si="340"/>
        <v>3.1526721648116918</v>
      </c>
      <c r="AL968" s="22">
        <f t="shared" si="340"/>
        <v>3.1641987608780804</v>
      </c>
      <c r="AM968" s="22">
        <f t="shared" si="340"/>
        <v>3.1766508006627681</v>
      </c>
      <c r="AN968" s="22">
        <f t="shared" si="340"/>
        <v>3.1885969907789069</v>
      </c>
      <c r="AO968" s="22">
        <f t="shared" si="340"/>
        <v>3.2020537264337889</v>
      </c>
      <c r="AP968" s="22">
        <f t="shared" si="340"/>
        <v>3.2154189319424336</v>
      </c>
      <c r="AQ968" s="22">
        <f t="shared" si="340"/>
        <v>3.2288882501924094</v>
      </c>
      <c r="AR968" s="22">
        <f t="shared" si="340"/>
        <v>3.2425133209265837</v>
      </c>
      <c r="AS968" s="22">
        <f t="shared" si="340"/>
        <v>3.2563967780613363</v>
      </c>
      <c r="AT968" s="22">
        <f t="shared" si="340"/>
        <v>3.271101220154049</v>
      </c>
      <c r="AU968" s="22">
        <f t="shared" si="340"/>
        <v>3.280019909199865</v>
      </c>
      <c r="AV968" s="22">
        <f t="shared" si="340"/>
        <v>3.2880111170025872</v>
      </c>
      <c r="AW968" s="22">
        <f t="shared" si="340"/>
        <v>3.2960603836290185</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0.32309177745176454</v>
      </c>
      <c r="N969" s="22">
        <f t="shared" si="341"/>
        <v>0.32471664946511047</v>
      </c>
      <c r="O969" s="22">
        <f t="shared" si="341"/>
        <v>0.32579638434951874</v>
      </c>
      <c r="P969" s="22">
        <f t="shared" si="341"/>
        <v>0.32632035510276458</v>
      </c>
      <c r="Q969" s="22">
        <f t="shared" si="341"/>
        <v>0.32747800149861978</v>
      </c>
      <c r="R969" s="22">
        <f t="shared" si="341"/>
        <v>0.32880601635823309</v>
      </c>
      <c r="S969" s="22">
        <f t="shared" si="341"/>
        <v>0.31982358123626181</v>
      </c>
      <c r="T969" s="22">
        <f t="shared" si="341"/>
        <v>0.32390464490157206</v>
      </c>
      <c r="U969" s="22">
        <f t="shared" si="341"/>
        <v>0.32705937839966276</v>
      </c>
      <c r="V969" s="22">
        <f t="shared" si="341"/>
        <v>0.32987557904715975</v>
      </c>
      <c r="W969" s="22">
        <f t="shared" si="341"/>
        <v>0.33285260575189063</v>
      </c>
      <c r="X969" s="22">
        <f t="shared" si="341"/>
        <v>0.33557069910200715</v>
      </c>
      <c r="Y969" s="22">
        <f t="shared" si="341"/>
        <v>0.33786206173959821</v>
      </c>
      <c r="Z969" s="22">
        <f t="shared" si="341"/>
        <v>0.34012491723008853</v>
      </c>
      <c r="AA969" s="22">
        <f t="shared" si="341"/>
        <v>0.34243711425349854</v>
      </c>
      <c r="AB969" s="22">
        <f t="shared" si="341"/>
        <v>0.34564527696459957</v>
      </c>
      <c r="AC969" s="22">
        <f t="shared" si="341"/>
        <v>0.3484139798779034</v>
      </c>
      <c r="AD969" s="22">
        <f t="shared" si="341"/>
        <v>0.3518102226345291</v>
      </c>
      <c r="AE969" s="22">
        <f t="shared" si="341"/>
        <v>0.35536063399598516</v>
      </c>
      <c r="AF969" s="22">
        <f t="shared" si="341"/>
        <v>0.35962470166439875</v>
      </c>
      <c r="AG969" s="22">
        <f t="shared" si="341"/>
        <v>0.36425075525194911</v>
      </c>
      <c r="AH969" s="22">
        <f t="shared" si="341"/>
        <v>0.36781675106452982</v>
      </c>
      <c r="AI969" s="22">
        <f t="shared" si="341"/>
        <v>0.37138273483008932</v>
      </c>
      <c r="AJ969" s="22">
        <f t="shared" si="341"/>
        <v>0.37533240026192566</v>
      </c>
      <c r="AK969" s="22">
        <f t="shared" si="341"/>
        <v>0.37925320312723176</v>
      </c>
      <c r="AL969" s="22">
        <f t="shared" si="341"/>
        <v>0.38359242092429363</v>
      </c>
      <c r="AM969" s="22">
        <f t="shared" si="341"/>
        <v>0.38779986274738648</v>
      </c>
      <c r="AN969" s="22">
        <f t="shared" si="341"/>
        <v>0.39268552088951802</v>
      </c>
      <c r="AO969" s="22">
        <f t="shared" si="341"/>
        <v>0.39762288425691511</v>
      </c>
      <c r="AP969" s="22">
        <f t="shared" si="341"/>
        <v>0.40269379600677496</v>
      </c>
      <c r="AQ969" s="22">
        <f t="shared" si="341"/>
        <v>0.40792473838796722</v>
      </c>
      <c r="AR969" s="22">
        <f t="shared" si="341"/>
        <v>0.41336672764709043</v>
      </c>
      <c r="AS969" s="22">
        <f t="shared" si="341"/>
        <v>0.41928197545201717</v>
      </c>
      <c r="AT969" s="22">
        <f t="shared" si="341"/>
        <v>0.42267113857225275</v>
      </c>
      <c r="AU969" s="22">
        <f t="shared" si="341"/>
        <v>0.42566535190819099</v>
      </c>
      <c r="AV969" s="22">
        <f t="shared" si="341"/>
        <v>0.42870908829094007</v>
      </c>
      <c r="AW969" s="22">
        <f t="shared" si="341"/>
        <v>0.43164275175553596</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0.94471091139331709</v>
      </c>
      <c r="N970" s="22">
        <f t="shared" si="342"/>
        <v>0.94946198965576145</v>
      </c>
      <c r="O970" s="22">
        <f t="shared" si="342"/>
        <v>0.95261910289076079</v>
      </c>
      <c r="P970" s="22">
        <f t="shared" si="342"/>
        <v>0.95415117805450056</v>
      </c>
      <c r="Q970" s="22">
        <f t="shared" si="342"/>
        <v>0.95753610227115837</v>
      </c>
      <c r="R970" s="22">
        <f t="shared" si="342"/>
        <v>0.96141917889497153</v>
      </c>
      <c r="S970" s="22">
        <f t="shared" si="342"/>
        <v>0.93515480120781203</v>
      </c>
      <c r="T970" s="22">
        <f t="shared" si="342"/>
        <v>0.94708771205165099</v>
      </c>
      <c r="U970" s="22">
        <f t="shared" si="342"/>
        <v>0.95631206056862683</v>
      </c>
      <c r="V970" s="22">
        <f t="shared" si="342"/>
        <v>0.96454654892777603</v>
      </c>
      <c r="W970" s="22">
        <f t="shared" si="342"/>
        <v>0.97325128797638427</v>
      </c>
      <c r="X970" s="22">
        <f t="shared" si="342"/>
        <v>0.98119891346624655</v>
      </c>
      <c r="Y970" s="22">
        <f t="shared" si="342"/>
        <v>0.98789879082853727</v>
      </c>
      <c r="Z970" s="22">
        <f t="shared" si="342"/>
        <v>0.99451531412613681</v>
      </c>
      <c r="AA970" s="22">
        <f t="shared" si="341"/>
        <v>1.00127611062345</v>
      </c>
      <c r="AB970" s="22">
        <f t="shared" si="341"/>
        <v>1.0106566845972174</v>
      </c>
      <c r="AC970" s="22">
        <f t="shared" si="341"/>
        <v>1.0187522909702245</v>
      </c>
      <c r="AD970" s="22">
        <f t="shared" si="341"/>
        <v>1.0286828054984183</v>
      </c>
      <c r="AE970" s="22">
        <f t="shared" si="341"/>
        <v>1.0390641045198805</v>
      </c>
      <c r="AF970" s="22">
        <f t="shared" si="341"/>
        <v>1.0515321137185085</v>
      </c>
      <c r="AG970" s="22">
        <f t="shared" si="341"/>
        <v>1.0650585591617119</v>
      </c>
      <c r="AH970" s="22">
        <f t="shared" si="341"/>
        <v>1.0754854266626372</v>
      </c>
      <c r="AI970" s="22">
        <f t="shared" si="341"/>
        <v>1.0859122589384242</v>
      </c>
      <c r="AJ970" s="22">
        <f t="shared" si="341"/>
        <v>1.0974609651891298</v>
      </c>
      <c r="AK970" s="22">
        <f t="shared" si="341"/>
        <v>1.1089252781391241</v>
      </c>
      <c r="AL970" s="22">
        <f t="shared" si="341"/>
        <v>1.1216130241168389</v>
      </c>
      <c r="AM970" s="22">
        <f t="shared" si="341"/>
        <v>1.1339154609992568</v>
      </c>
      <c r="AN970" s="22">
        <f t="shared" si="341"/>
        <v>1.1482009825702859</v>
      </c>
      <c r="AO970" s="22">
        <f t="shared" si="341"/>
        <v>1.1626376887083427</v>
      </c>
      <c r="AP970" s="22">
        <f t="shared" si="341"/>
        <v>1.1774648864123149</v>
      </c>
      <c r="AQ970" s="22">
        <f t="shared" si="341"/>
        <v>1.1927600090036652</v>
      </c>
      <c r="AR970" s="22">
        <f t="shared" si="341"/>
        <v>1.2086722264959426</v>
      </c>
      <c r="AS970" s="22">
        <f t="shared" si="341"/>
        <v>1.2259682381400152</v>
      </c>
      <c r="AT970" s="22">
        <f t="shared" si="341"/>
        <v>1.2358780520183839</v>
      </c>
      <c r="AU970" s="22">
        <f t="shared" si="341"/>
        <v>1.2446330442741758</v>
      </c>
      <c r="AV970" s="22">
        <f t="shared" si="341"/>
        <v>1.2535328404709924</v>
      </c>
      <c r="AW970" s="22">
        <f t="shared" si="341"/>
        <v>1.2621107866732084</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5.0536707115294871E-2</v>
      </c>
      <c r="N971" s="22">
        <f t="shared" si="341"/>
        <v>5.0790863013925151E-2</v>
      </c>
      <c r="O971" s="22">
        <f t="shared" si="341"/>
        <v>5.0959750770976316E-2</v>
      </c>
      <c r="P971" s="22">
        <f t="shared" si="341"/>
        <v>5.1041708153806091E-2</v>
      </c>
      <c r="Q971" s="22">
        <f t="shared" si="341"/>
        <v>5.122278251388987E-2</v>
      </c>
      <c r="R971" s="22">
        <f t="shared" si="341"/>
        <v>5.1430505218981189E-2</v>
      </c>
      <c r="S971" s="22">
        <f t="shared" si="341"/>
        <v>5.0025509101402868E-2</v>
      </c>
      <c r="T971" s="22">
        <f t="shared" si="341"/>
        <v>5.0663852549197509E-2</v>
      </c>
      <c r="U971" s="22">
        <f t="shared" si="341"/>
        <v>5.1157303184423346E-2</v>
      </c>
      <c r="V971" s="22">
        <f t="shared" si="341"/>
        <v>5.1597801882418554E-2</v>
      </c>
      <c r="W971" s="22">
        <f t="shared" si="341"/>
        <v>5.2063456340845179E-2</v>
      </c>
      <c r="X971" s="22">
        <f t="shared" si="341"/>
        <v>5.2488609492776998E-2</v>
      </c>
      <c r="Y971" s="22">
        <f t="shared" si="341"/>
        <v>5.2847015155168577E-2</v>
      </c>
      <c r="Z971" s="22">
        <f t="shared" si="341"/>
        <v>5.320096184508151E-2</v>
      </c>
      <c r="AA971" s="22">
        <f t="shared" si="341"/>
        <v>5.356262633771125E-2</v>
      </c>
      <c r="AB971" s="22">
        <f t="shared" si="341"/>
        <v>5.4064434154016093E-2</v>
      </c>
      <c r="AC971" s="22">
        <f t="shared" si="341"/>
        <v>5.449750344882287E-2</v>
      </c>
      <c r="AD971" s="22">
        <f t="shared" si="341"/>
        <v>5.5028729984012724E-2</v>
      </c>
      <c r="AE971" s="22">
        <f t="shared" si="341"/>
        <v>5.5584070947895699E-2</v>
      </c>
      <c r="AF971" s="22">
        <f t="shared" si="341"/>
        <v>5.6251039140580765E-2</v>
      </c>
      <c r="AG971" s="22">
        <f t="shared" si="341"/>
        <v>5.6974627704479121E-2</v>
      </c>
      <c r="AH971" s="22">
        <f t="shared" si="341"/>
        <v>5.7532406325080714E-2</v>
      </c>
      <c r="AI971" s="22">
        <f t="shared" si="341"/>
        <v>5.8090183061336044E-2</v>
      </c>
      <c r="AJ971" s="22">
        <f t="shared" si="341"/>
        <v>5.8707973729691609E-2</v>
      </c>
      <c r="AK971" s="22">
        <f t="shared" si="341"/>
        <v>5.9321249832301103E-2</v>
      </c>
      <c r="AL971" s="22">
        <f t="shared" si="341"/>
        <v>5.9999972703706668E-2</v>
      </c>
      <c r="AM971" s="22">
        <f t="shared" si="341"/>
        <v>6.0658083711035003E-2</v>
      </c>
      <c r="AN971" s="22">
        <f t="shared" si="341"/>
        <v>6.1422278567808221E-2</v>
      </c>
      <c r="AO971" s="22">
        <f t="shared" si="341"/>
        <v>6.2194560946480591E-2</v>
      </c>
      <c r="AP971" s="22">
        <f t="shared" si="341"/>
        <v>6.2987732422187484E-2</v>
      </c>
      <c r="AQ971" s="22">
        <f t="shared" si="341"/>
        <v>6.3805935241028192E-2</v>
      </c>
      <c r="AR971" s="22">
        <f t="shared" si="341"/>
        <v>6.4657149157649599E-2</v>
      </c>
      <c r="AS971" s="22">
        <f t="shared" si="341"/>
        <v>6.5582388259027249E-2</v>
      </c>
      <c r="AT971" s="22">
        <f t="shared" si="341"/>
        <v>6.6112507426169712E-2</v>
      </c>
      <c r="AU971" s="22">
        <f t="shared" si="341"/>
        <v>6.6580850147833714E-2</v>
      </c>
      <c r="AV971" s="22">
        <f t="shared" si="341"/>
        <v>6.7056939063882104E-2</v>
      </c>
      <c r="AW971" s="22">
        <f t="shared" si="341"/>
        <v>6.75158108199337E-2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0.39999978998352292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0.39521014945095007</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0.31709459412816648</v>
      </c>
      <c r="T972" s="94">
        <f>IF('Net zero activities &amp; levers'!$C$12="Off",'Activity data'!AM53*ManureNEF*NtoN2O*kgtoGg,'Net zero Activity data'!AM53*ManureNEF*NtoN2O*kgtoGg)</f>
        <v>0.32329343554510509</v>
      </c>
      <c r="U972" s="94">
        <f>IF('Net zero activities &amp; levers'!$C$12="Off",'Activity data'!AN53*ManureNEF*NtoN2O*kgtoGg,'Net zero Activity data'!AN53*ManureNEF*NtoN2O*kgtoGg)</f>
        <v>0.32662015212625256</v>
      </c>
      <c r="V972" s="94">
        <f>IF('Net zero activities &amp; levers'!$C$12="Off",'Activity data'!AO53*ManureNEF*NtoN2O*kgtoGg,'Net zero Activity data'!AO53*ManureNEF*NtoN2O*kgtoGg)</f>
        <v>0.32899134628580157</v>
      </c>
      <c r="W972" s="94">
        <f>IF('Net zero activities &amp; levers'!$C$12="Off",'Activity data'!AP53*ManureNEF*NtoN2O*kgtoGg,'Net zero Activity data'!AP53*ManureNEF*NtoN2O*kgtoGg)</f>
        <v>0.33194751319186178</v>
      </c>
      <c r="X972" s="94">
        <f>IF('Net zero activities &amp; levers'!$C$12="Off",'Activity data'!AQ53*ManureNEF*NtoN2O*kgtoGg,'Net zero Activity data'!AQ53*ManureNEF*NtoN2O*kgtoGg)</f>
        <v>0.33424144352260182</v>
      </c>
      <c r="Y972" s="94">
        <f>IF('Net zero activities &amp; levers'!$C$12="Off",'Activity data'!AR53*ManureNEF*NtoN2O*kgtoGg,'Net zero Activity data'!AR53*ManureNEF*NtoN2O*kgtoGg)</f>
        <v>0.33519459543035862</v>
      </c>
      <c r="Z972" s="94">
        <f>IF('Net zero activities &amp; levers'!$C$12="Off",'Activity data'!AS53*ManureNEF*NtoN2O*kgtoGg,'Net zero Activity data'!AS53*ManureNEF*NtoN2O*kgtoGg)</f>
        <v>0.33600381383609706</v>
      </c>
      <c r="AA972" s="94">
        <f>IF('Net zero activities &amp; levers'!$C$12="Off",'Activity data'!AT53*ManureNEF*NtoN2O*kgtoGg,'Net zero Activity data'!AT53*ManureNEF*NtoN2O*kgtoGg)</f>
        <v>0.33689768504065609</v>
      </c>
      <c r="AB972" s="94">
        <f>IF('Net zero activities &amp; levers'!$C$12="Off",'Activity data'!AU53*ManureNEF*NtoN2O*kgtoGg,'Net zero Activity data'!AU53*ManureNEF*NtoN2O*kgtoGg)</f>
        <v>0.34021760504440757</v>
      </c>
      <c r="AC972" s="94">
        <f>IF('Net zero activities &amp; levers'!$C$12="Off",'Activity data'!AV53*ManureNEF*NtoN2O*kgtoGg,'Net zero Activity data'!AV53*ManureNEF*NtoN2O*kgtoGg)</f>
        <v>0.34222049361841178</v>
      </c>
      <c r="AD972" s="94">
        <f>IF('Net zero activities &amp; levers'!$C$12="Off",'Activity data'!AW53*ManureNEF*NtoN2O*kgtoGg,'Net zero Activity data'!AW53*ManureNEF*NtoN2O*kgtoGg)</f>
        <v>0.34289884710524765</v>
      </c>
      <c r="AE972" s="94">
        <f>IF('Net zero activities &amp; levers'!$C$12="Off",'Activity data'!AX53*ManureNEF*NtoN2O*kgtoGg,'Net zero Activity data'!AX53*ManureNEF*NtoN2O*kgtoGg)</f>
        <v>0.34372311738230427</v>
      </c>
      <c r="AF972" s="94">
        <f>IF('Net zero activities &amp; levers'!$C$12="Off",'Activity data'!AY53*ManureNEF*NtoN2O*kgtoGg,'Net zero Activity data'!AY53*ManureNEF*NtoN2O*kgtoGg)</f>
        <v>0.34609476282323964</v>
      </c>
      <c r="AG972" s="94">
        <f>IF('Net zero activities &amp; levers'!$C$12="Off",'Activity data'!AZ53*ManureNEF*NtoN2O*kgtoGg,'Net zero Activity data'!AZ53*ManureNEF*NtoN2O*kgtoGg)</f>
        <v>0.349019782273292</v>
      </c>
      <c r="AH972" s="94">
        <f>IF('Net zero activities &amp; levers'!$C$12="Off",'Activity data'!BA53*ManureNEF*NtoN2O*kgtoGg,'Net zero Activity data'!BA53*ManureNEF*NtoN2O*kgtoGg)</f>
        <v>0.34899429452470448</v>
      </c>
      <c r="AI972" s="94">
        <f>IF('Net zero activities &amp; levers'!$C$12="Off",'Activity data'!BB53*ManureNEF*NtoN2O*kgtoGg,'Net zero Activity data'!BB53*ManureNEF*NtoN2O*kgtoGg)</f>
        <v>0.34871213349306363</v>
      </c>
      <c r="AJ972" s="94">
        <f>IF('Net zero activities &amp; levers'!$C$12="Off",'Activity data'!BC53*ManureNEF*NtoN2O*kgtoGg,'Net zero Activity data'!BC53*ManureNEF*NtoN2O*kgtoGg)</f>
        <v>0.34906449042030341</v>
      </c>
      <c r="AK972" s="94">
        <f>IF('Net zero activities &amp; levers'!$C$12="Off",'Activity data'!BD53*ManureNEF*NtoN2O*kgtoGg,'Net zero Activity data'!BD53*ManureNEF*NtoN2O*kgtoGg)</f>
        <v>0.34906147321073921</v>
      </c>
      <c r="AL972" s="94">
        <f>IF('Net zero activities &amp; levers'!$C$12="Off",'Activity data'!BE53*ManureNEF*NtoN2O*kgtoGg,'Net zero Activity data'!BE53*ManureNEF*NtoN2O*kgtoGg)</f>
        <v>0.34969568198826922</v>
      </c>
      <c r="AM972" s="94">
        <f>IF('Net zero activities &amp; levers'!$C$12="Off",'Activity data'!BF53*ManureNEF*NtoN2O*kgtoGg,'Net zero Activity data'!BF53*ManureNEF*NtoN2O*kgtoGg)</f>
        <v>0.34972367096328388</v>
      </c>
      <c r="AN972" s="94">
        <f>IF('Net zero activities &amp; levers'!$C$12="Off",'Activity data'!BG53*ManureNEF*NtoN2O*kgtoGg,'Net zero Activity data'!BG53*ManureNEF*NtoN2O*kgtoGg)</f>
        <v>0.35264712882161486</v>
      </c>
      <c r="AO972" s="94">
        <f>IF('Net zero activities &amp; levers'!$C$12="Off",'Activity data'!BH53*ManureNEF*NtoN2O*kgtoGg,'Net zero Activity data'!BH53*ManureNEF*NtoN2O*kgtoGg)</f>
        <v>0.35538019339675181</v>
      </c>
      <c r="AP972" s="94">
        <f>IF('Net zero activities &amp; levers'!$C$12="Off",'Activity data'!BI53*ManureNEF*NtoN2O*kgtoGg,'Net zero Activity data'!BI53*ManureNEF*NtoN2O*kgtoGg)</f>
        <v>0.35808577689628091</v>
      </c>
      <c r="AQ972" s="94">
        <f>IF('Net zero activities &amp; levers'!$C$12="Off",'Activity data'!BJ53*ManureNEF*NtoN2O*kgtoGg,'Net zero Activity data'!BJ53*ManureNEF*NtoN2O*kgtoGg)</f>
        <v>0.360803708852519</v>
      </c>
      <c r="AR972" s="94">
        <f>IF('Net zero activities &amp; levers'!$C$12="Off",'Activity data'!BK53*ManureNEF*NtoN2O*kgtoGg,'Net zero Activity data'!BK53*ManureNEF*NtoN2O*kgtoGg)</f>
        <v>0.36361682270594786</v>
      </c>
      <c r="AS972" s="94">
        <f>IF('Net zero activities &amp; levers'!$C$12="Off",'Activity data'!BL53*ManureNEF*NtoN2O*kgtoGg,'Net zero Activity data'!BL53*ManureNEF*NtoN2O*kgtoGg)</f>
        <v>0.3669982656192593</v>
      </c>
      <c r="AT972" s="94">
        <f>IF('Net zero activities &amp; levers'!$C$12="Off",'Activity data'!BM53*ManureNEF*NtoN2O*kgtoGg,'Net zero Activity data'!BM53*ManureNEF*NtoN2O*kgtoGg)</f>
        <v>0.36535334943592962</v>
      </c>
      <c r="AU972" s="94">
        <f>IF('Net zero activities &amp; levers'!$C$12="Off",'Activity data'!BN53*ManureNEF*NtoN2O*kgtoGg,'Net zero Activity data'!BN53*ManureNEF*NtoN2O*kgtoGg)</f>
        <v>0.36284329490270817</v>
      </c>
      <c r="AV972" s="94">
        <f>IF('Net zero activities &amp; levers'!$C$12="Off",'Activity data'!BO53*ManureNEF*NtoN2O*kgtoGg,'Net zero Activity data'!BO53*ManureNEF*NtoN2O*kgtoGg)</f>
        <v>0.36030197040043493</v>
      </c>
      <c r="AW972" s="94">
        <f>IF('Net zero activities &amp; levers'!$C$12="Off",'Activity data'!BP53*ManureNEF*NtoN2O*kgtoGg,'Net zero Activity data'!BP53*ManureNEF*NtoN2O*kgtoGg)</f>
        <v>0.35744820544326111</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2.6602988559851233</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2.1089170722639059</v>
      </c>
      <c r="T973" s="94">
        <f>IF('Net zero activities &amp; levers'!$C$12="Off",'Activity data'!AM54*ManureNEF*NtoN2O*kgtoGg,'Net zero Activity data'!AM54*ManureNEF*NtoN2O*kgtoGg)</f>
        <v>2.1501440207345399</v>
      </c>
      <c r="U973" s="94">
        <f>IF('Net zero activities &amp; levers'!$C$12="Off",'Activity data'!AN54*ManureNEF*NtoN2O*kgtoGg,'Net zero Activity data'!AN54*ManureNEF*NtoN2O*kgtoGg)</f>
        <v>2.1722691831386944</v>
      </c>
      <c r="V973" s="94">
        <f>IF('Net zero activities &amp; levers'!$C$12="Off",'Activity data'!AO54*ManureNEF*NtoN2O*kgtoGg,'Net zero Activity data'!AO54*ManureNEF*NtoN2O*kgtoGg)</f>
        <v>2.1880394041936264</v>
      </c>
      <c r="W973" s="94">
        <f>IF('Net zero activities &amp; levers'!$C$12="Off",'Activity data'!AP54*ManureNEF*NtoN2O*kgtoGg,'Net zero Activity data'!AP54*ManureNEF*NtoN2O*kgtoGg)</f>
        <v>2.2077001331120529</v>
      </c>
      <c r="X973" s="94">
        <f>IF('Net zero activities &amp; levers'!$C$12="Off",'Activity data'!AQ54*ManureNEF*NtoN2O*kgtoGg,'Net zero Activity data'!AQ54*ManureNEF*NtoN2O*kgtoGg)</f>
        <v>2.2229564917087132</v>
      </c>
      <c r="Y973" s="94">
        <f>IF('Net zero activities &amp; levers'!$C$12="Off",'Activity data'!AR54*ManureNEF*NtoN2O*kgtoGg,'Net zero Activity data'!AR54*ManureNEF*NtoN2O*kgtoGg)</f>
        <v>2.2292956673615048</v>
      </c>
      <c r="Z973" s="94">
        <f>IF('Net zero activities &amp; levers'!$C$12="Off",'Activity data'!AS54*ManureNEF*NtoN2O*kgtoGg,'Net zero Activity data'!AS54*ManureNEF*NtoN2O*kgtoGg)</f>
        <v>2.2346775771847991</v>
      </c>
      <c r="AA973" s="94">
        <f>IF('Net zero activities &amp; levers'!$C$12="Off",'Activity data'!AT54*ManureNEF*NtoN2O*kgtoGg,'Net zero Activity data'!AT54*ManureNEF*NtoN2O*kgtoGg)</f>
        <v>2.2406224916633408</v>
      </c>
      <c r="AB973" s="94">
        <f>IF('Net zero activities &amp; levers'!$C$12="Off",'Activity data'!AU54*ManureNEF*NtoN2O*kgtoGg,'Net zero Activity data'!AU54*ManureNEF*NtoN2O*kgtoGg)</f>
        <v>2.2627024517260845</v>
      </c>
      <c r="AC973" s="94">
        <f>IF('Net zero activities &amp; levers'!$C$12="Off",'Activity data'!AV54*ManureNEF*NtoN2O*kgtoGg,'Net zero Activity data'!AV54*ManureNEF*NtoN2O*kgtoGg)</f>
        <v>2.2760231641752293</v>
      </c>
      <c r="AD973" s="94">
        <f>IF('Net zero activities &amp; levers'!$C$12="Off",'Activity data'!AW54*ManureNEF*NtoN2O*kgtoGg,'Net zero Activity data'!AW54*ManureNEF*NtoN2O*kgtoGg)</f>
        <v>2.2805347240564422</v>
      </c>
      <c r="AE973" s="94">
        <f>IF('Net zero activities &amp; levers'!$C$12="Off",'Activity data'!AX54*ManureNEF*NtoN2O*kgtoGg,'Net zero Activity data'!AX54*ManureNEF*NtoN2O*kgtoGg)</f>
        <v>2.2860167401224167</v>
      </c>
      <c r="AF973" s="94">
        <f>IF('Net zero activities &amp; levers'!$C$12="Off",'Activity data'!AY54*ManureNEF*NtoN2O*kgtoGg,'Net zero Activity data'!AY54*ManureNEF*NtoN2O*kgtoGg)</f>
        <v>2.3017899625373146</v>
      </c>
      <c r="AG973" s="94">
        <f>IF('Net zero activities &amp; levers'!$C$12="Off",'Activity data'!AZ54*ManureNEF*NtoN2O*kgtoGg,'Net zero Activity data'!AZ54*ManureNEF*NtoN2O*kgtoGg)</f>
        <v>2.3212435374930149</v>
      </c>
      <c r="AH973" s="94">
        <f>IF('Net zero activities &amp; levers'!$C$12="Off",'Activity data'!BA54*ManureNEF*NtoN2O*kgtoGg,'Net zero Activity data'!BA54*ManureNEF*NtoN2O*kgtoGg)</f>
        <v>2.3210740248329906</v>
      </c>
      <c r="AI973" s="94">
        <f>IF('Net zero activities &amp; levers'!$C$12="Off",'Activity data'!BB54*ManureNEF*NtoN2O*kgtoGg,'Net zero Activity data'!BB54*ManureNEF*NtoN2O*kgtoGg)</f>
        <v>2.3191974421735124</v>
      </c>
      <c r="AJ973" s="94">
        <f>IF('Net zero activities &amp; levers'!$C$12="Off",'Activity data'!BC54*ManureNEF*NtoN2O*kgtoGg,'Net zero Activity data'!BC54*ManureNEF*NtoN2O*kgtoGg)</f>
        <v>2.3215408802300002</v>
      </c>
      <c r="AK973" s="94">
        <f>IF('Net zero activities &amp; levers'!$C$12="Off",'Activity data'!BD54*ManureNEF*NtoN2O*kgtoGg,'Net zero Activity data'!BD54*ManureNEF*NtoN2O*kgtoGg)</f>
        <v>2.3215208135215848</v>
      </c>
      <c r="AL973" s="94">
        <f>IF('Net zero activities &amp; levers'!$C$12="Off",'Activity data'!BE54*ManureNEF*NtoN2O*kgtoGg,'Net zero Activity data'!BE54*ManureNEF*NtoN2O*kgtoGg)</f>
        <v>2.3257387779494887</v>
      </c>
      <c r="AM973" s="94">
        <f>IF('Net zero activities &amp; levers'!$C$12="Off",'Activity data'!BF54*ManureNEF*NtoN2O*kgtoGg,'Net zero Activity data'!BF54*ManureNEF*NtoN2O*kgtoGg)</f>
        <v>2.3259249256427523</v>
      </c>
      <c r="AN973" s="94">
        <f>IF('Net zero activities &amp; levers'!$C$12="Off",'Activity data'!BG54*ManureNEF*NtoN2O*kgtoGg,'Net zero Activity data'!BG54*ManureNEF*NtoN2O*kgtoGg)</f>
        <v>2.3453681148413228</v>
      </c>
      <c r="AO973" s="94">
        <f>IF('Net zero activities &amp; levers'!$C$12="Off",'Activity data'!BH54*ManureNEF*NtoN2O*kgtoGg,'Net zero Activity data'!BH54*ManureNEF*NtoN2O*kgtoGg)</f>
        <v>2.3635450457913865</v>
      </c>
      <c r="AP973" s="94">
        <f>IF('Net zero activities &amp; levers'!$C$12="Off",'Activity data'!BI54*ManureNEF*NtoN2O*kgtoGg,'Net zero Activity data'!BI54*ManureNEF*NtoN2O*kgtoGg)</f>
        <v>2.3815392069604866</v>
      </c>
      <c r="AQ973" s="94">
        <f>IF('Net zero activities &amp; levers'!$C$12="Off",'Activity data'!BJ54*ManureNEF*NtoN2O*kgtoGg,'Net zero Activity data'!BJ54*ManureNEF*NtoN2O*kgtoGg)</f>
        <v>2.3996154946358459</v>
      </c>
      <c r="AR973" s="94">
        <f>IF('Net zero activities &amp; levers'!$C$12="Off",'Activity data'!BK54*ManureNEF*NtoN2O*kgtoGg,'Net zero Activity data'!BK54*ManureNEF*NtoN2O*kgtoGg)</f>
        <v>2.4183248133740904</v>
      </c>
      <c r="AS973" s="94">
        <f>IF('Net zero activities &amp; levers'!$C$12="Off",'Activity data'!BL54*ManureNEF*NtoN2O*kgtoGg,'Net zero Activity data'!BL54*ManureNEF*NtoN2O*kgtoGg)</f>
        <v>2.4408139469664651</v>
      </c>
      <c r="AT973" s="94">
        <f>IF('Net zero activities &amp; levers'!$C$12="Off",'Activity data'!BM54*ManureNEF*NtoN2O*kgtoGg,'Net zero Activity data'!BM54*ManureNEF*NtoN2O*kgtoGg)</f>
        <v>2.4298740196207946</v>
      </c>
      <c r="AU973" s="94">
        <f>IF('Net zero activities &amp; levers'!$C$12="Off",'Activity data'!BN54*ManureNEF*NtoN2O*kgtoGg,'Net zero Activity data'!BN54*ManureNEF*NtoN2O*kgtoGg)</f>
        <v>2.4131802728479177</v>
      </c>
      <c r="AV973" s="94">
        <f>IF('Net zero activities &amp; levers'!$C$12="Off",'Activity data'!BO54*ManureNEF*NtoN2O*kgtoGg,'Net zero Activity data'!BO54*ManureNEF*NtoN2O*kgtoGg)</f>
        <v>2.3962785573086092</v>
      </c>
      <c r="AW973" s="94">
        <f>IF('Net zero activities &amp; levers'!$C$12="Off",'Activity data'!BP54*ManureNEF*NtoN2O*kgtoGg,'Net zero Activity data'!BP54*ManureNEF*NtoN2O*kgtoGg)</f>
        <v>2.3772988782164455</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0.34358078636628725</v>
      </c>
      <c r="L974" s="94">
        <f>IF('Net zero activities &amp; levers'!$C$12="Off",'Activity data'!AE55*ManureNEF*NtoN2O*kgtoGg,'Net zero Activity data'!AE55*ManureNEF*NtoN2O*kgtoGg)</f>
        <v>0.35516571939691488</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0.38707850955818845</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0.37659818159279607</v>
      </c>
      <c r="T974" s="94">
        <f>IF('Net zero activities &amp; levers'!$C$12="Off",'Activity data'!AM55*ManureNEF*NtoN2O*kgtoGg,'Net zero Activity data'!AM55*ManureNEF*NtoN2O*kgtoGg)</f>
        <v>0.39321088771048274</v>
      </c>
      <c r="U974" s="94">
        <f>IF('Net zero activities &amp; levers'!$C$12="Off",'Activity data'!AN55*ManureNEF*NtoN2O*kgtoGg,'Net zero Activity data'!AN55*ManureNEF*NtoN2O*kgtoGg)</f>
        <v>0.40669662526329453</v>
      </c>
      <c r="V974" s="94">
        <f>IF('Net zero activities &amp; levers'!$C$12="Off",'Activity data'!AO55*ManureNEF*NtoN2O*kgtoGg,'Net zero Activity data'!AO55*ManureNEF*NtoN2O*kgtoGg)</f>
        <v>0.41925946524212343</v>
      </c>
      <c r="W974" s="94">
        <f>IF('Net zero activities &amp; levers'!$C$12="Off",'Activity data'!AP55*ManureNEF*NtoN2O*kgtoGg,'Net zero Activity data'!AP55*ManureNEF*NtoN2O*kgtoGg)</f>
        <v>0.43283407028296639</v>
      </c>
      <c r="X974" s="94">
        <f>IF('Net zero activities &amp; levers'!$C$12="Off",'Activity data'!AQ55*ManureNEF*NtoN2O*kgtoGg,'Net zero Activity data'!AQ55*ManureNEF*NtoN2O*kgtoGg)</f>
        <v>0.44581904139111239</v>
      </c>
      <c r="Y974" s="94">
        <f>IF('Net zero activities &amp; levers'!$C$12="Off",'Activity data'!AR55*ManureNEF*NtoN2O*kgtoGg,'Net zero Activity data'!AR55*ManureNEF*NtoN2O*kgtoGg)</f>
        <v>0.4572389751285254</v>
      </c>
      <c r="Z974" s="94">
        <f>IF('Net zero activities &amp; levers'!$C$12="Off",'Activity data'!AS55*ManureNEF*NtoN2O*kgtoGg,'Net zero Activity data'!AS55*ManureNEF*NtoN2O*kgtoGg)</f>
        <v>0.46864946604896868</v>
      </c>
      <c r="AA974" s="94">
        <f>IF('Net zero activities &amp; levers'!$C$12="Off",'Activity data'!AT55*ManureNEF*NtoN2O*kgtoGg,'Net zero Activity data'!AT55*ManureNEF*NtoN2O*kgtoGg)</f>
        <v>0.48037106184702144</v>
      </c>
      <c r="AB974" s="94">
        <f>IF('Net zero activities &amp; levers'!$C$12="Off",'Activity data'!AU55*ManureNEF*NtoN2O*kgtoGg,'Net zero Activity data'!AU55*ManureNEF*NtoN2O*kgtoGg)</f>
        <v>0.49583196103346944</v>
      </c>
      <c r="AC974" s="94">
        <f>IF('Net zero activities &amp; levers'!$C$12="Off",'Activity data'!AV55*ManureNEF*NtoN2O*kgtoGg,'Net zero Activity data'!AV55*ManureNEF*NtoN2O*kgtoGg)</f>
        <v>0.50969807630161768</v>
      </c>
      <c r="AD974" s="94">
        <f>IF('Net zero activities &amp; levers'!$C$12="Off",'Activity data'!AW55*ManureNEF*NtoN2O*kgtoGg,'Net zero Activity data'!AW55*ManureNEF*NtoN2O*kgtoGg)</f>
        <v>0.52764488021470779</v>
      </c>
      <c r="AE974" s="94">
        <f>IF('Net zero activities &amp; levers'!$C$12="Off",'Activity data'!AX55*ManureNEF*NtoN2O*kgtoGg,'Net zero Activity data'!AX55*ManureNEF*NtoN2O*kgtoGg)</f>
        <v>0.54648707022724974</v>
      </c>
      <c r="AF974" s="94">
        <f>IF('Net zero activities &amp; levers'!$C$12="Off",'Activity data'!AY55*ManureNEF*NtoN2O*kgtoGg,'Net zero Activity data'!AY55*ManureNEF*NtoN2O*kgtoGg)</f>
        <v>0.56858747598581738</v>
      </c>
      <c r="AG974" s="94">
        <f>IF('Net zero activities &amp; levers'!$C$12="Off",'Activity data'!AZ55*ManureNEF*NtoN2O*kgtoGg,'Net zero Activity data'!AZ55*ManureNEF*NtoN2O*kgtoGg)</f>
        <v>0.59255396962113349</v>
      </c>
      <c r="AH974" s="94">
        <f>IF('Net zero activities &amp; levers'!$C$12="Off",'Activity data'!BA55*ManureNEF*NtoN2O*kgtoGg,'Net zero Activity data'!BA55*ManureNEF*NtoN2O*kgtoGg)</f>
        <v>0.61238572332256203</v>
      </c>
      <c r="AI974" s="94">
        <f>IF('Net zero activities &amp; levers'!$C$12="Off",'Activity data'!BB55*ManureNEF*NtoN2O*kgtoGg,'Net zero Activity data'!BB55*ManureNEF*NtoN2O*kgtoGg)</f>
        <v>0.63250600171232407</v>
      </c>
      <c r="AJ974" s="94">
        <f>IF('Net zero activities &amp; levers'!$C$12="Off",'Activity data'!BC55*ManureNEF*NtoN2O*kgtoGg,'Net zero Activity data'!BC55*ManureNEF*NtoN2O*kgtoGg)</f>
        <v>0.65458326762854946</v>
      </c>
      <c r="AK974" s="94">
        <f>IF('Net zero activities &amp; levers'!$C$12="Off",'Activity data'!BD55*ManureNEF*NtoN2O*kgtoGg,'Net zero Activity data'!BD55*ManureNEF*NtoN2O*kgtoGg)</f>
        <v>0.67686554813993804</v>
      </c>
      <c r="AL974" s="94">
        <f>IF('Net zero activities &amp; levers'!$C$12="Off",'Activity data'!BE55*ManureNEF*NtoN2O*kgtoGg,'Net zero Activity data'!BE55*ManureNEF*NtoN2O*kgtoGg)</f>
        <v>0.70132710752479099</v>
      </c>
      <c r="AM974" s="94">
        <f>IF('Net zero activities &amp; levers'!$C$12="Off",'Activity data'!BF55*ManureNEF*NtoN2O*kgtoGg,'Net zero Activity data'!BF55*ManureNEF*NtoN2O*kgtoGg)</f>
        <v>0.7255761301223228</v>
      </c>
      <c r="AN974" s="94">
        <f>IF('Net zero activities &amp; levers'!$C$12="Off",'Activity data'!BG55*ManureNEF*NtoN2O*kgtoGg,'Net zero Activity data'!BG55*ManureNEF*NtoN2O*kgtoGg)</f>
        <v>0.75228490125345104</v>
      </c>
      <c r="AO974" s="94">
        <f>IF('Net zero activities &amp; levers'!$C$12="Off",'Activity data'!BH55*ManureNEF*NtoN2O*kgtoGg,'Net zero Activity data'!BH55*ManureNEF*NtoN2O*kgtoGg)</f>
        <v>0.7795795585815366</v>
      </c>
      <c r="AP974" s="94">
        <f>IF('Net zero activities &amp; levers'!$C$12="Off",'Activity data'!BI55*ManureNEF*NtoN2O*kgtoGg,'Net zero Activity data'!BI55*ManureNEF*NtoN2O*kgtoGg)</f>
        <v>0.80784138398371086</v>
      </c>
      <c r="AQ974" s="94">
        <f>IF('Net zero activities &amp; levers'!$C$12="Off",'Activity data'!BJ55*ManureNEF*NtoN2O*kgtoGg,'Net zero Activity data'!BJ55*ManureNEF*NtoN2O*kgtoGg)</f>
        <v>0.83720880389512953</v>
      </c>
      <c r="AR974" s="94">
        <f>IF('Net zero activities &amp; levers'!$C$12="Off",'Activity data'!BK55*ManureNEF*NtoN2O*kgtoGg,'Net zero Activity data'!BK55*ManureNEF*NtoN2O*kgtoGg)</f>
        <v>0.86793643968793199</v>
      </c>
      <c r="AS974" s="94">
        <f>IF('Net zero activities &amp; levers'!$C$12="Off",'Activity data'!BL55*ManureNEF*NtoN2O*kgtoGg,'Net zero Activity data'!BL55*ManureNEF*NtoN2O*kgtoGg)</f>
        <v>0.90126396548339527</v>
      </c>
      <c r="AT974" s="94">
        <f>IF('Net zero activities &amp; levers'!$C$12="Off",'Activity data'!BM55*ManureNEF*NtoN2O*kgtoGg,'Net zero Activity data'!BM55*ManureNEF*NtoN2O*kgtoGg)</f>
        <v>0.92323778695651582</v>
      </c>
      <c r="AU974" s="94">
        <f>IF('Net zero activities &amp; levers'!$C$12="Off",'Activity data'!BN55*ManureNEF*NtoN2O*kgtoGg,'Net zero Activity data'!BN55*ManureNEF*NtoN2O*kgtoGg)</f>
        <v>0.94363961162109378</v>
      </c>
      <c r="AV974" s="94">
        <f>IF('Net zero activities &amp; levers'!$C$12="Off",'Activity data'!BO55*ManureNEF*NtoN2O*kgtoGg,'Net zero Activity data'!BO55*ManureNEF*NtoN2O*kgtoGg)</f>
        <v>0.96453981005283229</v>
      </c>
      <c r="AW974" s="94">
        <f>IF('Net zero activities &amp; levers'!$C$12="Off",'Activity data'!BP55*ManureNEF*NtoN2O*kgtoGg,'Net zero Activity data'!BP55*ManureNEF*NtoN2O*kgtoGg)</f>
        <v>0.98518749139131134</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5.8466784388382181E-2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5.9536124869389993E-2</v>
      </c>
      <c r="T975" s="94">
        <f>IF('Net zero activities &amp; levers'!$C$12="Off",'Activity data'!AM56*ManureNEF*NtoN2O*kgtoGg,IF('Net zero activities &amp; levers'!$C$12="PB",'Activity data'!AM56*ManureNEF*NtoN2O*kgtoGg,IF('Net zero activities &amp; levers'!$C$12="MS",'Net zero Activity data'!AM56*ManureNEF*NtoN2O*kgtoGg,"ERROR")))</f>
        <v>5.9735159508924454E-2</v>
      </c>
      <c r="U975" s="94">
        <f>IF('Net zero activities &amp; levers'!$C$12="Off",'Activity data'!AN56*ManureNEF*NtoN2O*kgtoGg,IF('Net zero activities &amp; levers'!$C$12="PB",'Activity data'!AN56*ManureNEF*NtoN2O*kgtoGg,IF('Net zero activities &amp; levers'!$C$12="MS",'Net zero Activity data'!AN56*ManureNEF*NtoN2O*kgtoGg,"ERROR")))</f>
        <v>5.9911260751716718E-2</v>
      </c>
      <c r="V975" s="94">
        <f>IF('Net zero activities &amp; levers'!$C$12="Off",'Activity data'!AO56*ManureNEF*NtoN2O*kgtoGg,IF('Net zero activities &amp; levers'!$C$12="PB",'Activity data'!AO56*ManureNEF*NtoN2O*kgtoGg,IF('Net zero activities &amp; levers'!$C$12="MS",'Net zero Activity data'!AO56*ManureNEF*NtoN2O*kgtoGg,"ERROR")))</f>
        <v>6.0064792145132169E-2</v>
      </c>
      <c r="W975" s="94">
        <f>IF('Net zero activities &amp; levers'!$C$12="Off",'Activity data'!AP56*ManureNEF*NtoN2O*kgtoGg,IF('Net zero activities &amp; levers'!$C$12="PB",'Activity data'!AP56*ManureNEF*NtoN2O*kgtoGg,IF('Net zero activities &amp; levers'!$C$12="MS",'Net zero Activity data'!AP56*ManureNEF*NtoN2O*kgtoGg,"ERROR")))</f>
        <v>6.0195961741197811E-2</v>
      </c>
      <c r="X975" s="94">
        <f>IF('Net zero activities &amp; levers'!$C$12="Off",'Activity data'!AQ56*ManureNEF*NtoN2O*kgtoGg,IF('Net zero activities &amp; levers'!$C$12="PB",'Activity data'!AQ56*ManureNEF*NtoN2O*kgtoGg,IF('Net zero activities &amp; levers'!$C$12="MS",'Net zero Activity data'!AQ56*ManureNEF*NtoN2O*kgtoGg,"ERROR")))</f>
        <v>6.0301987284053699E-2</v>
      </c>
      <c r="Y975" s="94">
        <f>IF('Net zero activities &amp; levers'!$C$12="Off",'Activity data'!AR56*ManureNEF*NtoN2O*kgtoGg,IF('Net zero activities &amp; levers'!$C$12="PB",'Activity data'!AR56*ManureNEF*NtoN2O*kgtoGg,IF('Net zero activities &amp; levers'!$C$12="MS",'Net zero Activity data'!AR56*ManureNEF*NtoN2O*kgtoGg,"ERROR")))</f>
        <v>6.0404636780314803E-2</v>
      </c>
      <c r="Z975" s="94">
        <f>IF('Net zero activities &amp; levers'!$C$12="Off",'Activity data'!AS56*ManureNEF*NtoN2O*kgtoGg,IF('Net zero activities &amp; levers'!$C$12="PB",'Activity data'!AS56*ManureNEF*NtoN2O*kgtoGg,IF('Net zero activities &amp; levers'!$C$12="MS",'Net zero Activity data'!AS56*ManureNEF*NtoN2O*kgtoGg,"ERROR")))</f>
        <v>6.0504501381629855E-2</v>
      </c>
      <c r="AA975" s="94">
        <f>IF('Net zero activities &amp; levers'!$C$12="Off",'Activity data'!AT56*ManureNEF*NtoN2O*kgtoGg,IF('Net zero activities &amp; levers'!$C$12="PB",'Activity data'!AT56*ManureNEF*NtoN2O*kgtoGg,IF('Net zero activities &amp; levers'!$C$12="MS",'Net zero Activity data'!AT56*ManureNEF*NtoN2O*kgtoGg,"ERROR")))</f>
        <v>6.0601140224058242E-2</v>
      </c>
      <c r="AB975" s="94">
        <f>IF('Net zero activities &amp; levers'!$C$12="Off",'Activity data'!AU56*ManureNEF*NtoN2O*kgtoGg,IF('Net zero activities &amp; levers'!$C$12="PB",'Activity data'!AU56*ManureNEF*NtoN2O*kgtoGg,IF('Net zero activities &amp; levers'!$C$12="MS",'Net zero Activity data'!AU56*ManureNEF*NtoN2O*kgtoGg,"ERROR")))</f>
        <v>6.0696778742641164E-2</v>
      </c>
      <c r="AC975" s="94">
        <f>IF('Net zero activities &amp; levers'!$C$12="Off",'Activity data'!AV56*ManureNEF*NtoN2O*kgtoGg,IF('Net zero activities &amp; levers'!$C$12="PB",'Activity data'!AV56*ManureNEF*NtoN2O*kgtoGg,IF('Net zero activities &amp; levers'!$C$12="MS",'Net zero Activity data'!AV56*ManureNEF*NtoN2O*kgtoGg,"ERROR")))</f>
        <v>6.0786268969690582E-2</v>
      </c>
      <c r="AD975" s="94">
        <f>IF('Net zero activities &amp; levers'!$C$12="Off",'Activity data'!AW56*ManureNEF*NtoN2O*kgtoGg,IF('Net zero activities &amp; levers'!$C$12="PB",'Activity data'!AW56*ManureNEF*NtoN2O*kgtoGg,IF('Net zero activities &amp; levers'!$C$12="MS",'Net zero Activity data'!AW56*ManureNEF*NtoN2O*kgtoGg,"ERROR")))</f>
        <v>6.0875543501258844E-2</v>
      </c>
      <c r="AE975" s="94">
        <f>IF('Net zero activities &amp; levers'!$C$12="Off",'Activity data'!AX56*ManureNEF*NtoN2O*kgtoGg,IF('Net zero activities &amp; levers'!$C$12="PB",'Activity data'!AX56*ManureNEF*NtoN2O*kgtoGg,IF('Net zero activities &amp; levers'!$C$12="MS",'Net zero Activity data'!AX56*ManureNEF*NtoN2O*kgtoGg,"ERROR")))</f>
        <v>6.0962502544019311E-2</v>
      </c>
      <c r="AF975" s="94">
        <f>IF('Net zero activities &amp; levers'!$C$12="Off",'Activity data'!AY56*ManureNEF*NtoN2O*kgtoGg,IF('Net zero activities &amp; levers'!$C$12="PB",'Activity data'!AY56*ManureNEF*NtoN2O*kgtoGg,IF('Net zero activities &amp; levers'!$C$12="MS",'Net zero Activity data'!AY56*ManureNEF*NtoN2O*kgtoGg,"ERROR")))</f>
        <v>6.1048589321399588E-2</v>
      </c>
      <c r="AG975" s="94">
        <f>IF('Net zero activities &amp; levers'!$C$12="Off",'Activity data'!AZ56*ManureNEF*NtoN2O*kgtoGg,IF('Net zero activities &amp; levers'!$C$12="PB",'Activity data'!AZ56*ManureNEF*NtoN2O*kgtoGg,IF('Net zero activities &amp; levers'!$C$12="MS",'Net zero Activity data'!AZ56*ManureNEF*NtoN2O*kgtoGg,"ERROR")))</f>
        <v>6.1132180232229487E-2</v>
      </c>
      <c r="AH975" s="94">
        <f>IF('Net zero activities &amp; levers'!$C$12="Off",'Activity data'!BA56*ManureNEF*NtoN2O*kgtoGg,IF('Net zero activities &amp; levers'!$C$12="PB",'Activity data'!BA56*ManureNEF*NtoN2O*kgtoGg,IF('Net zero activities &amp; levers'!$C$12="MS",'Net zero Activity data'!BA56*ManureNEF*NtoN2O*kgtoGg,"ERROR")))</f>
        <v>6.1208044769568551E-2</v>
      </c>
      <c r="AI975" s="94">
        <f>IF('Net zero activities &amp; levers'!$C$12="Off",'Activity data'!BB56*ManureNEF*NtoN2O*kgtoGg,IF('Net zero activities &amp; levers'!$C$12="PB",'Activity data'!BB56*ManureNEF*NtoN2O*kgtoGg,IF('Net zero activities &amp; levers'!$C$12="MS",'Net zero Activity data'!BB56*ManureNEF*NtoN2O*kgtoGg,"ERROR")))</f>
        <v>6.1280223554167013E-2</v>
      </c>
      <c r="AJ975" s="94">
        <f>IF('Net zero activities &amp; levers'!$C$12="Off",'Activity data'!BC56*ManureNEF*NtoN2O*kgtoGg,IF('Net zero activities &amp; levers'!$C$12="PB",'Activity data'!BC56*ManureNEF*NtoN2O*kgtoGg,IF('Net zero activities &amp; levers'!$C$12="MS",'Net zero Activity data'!BC56*ManureNEF*NtoN2O*kgtoGg,"ERROR")))</f>
        <v>6.1349674663975208E-2</v>
      </c>
      <c r="AK975" s="94">
        <f>IF('Net zero activities &amp; levers'!$C$12="Off",'Activity data'!BD56*ManureNEF*NtoN2O*kgtoGg,IF('Net zero activities &amp; levers'!$C$12="PB",'Activity data'!BD56*ManureNEF*NtoN2O*kgtoGg,IF('Net zero activities &amp; levers'!$C$12="MS",'Net zero Activity data'!BD56*ManureNEF*NtoN2O*kgtoGg,"ERROR")))</f>
        <v>6.1414673373077315E-2</v>
      </c>
      <c r="AL975" s="94">
        <f>IF('Net zero activities &amp; levers'!$C$12="Off",'Activity data'!BE56*ManureNEF*NtoN2O*kgtoGg,IF('Net zero activities &amp; levers'!$C$12="PB",'Activity data'!BE56*ManureNEF*NtoN2O*kgtoGg,IF('Net zero activities &amp; levers'!$C$12="MS",'Net zero Activity data'!BE56*ManureNEF*NtoN2O*kgtoGg,"ERROR")))</f>
        <v>6.1476433009992407E-2</v>
      </c>
      <c r="AM975" s="94">
        <f>IF('Net zero activities &amp; levers'!$C$12="Off",'Activity data'!BF56*ManureNEF*NtoN2O*kgtoGg,IF('Net zero activities &amp; levers'!$C$12="PB",'Activity data'!BF56*ManureNEF*NtoN2O*kgtoGg,IF('Net zero activities &amp; levers'!$C$12="MS",'Net zero Activity data'!BF56*ManureNEF*NtoN2O*kgtoGg,"ERROR")))</f>
        <v>6.1532799513045147E-2</v>
      </c>
      <c r="AN975" s="94">
        <f>IF('Net zero activities &amp; levers'!$C$12="Off",'Activity data'!BG56*ManureNEF*NtoN2O*kgtoGg,IF('Net zero activities &amp; levers'!$C$12="PB",'Activity data'!BG56*ManureNEF*NtoN2O*kgtoGg,IF('Net zero activities &amp; levers'!$C$12="MS",'Net zero Activity data'!BG56*ManureNEF*NtoN2O*kgtoGg,"ERROR")))</f>
        <v>6.1587110339340626E-2</v>
      </c>
      <c r="AO975" s="94">
        <f>IF('Net zero activities &amp; levers'!$C$12="Off",'Activity data'!BH56*ManureNEF*NtoN2O*kgtoGg,IF('Net zero activities &amp; levers'!$C$12="PB",'Activity data'!BH56*ManureNEF*NtoN2O*kgtoGg,IF('Net zero activities &amp; levers'!$C$12="MS",'Net zero Activity data'!BH56*ManureNEF*NtoN2O*kgtoGg,"ERROR")))</f>
        <v>6.1636991968896812E-2</v>
      </c>
      <c r="AP975" s="94">
        <f>IF('Net zero activities &amp; levers'!$C$12="Off",'Activity data'!BI56*ManureNEF*NtoN2O*kgtoGg,IF('Net zero activities &amp; levers'!$C$12="PB",'Activity data'!BI56*ManureNEF*NtoN2O*kgtoGg,IF('Net zero activities &amp; levers'!$C$12="MS",'Net zero Activity data'!BI56*ManureNEF*NtoN2O*kgtoGg,"ERROR")))</f>
        <v>6.1682488685774167E-2</v>
      </c>
      <c r="AQ975" s="94">
        <f>IF('Net zero activities &amp; levers'!$C$12="Off",'Activity data'!BJ56*ManureNEF*NtoN2O*kgtoGg,IF('Net zero activities &amp; levers'!$C$12="PB",'Activity data'!BJ56*ManureNEF*NtoN2O*kgtoGg,IF('Net zero activities &amp; levers'!$C$12="MS",'Net zero Activity data'!BJ56*ManureNEF*NtoN2O*kgtoGg,"ERROR")))</f>
        <v>6.1723470342164501E-2</v>
      </c>
      <c r="AR975" s="94">
        <f>IF('Net zero activities &amp; levers'!$C$12="Off",'Activity data'!BK56*ManureNEF*NtoN2O*kgtoGg,IF('Net zero activities &amp; levers'!$C$12="PB",'Activity data'!BK56*ManureNEF*NtoN2O*kgtoGg,IF('Net zero activities &amp; levers'!$C$12="MS",'Net zero Activity data'!BK56*ManureNEF*NtoN2O*kgtoGg,"ERROR")))</f>
        <v>6.1759902671414825E-2</v>
      </c>
      <c r="AS975" s="94">
        <f>IF('Net zero activities &amp; levers'!$C$12="Off",'Activity data'!BL56*ManureNEF*NtoN2O*kgtoGg,IF('Net zero activities &amp; levers'!$C$12="PB",'Activity data'!BL56*ManureNEF*NtoN2O*kgtoGg,IF('Net zero activities &amp; levers'!$C$12="MS",'Net zero Activity data'!BL56*ManureNEF*NtoN2O*kgtoGg,"ERROR")))</f>
        <v>6.1792514211408002E-2</v>
      </c>
      <c r="AT975" s="94">
        <f>IF('Net zero activities &amp; levers'!$C$12="Off",'Activity data'!BM56*ManureNEF*NtoN2O*kgtoGg,IF('Net zero activities &amp; levers'!$C$12="PB",'Activity data'!BM56*ManureNEF*NtoN2O*kgtoGg,IF('Net zero activities &amp; levers'!$C$12="MS",'Net zero Activity data'!BM56*ManureNEF*NtoN2O*kgtoGg,"ERROR")))</f>
        <v>6.1810957148140416E-2</v>
      </c>
      <c r="AU975" s="94">
        <f>IF('Net zero activities &amp; levers'!$C$12="Off",'Activity data'!BN56*ManureNEF*NtoN2O*kgtoGg,IF('Net zero activities &amp; levers'!$C$12="PB",'Activity data'!BN56*ManureNEF*NtoN2O*kgtoGg,IF('Net zero activities &amp; levers'!$C$12="MS",'Net zero Activity data'!BN56*ManureNEF*NtoN2O*kgtoGg,"ERROR")))</f>
        <v>6.1822284532220925E-2</v>
      </c>
      <c r="AV975" s="94">
        <f>IF('Net zero activities &amp; levers'!$C$12="Off",'Activity data'!BO56*ManureNEF*NtoN2O*kgtoGg,IF('Net zero activities &amp; levers'!$C$12="PB",'Activity data'!BO56*ManureNEF*NtoN2O*kgtoGg,IF('Net zero activities &amp; levers'!$C$12="MS",'Net zero Activity data'!BO56*ManureNEF*NtoN2O*kgtoGg,"ERROR")))</f>
        <v>6.1827841505020763E-2</v>
      </c>
      <c r="AW975" s="94">
        <f>IF('Net zero activities &amp; levers'!$C$12="Off",'Activity data'!BP56*ManureNEF*NtoN2O*kgtoGg,IF('Net zero activities &amp; levers'!$C$12="PB",'Activity data'!BP56*ManureNEF*NtoN2O*kgtoGg,IF('Net zero activities &amp; levers'!$C$12="MS",'Net zero Activity data'!BP56*ManureNEF*NtoN2O*kgtoGg,"ERROR")))</f>
        <v>6.1826936471550874E-2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4.749693023694599E-2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4.7584015033260256E-2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4.8454312828089242E-2</v>
      </c>
      <c r="T976" s="94">
        <f>IF('Net zero activities &amp; levers'!$C$12="Off",'Activity data'!AM57*ManureNEF*NtoN2O*kgtoGg,IF('Net zero activities &amp; levers'!$C$12="PB",'Activity data'!AM57*ManureNEF*NtoN2O*kgtoGg,IF('Net zero activities &amp; levers'!$C$12="MS",'Net zero Activity data'!AM57*ManureNEF*NtoN2O*kgtoGg,"ERROR")))</f>
        <v>4.8616299969657245E-2</v>
      </c>
      <c r="U976" s="94">
        <f>IF('Net zero activities &amp; levers'!$C$12="Off",'Activity data'!AN57*ManureNEF*NtoN2O*kgtoGg,IF('Net zero activities &amp; levers'!$C$12="PB",'Activity data'!AN57*ManureNEF*NtoN2O*kgtoGg,IF('Net zero activities &amp; levers'!$C$12="MS",'Net zero Activity data'!AN57*ManureNEF*NtoN2O*kgtoGg,"ERROR")))</f>
        <v>4.8759622443640745E-2</v>
      </c>
      <c r="V976" s="94">
        <f>IF('Net zero activities &amp; levers'!$C$12="Off",'Activity data'!AO57*ManureNEF*NtoN2O*kgtoGg,IF('Net zero activities &amp; levers'!$C$12="PB",'Activity data'!AO57*ManureNEF*NtoN2O*kgtoGg,IF('Net zero activities &amp; levers'!$C$12="MS",'Net zero Activity data'!AO57*ManureNEF*NtoN2O*kgtoGg,"ERROR")))</f>
        <v>4.8884576128177731E-2</v>
      </c>
      <c r="W976" s="94">
        <f>IF('Net zero activities &amp; levers'!$C$12="Off",'Activity data'!AP57*ManureNEF*NtoN2O*kgtoGg,IF('Net zero activities &amp; levers'!$C$12="PB",'Activity data'!AP57*ManureNEF*NtoN2O*kgtoGg,IF('Net zero activities &amp; levers'!$C$12="MS",'Net zero Activity data'!AP57*ManureNEF*NtoN2O*kgtoGg,"ERROR")))</f>
        <v>4.8991330349337434E-2</v>
      </c>
      <c r="X976" s="94">
        <f>IF('Net zero activities &amp; levers'!$C$12="Off",'Activity data'!AQ57*ManureNEF*NtoN2O*kgtoGg,IF('Net zero activities &amp; levers'!$C$12="PB",'Activity data'!AQ57*ManureNEF*NtoN2O*kgtoGg,IF('Net zero activities &amp; levers'!$C$12="MS",'Net zero Activity data'!AQ57*ManureNEF*NtoN2O*kgtoGg,"ERROR")))</f>
        <v>4.907762072904516E-2</v>
      </c>
      <c r="Y976" s="94">
        <f>IF('Net zero activities &amp; levers'!$C$12="Off",'Activity data'!AR57*ManureNEF*NtoN2O*kgtoGg,IF('Net zero activities &amp; levers'!$C$12="PB",'Activity data'!AR57*ManureNEF*NtoN2O*kgtoGg,IF('Net zero activities &amp; levers'!$C$12="MS",'Net zero Activity data'!AR57*ManureNEF*NtoN2O*kgtoGg,"ERROR")))</f>
        <v>4.9161163465734757E-2</v>
      </c>
      <c r="Z976" s="94">
        <f>IF('Net zero activities &amp; levers'!$C$12="Off",'Activity data'!AS57*ManureNEF*NtoN2O*kgtoGg,IF('Net zero activities &amp; levers'!$C$12="PB",'Activity data'!AS57*ManureNEF*NtoN2O*kgtoGg,IF('Net zero activities &amp; levers'!$C$12="MS",'Net zero Activity data'!AS57*ManureNEF*NtoN2O*kgtoGg,"ERROR")))</f>
        <v>4.9242439676492299E-2</v>
      </c>
      <c r="AA976" s="94">
        <f>IF('Net zero activities &amp; levers'!$C$12="Off",'Activity data'!AT57*ManureNEF*NtoN2O*kgtoGg,IF('Net zero activities &amp; levers'!$C$12="PB",'Activity data'!AT57*ManureNEF*NtoN2O*kgtoGg,IF('Net zero activities &amp; levers'!$C$12="MS",'Net zero Activity data'!AT57*ManureNEF*NtoN2O*kgtoGg,"ERROR")))</f>
        <v>4.9321090557997313E-2</v>
      </c>
      <c r="AB976" s="94">
        <f>IF('Net zero activities &amp; levers'!$C$12="Off",'Activity data'!AU57*ManureNEF*NtoN2O*kgtoGg,IF('Net zero activities &amp; levers'!$C$12="PB",'Activity data'!AU57*ManureNEF*NtoN2O*kgtoGg,IF('Net zero activities &amp; levers'!$C$12="MS",'Net zero Activity data'!AU57*ManureNEF*NtoN2O*kgtoGg,"ERROR")))</f>
        <v>4.9398927311867298E-2</v>
      </c>
      <c r="AC976" s="94">
        <f>IF('Net zero activities &amp; levers'!$C$12="Off",'Activity data'!AV57*ManureNEF*NtoN2O*kgtoGg,IF('Net zero activities &amp; levers'!$C$12="PB",'Activity data'!AV57*ManureNEF*NtoN2O*kgtoGg,IF('Net zero activities &amp; levers'!$C$12="MS",'Net zero Activity data'!AV57*ManureNEF*NtoN2O*kgtoGg,"ERROR")))</f>
        <v>4.9471760192173531E-2</v>
      </c>
      <c r="AD976" s="94">
        <f>IF('Net zero activities &amp; levers'!$C$12="Off",'Activity data'!AW57*ManureNEF*NtoN2O*kgtoGg,IF('Net zero activities &amp; levers'!$C$12="PB",'Activity data'!AW57*ManureNEF*NtoN2O*kgtoGg,IF('Net zero activities &amp; levers'!$C$12="MS",'Net zero Activity data'!AW57*ManureNEF*NtoN2O*kgtoGg,"ERROR")))</f>
        <v>4.954441752567787E-2</v>
      </c>
      <c r="AE976" s="94">
        <f>IF('Net zero activities &amp; levers'!$C$12="Off",'Activity data'!AX57*ManureNEF*NtoN2O*kgtoGg,IF('Net zero activities &amp; levers'!$C$12="PB",'Activity data'!AX57*ManureNEF*NtoN2O*kgtoGg,IF('Net zero activities &amp; levers'!$C$12="MS",'Net zero Activity data'!AX57*ManureNEF*NtoN2O*kgtoGg,"ERROR")))</f>
        <v>4.9615190366039737E-2</v>
      </c>
      <c r="AF976" s="94">
        <f>IF('Net zero activities &amp; levers'!$C$12="Off",'Activity data'!AY57*ManureNEF*NtoN2O*kgtoGg,IF('Net zero activities &amp; levers'!$C$12="PB",'Activity data'!AY57*ManureNEF*NtoN2O*kgtoGg,IF('Net zero activities &amp; levers'!$C$12="MS",'Net zero Activity data'!AY57*ManureNEF*NtoN2O*kgtoGg,"ERROR")))</f>
        <v>4.9685253300950222E-2</v>
      </c>
      <c r="AG976" s="94">
        <f>IF('Net zero activities &amp; levers'!$C$12="Off",'Activity data'!AZ57*ManureNEF*NtoN2O*kgtoGg,IF('Net zero activities &amp; levers'!$C$12="PB",'Activity data'!AZ57*ManureNEF*NtoN2O*kgtoGg,IF('Net zero activities &amp; levers'!$C$12="MS",'Net zero Activity data'!AZ57*ManureNEF*NtoN2O*kgtoGg,"ERROR")))</f>
        <v>4.9753284939754762E-2</v>
      </c>
      <c r="AH976" s="94">
        <f>IF('Net zero activities &amp; levers'!$C$12="Off",'Activity data'!BA57*ManureNEF*NtoN2O*kgtoGg,IF('Net zero activities &amp; levers'!$C$12="PB",'Activity data'!BA57*ManureNEF*NtoN2O*kgtoGg,IF('Net zero activities &amp; levers'!$C$12="MS",'Net zero Activity data'!BA57*ManureNEF*NtoN2O*kgtoGg,"ERROR")))</f>
        <v>4.981502836079281E-2</v>
      </c>
      <c r="AI976" s="94">
        <f>IF('Net zero activities &amp; levers'!$C$12="Off",'Activity data'!BB57*ManureNEF*NtoN2O*kgtoGg,IF('Net zero activities &amp; levers'!$C$12="PB",'Activity data'!BB57*ManureNEF*NtoN2O*kgtoGg,IF('Net zero activities &amp; levers'!$C$12="MS",'Net zero Activity data'!BB57*ManureNEF*NtoN2O*kgtoGg,"ERROR")))</f>
        <v>4.987377208010875E-2</v>
      </c>
      <c r="AJ976" s="94">
        <f>IF('Net zero activities &amp; levers'!$C$12="Off",'Activity data'!BC57*ManureNEF*NtoN2O*kgtoGg,IF('Net zero activities &amp; levers'!$C$12="PB",'Activity data'!BC57*ManureNEF*NtoN2O*kgtoGg,IF('Net zero activities &amp; levers'!$C$12="MS",'Net zero Activity data'!BC57*ManureNEF*NtoN2O*kgtoGg,"ERROR")))</f>
        <v>4.9930295842921441E-2</v>
      </c>
      <c r="AK976" s="94">
        <f>IF('Net zero activities &amp; levers'!$C$12="Off",'Activity data'!BD57*ManureNEF*NtoN2O*kgtoGg,IF('Net zero activities &amp; levers'!$C$12="PB",'Activity data'!BD57*ManureNEF*NtoN2O*kgtoGg,IF('Net zero activities &amp; levers'!$C$12="MS",'Net zero Activity data'!BD57*ManureNEF*NtoN2O*kgtoGg,"ERROR")))</f>
        <v>4.9983195956779448E-2</v>
      </c>
      <c r="AL976" s="94">
        <f>IF('Net zero activities &amp; levers'!$C$12="Off",'Activity data'!BE57*ManureNEF*NtoN2O*kgtoGg,IF('Net zero activities &amp; levers'!$C$12="PB",'Activity data'!BE57*ManureNEF*NtoN2O*kgtoGg,IF('Net zero activities &amp; levers'!$C$12="MS",'Net zero Activity data'!BE57*ManureNEF*NtoN2O*kgtoGg,"ERROR")))</f>
        <v>5.0033459906168122E-2</v>
      </c>
      <c r="AM976" s="94">
        <f>IF('Net zero activities &amp; levers'!$C$12="Off",'Activity data'!BF57*ManureNEF*NtoN2O*kgtoGg,IF('Net zero activities &amp; levers'!$C$12="PB",'Activity data'!BF57*ManureNEF*NtoN2O*kgtoGg,IF('Net zero activities &amp; levers'!$C$12="MS",'Net zero Activity data'!BF57*ManureNEF*NtoN2O*kgtoGg,"ERROR")))</f>
        <v>5.0079334577687901E-2</v>
      </c>
      <c r="AN976" s="94">
        <f>IF('Net zero activities &amp; levers'!$C$12="Off",'Activity data'!BG57*ManureNEF*NtoN2O*kgtoGg,IF('Net zero activities &amp; levers'!$C$12="PB",'Activity data'!BG57*ManureNEF*NtoN2O*kgtoGg,IF('Net zero activities &amp; levers'!$C$12="MS",'Net zero Activity data'!BG57*ManureNEF*NtoN2O*kgtoGg,"ERROR")))</f>
        <v>5.0123536207757821E-2</v>
      </c>
      <c r="AO976" s="94">
        <f>IF('Net zero activities &amp; levers'!$C$12="Off",'Activity data'!BH57*ManureNEF*NtoN2O*kgtoGg,IF('Net zero activities &amp; levers'!$C$12="PB",'Activity data'!BH57*ManureNEF*NtoN2O*kgtoGg,IF('Net zero activities &amp; levers'!$C$12="MS",'Net zero Activity data'!BH57*ManureNEF*NtoN2O*kgtoGg,"ERROR")))</f>
        <v>5.0164133073747882E-2</v>
      </c>
      <c r="AP976" s="94">
        <f>IF('Net zero activities &amp; levers'!$C$12="Off",'Activity data'!BI57*ManureNEF*NtoN2O*kgtoGg,IF('Net zero activities &amp; levers'!$C$12="PB",'Activity data'!BI57*ManureNEF*NtoN2O*kgtoGg,IF('Net zero activities &amp; levers'!$C$12="MS",'Net zero Activity data'!BI57*ManureNEF*NtoN2O*kgtoGg,"ERROR")))</f>
        <v>5.0201161216863729E-2</v>
      </c>
      <c r="AQ976" s="94">
        <f>IF('Net zero activities &amp; levers'!$C$12="Off",'Activity data'!BJ57*ManureNEF*NtoN2O*kgtoGg,IF('Net zero activities &amp; levers'!$C$12="PB",'Activity data'!BJ57*ManureNEF*NtoN2O*kgtoGg,IF('Net zero activities &amp; levers'!$C$12="MS",'Net zero Activity data'!BJ57*ManureNEF*NtoN2O*kgtoGg,"ERROR")))</f>
        <v>5.0234514714480608E-2</v>
      </c>
      <c r="AR976" s="94">
        <f>IF('Net zero activities &amp; levers'!$C$12="Off",'Activity data'!BK57*ManureNEF*NtoN2O*kgtoGg,IF('Net zero activities &amp; levers'!$C$12="PB",'Activity data'!BK57*ManureNEF*NtoN2O*kgtoGg,IF('Net zero activities &amp; levers'!$C$12="MS",'Net zero Activity data'!BK57*ManureNEF*NtoN2O*kgtoGg,"ERROR")))</f>
        <v>5.0264165678200926E-2</v>
      </c>
      <c r="AS976" s="94">
        <f>IF('Net zero activities &amp; levers'!$C$12="Off",'Activity data'!BL57*ManureNEF*NtoN2O*kgtoGg,IF('Net zero activities &amp; levers'!$C$12="PB",'Activity data'!BL57*ManureNEF*NtoN2O*kgtoGg,IF('Net zero activities &amp; levers'!$C$12="MS",'Net zero Activity data'!BL57*ManureNEF*NtoN2O*kgtoGg,"ERROR")))</f>
        <v>5.0290707038830339E-2</v>
      </c>
      <c r="AT976" s="94">
        <f>IF('Net zero activities &amp; levers'!$C$12="Off",'Activity data'!BM57*ManureNEF*NtoN2O*kgtoGg,IF('Net zero activities &amp; levers'!$C$12="PB",'Activity data'!BM57*ManureNEF*NtoN2O*kgtoGg,IF('Net zero activities &amp; levers'!$C$12="MS",'Net zero Activity data'!BM57*ManureNEF*NtoN2O*kgtoGg,"ERROR")))</f>
        <v>5.030571708236041E-2</v>
      </c>
      <c r="AU976" s="94">
        <f>IF('Net zero activities &amp; levers'!$C$12="Off",'Activity data'!BN57*ManureNEF*NtoN2O*kgtoGg,IF('Net zero activities &amp; levers'!$C$12="PB",'Activity data'!BN57*ManureNEF*NtoN2O*kgtoGg,IF('Net zero activities &amp; levers'!$C$12="MS",'Net zero Activity data'!BN57*ManureNEF*NtoN2O*kgtoGg,"ERROR")))</f>
        <v>5.0314936033257276E-2</v>
      </c>
      <c r="AV976" s="94">
        <f>IF('Net zero activities &amp; levers'!$C$12="Off",'Activity data'!BO57*ManureNEF*NtoN2O*kgtoGg,IF('Net zero activities &amp; levers'!$C$12="PB",'Activity data'!BO57*ManureNEF*NtoN2O*kgtoGg,IF('Net zero activities &amp; levers'!$C$12="MS",'Net zero Activity data'!BO57*ManureNEF*NtoN2O*kgtoGg,"ERROR")))</f>
        <v>5.0319458653750461E-2</v>
      </c>
      <c r="AW976" s="94">
        <f>IF('Net zero activities &amp; levers'!$C$12="Off",'Activity data'!BP57*ManureNEF*NtoN2O*kgtoGg,IF('Net zero activities &amp; levers'!$C$12="PB",'Activity data'!BP57*ManureNEF*NtoN2O*kgtoGg,IF('Net zero activities &amp; levers'!$C$12="MS",'Net zero Activity data'!BP57*ManureNEF*NtoN2O*kgtoGg,"ERROR")))</f>
        <v>5.0318722079528255E-2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7.509194674971245E-3</v>
      </c>
      <c r="T977" s="22">
        <f t="shared" si="343"/>
        <v>7.5517267568198645E-3</v>
      </c>
      <c r="U977" s="22">
        <f t="shared" si="343"/>
        <v>7.5891635526393929E-3</v>
      </c>
      <c r="V977" s="22">
        <f t="shared" si="343"/>
        <v>7.6216637684340437E-3</v>
      </c>
      <c r="W977" s="22">
        <f t="shared" si="343"/>
        <v>7.6493474502419131E-3</v>
      </c>
      <c r="X977" s="22">
        <f t="shared" si="343"/>
        <v>7.6717610187546611E-3</v>
      </c>
      <c r="Y977" s="22">
        <f t="shared" si="343"/>
        <v>7.6930855379270264E-3</v>
      </c>
      <c r="Z977" s="22">
        <f t="shared" si="343"/>
        <v>7.7134694874372101E-3</v>
      </c>
      <c r="AA977" s="22">
        <f t="shared" ref="L977:AW980" si="344">AA1474</f>
        <v>7.7328627116623342E-3</v>
      </c>
      <c r="AB977" s="22">
        <f t="shared" si="344"/>
        <v>7.7517128312830389E-3</v>
      </c>
      <c r="AC977" s="22">
        <f t="shared" si="344"/>
        <v>7.769080877819275E-3</v>
      </c>
      <c r="AD977" s="22">
        <f t="shared" si="344"/>
        <v>7.7861035588109228E-3</v>
      </c>
      <c r="AE977" s="22">
        <f t="shared" si="344"/>
        <v>7.8024087902397567E-3</v>
      </c>
      <c r="AF977" s="22">
        <f t="shared" si="344"/>
        <v>7.8182850859103252E-3</v>
      </c>
      <c r="AG977" s="22">
        <f t="shared" si="344"/>
        <v>7.8334477209134681E-3</v>
      </c>
      <c r="AH977" s="22">
        <f t="shared" si="344"/>
        <v>7.8469444154776469E-3</v>
      </c>
      <c r="AI977" s="22">
        <f t="shared" si="344"/>
        <v>7.859543958950518E-3</v>
      </c>
      <c r="AJ977" s="22">
        <f t="shared" si="344"/>
        <v>7.87143902757673E-3</v>
      </c>
      <c r="AK977" s="22">
        <f t="shared" si="344"/>
        <v>7.8823254721859994E-3</v>
      </c>
      <c r="AL977" s="22">
        <f t="shared" si="344"/>
        <v>7.8924409929910025E-3</v>
      </c>
      <c r="AM977" s="22">
        <f t="shared" si="344"/>
        <v>7.9014024153127131E-3</v>
      </c>
      <c r="AN977" s="22">
        <f t="shared" si="344"/>
        <v>7.9098352067502008E-3</v>
      </c>
      <c r="AO977" s="22">
        <f t="shared" si="344"/>
        <v>7.9173147435306224E-3</v>
      </c>
      <c r="AP977" s="22">
        <f t="shared" si="344"/>
        <v>7.9238604392133077E-3</v>
      </c>
      <c r="AQ977" s="22">
        <f t="shared" si="344"/>
        <v>7.9294592123575636E-3</v>
      </c>
      <c r="AR977" s="22">
        <f t="shared" si="344"/>
        <v>7.9341150209356979E-3</v>
      </c>
      <c r="AS977" s="22">
        <f t="shared" si="344"/>
        <v>7.9379699786294167E-3</v>
      </c>
      <c r="AT977" s="22">
        <f t="shared" si="344"/>
        <v>7.9391549164099066E-3</v>
      </c>
      <c r="AU977" s="22">
        <f t="shared" si="344"/>
        <v>7.9389648429189844E-3</v>
      </c>
      <c r="AV977" s="22">
        <f t="shared" si="344"/>
        <v>7.9376535288951285E-3</v>
      </c>
      <c r="AW977" s="22">
        <f t="shared" si="344"/>
        <v>7.9351049503246611E-3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9.060638897030214E-2</v>
      </c>
      <c r="T978" s="22">
        <f t="shared" si="344"/>
        <v>9.1119583596156933E-2</v>
      </c>
      <c r="U978" s="22">
        <f t="shared" si="344"/>
        <v>9.1571298198141041E-2</v>
      </c>
      <c r="V978" s="22">
        <f t="shared" si="344"/>
        <v>9.196344773232798E-2</v>
      </c>
      <c r="W978" s="22">
        <f t="shared" si="344"/>
        <v>9.2297480681343747E-2</v>
      </c>
      <c r="X978" s="22">
        <f t="shared" si="344"/>
        <v>9.2567924130312673E-2</v>
      </c>
      <c r="Y978" s="22">
        <f t="shared" si="344"/>
        <v>9.2825227045254574E-2</v>
      </c>
      <c r="Z978" s="22">
        <f t="shared" si="344"/>
        <v>9.3071180990785748E-2</v>
      </c>
      <c r="AA978" s="22">
        <f t="shared" si="344"/>
        <v>9.3305180786181455E-2</v>
      </c>
      <c r="AB978" s="22">
        <f t="shared" si="344"/>
        <v>9.3532627449161521E-2</v>
      </c>
      <c r="AC978" s="22">
        <f t="shared" si="344"/>
        <v>9.3742191330274088E-2</v>
      </c>
      <c r="AD978" s="22">
        <f t="shared" si="344"/>
        <v>9.3947588010211996E-2</v>
      </c>
      <c r="AE978" s="22">
        <f t="shared" si="344"/>
        <v>9.4144327901110797E-2</v>
      </c>
      <c r="AF978" s="22">
        <f t="shared" si="344"/>
        <v>9.4335892227672996E-2</v>
      </c>
      <c r="AG978" s="22">
        <f t="shared" si="344"/>
        <v>9.4518845482232799E-2</v>
      </c>
      <c r="AH978" s="22">
        <f t="shared" si="344"/>
        <v>9.4681697400504625E-2</v>
      </c>
      <c r="AI978" s="22">
        <f t="shared" si="344"/>
        <v>9.4833724240420761E-2</v>
      </c>
      <c r="AJ978" s="22">
        <f t="shared" si="344"/>
        <v>9.4977250844993574E-2</v>
      </c>
      <c r="AK978" s="22">
        <f t="shared" si="344"/>
        <v>9.510860733226896E-2</v>
      </c>
      <c r="AL978" s="22">
        <f t="shared" si="344"/>
        <v>9.5230661807131634E-2</v>
      </c>
      <c r="AM978" s="22">
        <f t="shared" si="344"/>
        <v>9.5338790861145162E-2</v>
      </c>
      <c r="AN978" s="22">
        <f t="shared" si="344"/>
        <v>9.5440541423510675E-2</v>
      </c>
      <c r="AO978" s="22">
        <f t="shared" si="344"/>
        <v>9.5530789958563761E-2</v>
      </c>
      <c r="AP978" s="22">
        <f t="shared" si="344"/>
        <v>9.5609770711464412E-2</v>
      </c>
      <c r="AQ978" s="22">
        <f t="shared" si="344"/>
        <v>9.5677325840772195E-2</v>
      </c>
      <c r="AR978" s="22">
        <f t="shared" si="344"/>
        <v>9.5733503103616058E-2</v>
      </c>
      <c r="AS978" s="22">
        <f t="shared" si="344"/>
        <v>9.5780017252120611E-2</v>
      </c>
      <c r="AT978" s="22">
        <f t="shared" si="344"/>
        <v>9.5794314781761522E-2</v>
      </c>
      <c r="AU978" s="22">
        <f t="shared" si="344"/>
        <v>9.5792021343730271E-2</v>
      </c>
      <c r="AV978" s="22">
        <f t="shared" si="344"/>
        <v>9.5776198950830574E-2</v>
      </c>
      <c r="AW978" s="22">
        <f t="shared" si="344"/>
        <v>9.5745447650421922E-2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0.12462873299340149</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v>
      </c>
      <c r="N981" s="94">
        <f>IF('Net zero activities &amp; levers'!$C$12="Off",'Activity data'!AG62*ManureNEF*NtoN2O*kgtoGg,IF('Net zero activities &amp; levers'!$C$12="PB",'Activity data'!AG62*ManureNEF*NtoN2O*kgtoGg,IF('Net zero activities &amp; levers'!$C$12="MS",'Net zero Activity data'!AG62*ManureNEF*NtoN2O*kgtoGg,"ERROR")))</f>
        <v>0.12286841678965583</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0.11491827863139022</v>
      </c>
      <c r="S981" s="94">
        <f>IF('Net zero activities &amp; levers'!$C$12="Off",'Activity data'!AL62*ManureNEF*NtoN2O*kgtoGg,IF('Net zero activities &amp; levers'!$C$12="PB",'Activity data'!AL62*ManureNEF*NtoN2O*kgtoGg,IF('Net zero activities &amp; levers'!$C$12="MS",'Net zero Activity data'!AL62*ManureNEF*NtoN2O*kgtoGg,"ERROR")))</f>
        <v>0.10241107337270443</v>
      </c>
      <c r="T981" s="94">
        <f>IF('Net zero activities &amp; levers'!$C$12="Off",'Activity data'!AM62*ManureNEF*NtoN2O*kgtoGg,IF('Net zero activities &amp; levers'!$C$12="PB",'Activity data'!AM62*ManureNEF*NtoN2O*kgtoGg,IF('Net zero activities &amp; levers'!$C$12="MS",'Net zero Activity data'!AM62*ManureNEF*NtoN2O*kgtoGg,"ERROR")))</f>
        <v>0.1039902658938846</v>
      </c>
      <c r="U981" s="94">
        <f>IF('Net zero activities &amp; levers'!$C$12="Off",'Activity data'!AN62*ManureNEF*NtoN2O*kgtoGg,IF('Net zero activities &amp; levers'!$C$12="PB",'Activity data'!AN62*ManureNEF*NtoN2O*kgtoGg,IF('Net zero activities &amp; levers'!$C$12="MS",'Net zero Activity data'!AN62*ManureNEF*NtoN2O*kgtoGg,"ERROR")))</f>
        <v>0.10465530322970396</v>
      </c>
      <c r="V981" s="94">
        <f>IF('Net zero activities &amp; levers'!$C$12="Off",'Activity data'!AO62*ManureNEF*NtoN2O*kgtoGg,IF('Net zero activities &amp; levers'!$C$12="PB",'Activity data'!AO62*ManureNEF*NtoN2O*kgtoGg,IF('Net zero activities &amp; levers'!$C$12="MS",'Net zero Activity data'!AO62*ManureNEF*NtoN2O*kgtoGg,"ERROR")))</f>
        <v>0.10504118631548742</v>
      </c>
      <c r="W981" s="94">
        <f>IF('Net zero activities &amp; levers'!$C$12="Off",'Activity data'!AP62*ManureNEF*NtoN2O*kgtoGg,IF('Net zero activities &amp; levers'!$C$12="PB",'Activity data'!AP62*ManureNEF*NtoN2O*kgtoGg,IF('Net zero activities &amp; levers'!$C$12="MS",'Net zero Activity data'!AP62*ManureNEF*NtoN2O*kgtoGg,"ERROR")))</f>
        <v>0.10565464454414376</v>
      </c>
      <c r="X981" s="94">
        <f>IF('Net zero activities &amp; levers'!$C$12="Off",'Activity data'!AQ62*ManureNEF*NtoN2O*kgtoGg,IF('Net zero activities &amp; levers'!$C$12="PB",'Activity data'!AQ62*ManureNEF*NtoN2O*kgtoGg,IF('Net zero activities &amp; levers'!$C$12="MS",'Net zero Activity data'!AQ62*ManureNEF*NtoN2O*kgtoGg,"ERROR")))</f>
        <v>0.10608385276031006</v>
      </c>
      <c r="Y981" s="94">
        <f>IF('Net zero activities &amp; levers'!$C$12="Off",'Activity data'!AR62*ManureNEF*NtoN2O*kgtoGg,IF('Net zero activities &amp; levers'!$C$12="PB",'Activity data'!AR62*ManureNEF*NtoN2O*kgtoGg,IF('Net zero activities &amp; levers'!$C$12="MS",'Net zero Activity data'!AR62*ManureNEF*NtoN2O*kgtoGg,"ERROR")))</f>
        <v>0.10609299974727497</v>
      </c>
      <c r="Z981" s="94">
        <f>IF('Net zero activities &amp; levers'!$C$12="Off",'Activity data'!AS62*ManureNEF*NtoN2O*kgtoGg,IF('Net zero activities &amp; levers'!$C$12="PB",'Activity data'!AS62*ManureNEF*NtoN2O*kgtoGg,IF('Net zero activities &amp; levers'!$C$12="MS",'Net zero Activity data'!AS62*ManureNEF*NtoN2O*kgtoGg,"ERROR")))</f>
        <v>0.10607492276075159</v>
      </c>
      <c r="AA981" s="94">
        <f>IF('Net zero activities &amp; levers'!$C$12="Off",'Activity data'!AT62*ManureNEF*NtoN2O*kgtoGg,IF('Net zero activities &amp; levers'!$C$12="PB",'Activity data'!AT62*ManureNEF*NtoN2O*kgtoGg,IF('Net zero activities &amp; levers'!$C$12="MS",'Net zero Activity data'!AT62*ManureNEF*NtoN2O*kgtoGg,"ERROR")))</f>
        <v>0.10610366961148741</v>
      </c>
      <c r="AB981" s="94">
        <f>IF('Net zero activities &amp; levers'!$C$12="Off",'Activity data'!AU62*ManureNEF*NtoN2O*kgtoGg,IF('Net zero activities &amp; levers'!$C$12="PB",'Activity data'!AU62*ManureNEF*NtoN2O*kgtoGg,IF('Net zero activities &amp; levers'!$C$12="MS",'Net zero Activity data'!AU62*ManureNEF*NtoN2O*kgtoGg,"ERROR")))</f>
        <v>0.10694309249920228</v>
      </c>
      <c r="AC981" s="94">
        <f>IF('Net zero activities &amp; levers'!$C$12="Off",'Activity data'!AV62*ManureNEF*NtoN2O*kgtoGg,IF('Net zero activities &amp; levers'!$C$12="PB",'Activity data'!AV62*ManureNEF*NtoN2O*kgtoGg,IF('Net zero activities &amp; levers'!$C$12="MS",'Net zero Activity data'!AV62*ManureNEF*NtoN2O*kgtoGg,"ERROR")))</f>
        <v>0.10736849191302431</v>
      </c>
      <c r="AD981" s="94">
        <f>IF('Net zero activities &amp; levers'!$C$12="Off",'Activity data'!AW62*ManureNEF*NtoN2O*kgtoGg,IF('Net zero activities &amp; levers'!$C$12="PB",'Activity data'!AW62*ManureNEF*NtoN2O*kgtoGg,IF('Net zero activities &amp; levers'!$C$12="MS",'Net zero Activity data'!AW62*ManureNEF*NtoN2O*kgtoGg,"ERROR")))</f>
        <v>0.10832386845487534</v>
      </c>
      <c r="AE981" s="94">
        <f>IF('Net zero activities &amp; levers'!$C$12="Off",'Activity data'!AX62*ManureNEF*NtoN2O*kgtoGg,IF('Net zero activities &amp; levers'!$C$12="PB",'Activity data'!AX62*ManureNEF*NtoN2O*kgtoGg,IF('Net zero activities &amp; levers'!$C$12="MS",'Net zero Activity data'!AX62*ManureNEF*NtoN2O*kgtoGg,"ERROR")))</f>
        <v>0.10937698801354283</v>
      </c>
      <c r="AF981" s="94">
        <f>IF('Net zero activities &amp; levers'!$C$12="Off",'Activity data'!AY62*ManureNEF*NtoN2O*kgtoGg,IF('Net zero activities &amp; levers'!$C$12="PB",'Activity data'!AY62*ManureNEF*NtoN2O*kgtoGg,IF('Net zero activities &amp; levers'!$C$12="MS",'Net zero Activity data'!AY62*ManureNEF*NtoN2O*kgtoGg,"ERROR")))</f>
        <v>0.1109982476245015</v>
      </c>
      <c r="AG981" s="94">
        <f>IF('Net zero activities &amp; levers'!$C$12="Off",'Activity data'!AZ62*ManureNEF*NtoN2O*kgtoGg,IF('Net zero activities &amp; levers'!$C$12="PB",'Activity data'!AZ62*ManureNEF*NtoN2O*kgtoGg,IF('Net zero activities &amp; levers'!$C$12="MS",'Net zero Activity data'!AZ62*ManureNEF*NtoN2O*kgtoGg,"ERROR")))</f>
        <v>0.11286746500960913</v>
      </c>
      <c r="AH981" s="94">
        <f>IF('Net zero activities &amp; levers'!$C$12="Off",'Activity data'!BA62*ManureNEF*NtoN2O*kgtoGg,IF('Net zero activities &amp; levers'!$C$12="PB",'Activity data'!BA62*ManureNEF*NtoN2O*kgtoGg,IF('Net zero activities &amp; levers'!$C$12="MS",'Net zero Activity data'!BA62*ManureNEF*NtoN2O*kgtoGg,"ERROR")))</f>
        <v>0.11380229602806452</v>
      </c>
      <c r="AI981" s="94">
        <f>IF('Net zero activities &amp; levers'!$C$12="Off",'Activity data'!BB62*ManureNEF*NtoN2O*kgtoGg,IF('Net zero activities &amp; levers'!$C$12="PB",'Activity data'!BB62*ManureNEF*NtoN2O*kgtoGg,IF('Net zero activities &amp; levers'!$C$12="MS",'Net zero Activity data'!BB62*ManureNEF*NtoN2O*kgtoGg,"ERROR")))</f>
        <v>0.11470110587008892</v>
      </c>
      <c r="AJ981" s="94">
        <f>IF('Net zero activities &amp; levers'!$C$12="Off",'Activity data'!BC62*ManureNEF*NtoN2O*kgtoGg,IF('Net zero activities &amp; levers'!$C$12="PB",'Activity data'!BC62*ManureNEF*NtoN2O*kgtoGg,IF('Net zero activities &amp; levers'!$C$12="MS",'Net zero Activity data'!BC62*ManureNEF*NtoN2O*kgtoGg,"ERROR")))</f>
        <v>0.11587135312291678</v>
      </c>
      <c r="AK981" s="94">
        <f>IF('Net zero activities &amp; levers'!$C$12="Off",'Activity data'!BD62*ManureNEF*NtoN2O*kgtoGg,IF('Net zero activities &amp; levers'!$C$12="PB",'Activity data'!BD62*ManureNEF*NtoN2O*kgtoGg,IF('Net zero activities &amp; levers'!$C$12="MS",'Net zero Activity data'!BD62*ManureNEF*NtoN2O*kgtoGg,"ERROR")))</f>
        <v>0.11697585510584543</v>
      </c>
      <c r="AL981" s="94">
        <f>IF('Net zero activities &amp; levers'!$C$12="Off",'Activity data'!BE62*ManureNEF*NtoN2O*kgtoGg,IF('Net zero activities &amp; levers'!$C$12="PB",'Activity data'!BE62*ManureNEF*NtoN2O*kgtoGg,IF('Net zero activities &amp; levers'!$C$12="MS",'Net zero Activity data'!BE62*ManureNEF*NtoN2O*kgtoGg,"ERROR")))</f>
        <v>0.11836312453252384</v>
      </c>
      <c r="AM981" s="94">
        <f>IF('Net zero activities &amp; levers'!$C$12="Off",'Activity data'!BF62*ManureNEF*NtoN2O*kgtoGg,IF('Net zero activities &amp; levers'!$C$12="PB",'Activity data'!BF62*ManureNEF*NtoN2O*kgtoGg,IF('Net zero activities &amp; levers'!$C$12="MS",'Net zero Activity data'!BF62*ManureNEF*NtoN2O*kgtoGg,"ERROR")))</f>
        <v>0.11959994895711948</v>
      </c>
      <c r="AN981" s="94">
        <f>IF('Net zero activities &amp; levers'!$C$12="Off",'Activity data'!BG62*ManureNEF*NtoN2O*kgtoGg,IF('Net zero activities &amp; levers'!$C$12="PB",'Activity data'!BG62*ManureNEF*NtoN2O*kgtoGg,IF('Net zero activities &amp; levers'!$C$12="MS",'Net zero Activity data'!BG62*ManureNEF*NtoN2O*kgtoGg,"ERROR")))</f>
        <v>0.12129784433672545</v>
      </c>
      <c r="AO981" s="94">
        <f>IF('Net zero activities &amp; levers'!$C$12="Off",'Activity data'!BH62*ManureNEF*NtoN2O*kgtoGg,IF('Net zero activities &amp; levers'!$C$12="PB",'Activity data'!BH62*ManureNEF*NtoN2O*kgtoGg,IF('Net zero activities &amp; levers'!$C$12="MS",'Net zero Activity data'!BH62*ManureNEF*NtoN2O*kgtoGg,"ERROR")))</f>
        <v>0.12297136451614819</v>
      </c>
      <c r="AP981" s="94">
        <f>IF('Net zero activities &amp; levers'!$C$12="Off",'Activity data'!BI62*ManureNEF*NtoN2O*kgtoGg,IF('Net zero activities &amp; levers'!$C$12="PB",'Activity data'!BI62*ManureNEF*NtoN2O*kgtoGg,IF('Net zero activities &amp; levers'!$C$12="MS",'Net zero Activity data'!BI62*ManureNEF*NtoN2O*kgtoGg,"ERROR")))</f>
        <v>0.12467972967279431</v>
      </c>
      <c r="AQ981" s="94">
        <f>IF('Net zero activities &amp; levers'!$C$12="Off",'Activity data'!BJ62*ManureNEF*NtoN2O*kgtoGg,IF('Net zero activities &amp; levers'!$C$12="PB",'Activity data'!BJ62*ManureNEF*NtoN2O*kgtoGg,IF('Net zero activities &amp; levers'!$C$12="MS",'Net zero Activity data'!BJ62*ManureNEF*NtoN2O*kgtoGg,"ERROR")))</f>
        <v>0.12643877598777373</v>
      </c>
      <c r="AR981" s="94">
        <f>IF('Net zero activities &amp; levers'!$C$12="Off",'Activity data'!BK62*ManureNEF*NtoN2O*kgtoGg,IF('Net zero activities &amp; levers'!$C$12="PB",'Activity data'!BK62*ManureNEF*NtoN2O*kgtoGg,IF('Net zero activities &amp; levers'!$C$12="MS",'Net zero Activity data'!BK62*ManureNEF*NtoN2O*kgtoGg,"ERROR")))</f>
        <v>0.12828056046214903</v>
      </c>
      <c r="AS981" s="94">
        <f>IF('Net zero activities &amp; levers'!$C$12="Off",'Activity data'!BL62*ManureNEF*NtoN2O*kgtoGg,IF('Net zero activities &amp; levers'!$C$12="PB",'Activity data'!BL62*ManureNEF*NtoN2O*kgtoGg,IF('Net zero activities &amp; levers'!$C$12="MS",'Net zero Activity data'!BL62*ManureNEF*NtoN2O*kgtoGg,"ERROR")))</f>
        <v>0.1303819536682575</v>
      </c>
      <c r="AT981" s="94">
        <f>IF('Net zero activities &amp; levers'!$C$12="Off",'Activity data'!BM62*ManureNEF*NtoN2O*kgtoGg,IF('Net zero activities &amp; levers'!$C$12="PB",'Activity data'!BM62*ManureNEF*NtoN2O*kgtoGg,IF('Net zero activities &amp; levers'!$C$12="MS",'Net zero Activity data'!BM62*ManureNEF*NtoN2O*kgtoGg,"ERROR")))</f>
        <v>0.13067253050638888</v>
      </c>
      <c r="AU981" s="94">
        <f>IF('Net zero activities &amp; levers'!$C$12="Off",'Activity data'!BN62*ManureNEF*NtoN2O*kgtoGg,IF('Net zero activities &amp; levers'!$C$12="PB",'Activity data'!BN62*ManureNEF*NtoN2O*kgtoGg,IF('Net zero activities &amp; levers'!$C$12="MS",'Net zero Activity data'!BN62*ManureNEF*NtoN2O*kgtoGg,"ERROR")))</f>
        <v>0.13067134948773798</v>
      </c>
      <c r="AV981" s="94">
        <f>IF('Net zero activities &amp; levers'!$C$12="Off",'Activity data'!BO62*ManureNEF*NtoN2O*kgtoGg,IF('Net zero activities &amp; levers'!$C$12="PB",'Activity data'!BO62*ManureNEF*NtoN2O*kgtoGg,IF('Net zero activities &amp; levers'!$C$12="MS",'Net zero Activity data'!BO62*ManureNEF*NtoN2O*kgtoGg,"ERROR")))</f>
        <v>0.13068627253776977</v>
      </c>
      <c r="AW981" s="94">
        <f>IF('Net zero activities &amp; levers'!$C$12="Off",'Activity data'!BP62*ManureNEF*NtoN2O*kgtoGg,IF('Net zero activities &amp; levers'!$C$12="PB",'Activity data'!BP62*ManureNEF*NtoN2O*kgtoGg,IF('Net zero activities &amp; levers'!$C$12="MS",'Net zero Activity data'!BP62*ManureNEF*NtoN2O*kgtoGg,"ERROR")))</f>
        <v>0.13061117878834089</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3.1618785484610057E-2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3.1461022839745605E-2</v>
      </c>
      <c r="N982" s="94">
        <f>IF('Net zero activities &amp; levers'!$C$12="Off",'Activity data'!AG63*ManureNEF*NtoN2O*kgtoGg,IF('Net zero activities &amp; levers'!$C$12="PB",'Activity data'!AG63*ManureNEF*NtoN2O*kgtoGg,IF('Net zero activities &amp; levers'!$C$12="MS",'Net zero Activity data'!AG63*ManureNEF*NtoN2O*kgtoGg,"ERROR")))</f>
        <v>3.1172186541537569E-2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2.9155206131309681E-2</v>
      </c>
      <c r="S982" s="94">
        <f>IF('Net zero activities &amp; levers'!$C$12="Off",'Activity data'!AL63*ManureNEF*NtoN2O*kgtoGg,IF('Net zero activities &amp; levers'!$C$12="PB",'Activity data'!AL63*ManureNEF*NtoN2O*kgtoGg,IF('Net zero activities &amp; levers'!$C$12="MS",'Net zero Activity data'!AL63*ManureNEF*NtoN2O*kgtoGg,"ERROR")))</f>
        <v>2.598208039547064E-2</v>
      </c>
      <c r="T982" s="94">
        <f>IF('Net zero activities &amp; levers'!$C$12="Off",'Activity data'!AM63*ManureNEF*NtoN2O*kgtoGg,IF('Net zero activities &amp; levers'!$C$12="PB",'Activity data'!AM63*ManureNEF*NtoN2O*kgtoGg,IF('Net zero activities &amp; levers'!$C$12="MS",'Net zero Activity data'!AM63*ManureNEF*NtoN2O*kgtoGg,"ERROR")))</f>
        <v>2.6382727568612818E-2</v>
      </c>
      <c r="U982" s="94">
        <f>IF('Net zero activities &amp; levers'!$C$12="Off",'Activity data'!AN63*ManureNEF*NtoN2O*kgtoGg,IF('Net zero activities &amp; levers'!$C$12="PB",'Activity data'!AN63*ManureNEF*NtoN2O*kgtoGg,IF('Net zero activities &amp; levers'!$C$12="MS",'Net zero Activity data'!AN63*ManureNEF*NtoN2O*kgtoGg,"ERROR")))</f>
        <v>2.6551450080311959E-2</v>
      </c>
      <c r="V982" s="94">
        <f>IF('Net zero activities &amp; levers'!$C$12="Off",'Activity data'!AO63*ManureNEF*NtoN2O*kgtoGg,IF('Net zero activities &amp; levers'!$C$12="PB",'Activity data'!AO63*ManureNEF*NtoN2O*kgtoGg,IF('Net zero activities &amp; levers'!$C$12="MS",'Net zero Activity data'!AO63*ManureNEF*NtoN2O*kgtoGg,"ERROR")))</f>
        <v>2.6649350092760718E-2</v>
      </c>
      <c r="W982" s="94">
        <f>IF('Net zero activities &amp; levers'!$C$12="Off",'Activity data'!AP63*ManureNEF*NtoN2O*kgtoGg,IF('Net zero activities &amp; levers'!$C$12="PB",'Activity data'!AP63*ManureNEF*NtoN2O*kgtoGg,IF('Net zero activities &amp; levers'!$C$12="MS",'Net zero Activity data'!AP63*ManureNEF*NtoN2O*kgtoGg,"ERROR")))</f>
        <v>2.6804986788005629E-2</v>
      </c>
      <c r="X982" s="94">
        <f>IF('Net zero activities &amp; levers'!$C$12="Off",'Activity data'!AQ63*ManureNEF*NtoN2O*kgtoGg,IF('Net zero activities &amp; levers'!$C$12="PB",'Activity data'!AQ63*ManureNEF*NtoN2O*kgtoGg,IF('Net zero activities &amp; levers'!$C$12="MS",'Net zero Activity data'!AQ63*ManureNEF*NtoN2O*kgtoGg,"ERROR")))</f>
        <v>2.6913878551479732E-2</v>
      </c>
      <c r="Y982" s="94">
        <f>IF('Net zero activities &amp; levers'!$C$12="Off",'Activity data'!AR63*ManureNEF*NtoN2O*kgtoGg,IF('Net zero activities &amp; levers'!$C$12="PB",'Activity data'!AR63*ManureNEF*NtoN2O*kgtoGg,IF('Net zero activities &amp; levers'!$C$12="MS",'Net zero Activity data'!AR63*ManureNEF*NtoN2O*kgtoGg,"ERROR")))</f>
        <v>2.6916199177002661E-2</v>
      </c>
      <c r="Z982" s="94">
        <f>IF('Net zero activities &amp; levers'!$C$12="Off",'Activity data'!AS63*ManureNEF*NtoN2O*kgtoGg,IF('Net zero activities &amp; levers'!$C$12="PB",'Activity data'!AS63*ManureNEF*NtoN2O*kgtoGg,IF('Net zero activities &amp; levers'!$C$12="MS",'Net zero Activity data'!AS63*ManureNEF*NtoN2O*kgtoGg,"ERROR")))</f>
        <v>2.6911612976490439E-2</v>
      </c>
      <c r="AA982" s="94">
        <f>IF('Net zero activities &amp; levers'!$C$12="Off",'Activity data'!AT63*ManureNEF*NtoN2O*kgtoGg,IF('Net zero activities &amp; levers'!$C$12="PB",'Activity data'!AT63*ManureNEF*NtoN2O*kgtoGg,IF('Net zero activities &amp; levers'!$C$12="MS",'Net zero Activity data'!AT63*ManureNEF*NtoN2O*kgtoGg,"ERROR")))</f>
        <v>2.6918906162298736E-2</v>
      </c>
      <c r="AB982" s="94">
        <f>IF('Net zero activities &amp; levers'!$C$12="Off",'Activity data'!AU63*ManureNEF*NtoN2O*kgtoGg,IF('Net zero activities &amp; levers'!$C$12="PB",'Activity data'!AU63*ManureNEF*NtoN2O*kgtoGg,IF('Net zero activities &amp; levers'!$C$12="MS",'Net zero Activity data'!AU63*ManureNEF*NtoN2O*kgtoGg,"ERROR")))</f>
        <v>2.7131870954446104E-2</v>
      </c>
      <c r="AC982" s="94">
        <f>IF('Net zero activities &amp; levers'!$C$12="Off",'Activity data'!AV63*ManureNEF*NtoN2O*kgtoGg,IF('Net zero activities &amp; levers'!$C$12="PB",'Activity data'!AV63*ManureNEF*NtoN2O*kgtoGg,IF('Net zero activities &amp; levers'!$C$12="MS",'Net zero Activity data'!AV63*ManureNEF*NtoN2O*kgtoGg,"ERROR")))</f>
        <v>2.7239796410220653E-2</v>
      </c>
      <c r="AD982" s="94">
        <f>IF('Net zero activities &amp; levers'!$C$12="Off",'Activity data'!AW63*ManureNEF*NtoN2O*kgtoGg,IF('Net zero activities &amp; levers'!$C$12="PB",'Activity data'!AW63*ManureNEF*NtoN2O*kgtoGg,IF('Net zero activities &amp; levers'!$C$12="MS",'Net zero Activity data'!AW63*ManureNEF*NtoN2O*kgtoGg,"ERROR")))</f>
        <v>2.7482179087218707E-2</v>
      </c>
      <c r="AE982" s="94">
        <f>IF('Net zero activities &amp; levers'!$C$12="Off",'Activity data'!AX63*ManureNEF*NtoN2O*kgtoGg,IF('Net zero activities &amp; levers'!$C$12="PB",'Activity data'!AX63*ManureNEF*NtoN2O*kgtoGg,IF('Net zero activities &amp; levers'!$C$12="MS",'Net zero Activity data'!AX63*ManureNEF*NtoN2O*kgtoGg,"ERROR")))</f>
        <v>2.7749359540837834E-2</v>
      </c>
      <c r="AF982" s="94">
        <f>IF('Net zero activities &amp; levers'!$C$12="Off",'Activity data'!AY63*ManureNEF*NtoN2O*kgtoGg,IF('Net zero activities &amp; levers'!$C$12="PB",'Activity data'!AY63*ManureNEF*NtoN2O*kgtoGg,IF('Net zero activities &amp; levers'!$C$12="MS",'Net zero Activity data'!AY63*ManureNEF*NtoN2O*kgtoGg,"ERROR")))</f>
        <v>2.81606792952999E-2</v>
      </c>
      <c r="AG982" s="94">
        <f>IF('Net zero activities &amp; levers'!$C$12="Off",'Activity data'!AZ63*ManureNEF*NtoN2O*kgtoGg,IF('Net zero activities &amp; levers'!$C$12="PB",'Activity data'!AZ63*ManureNEF*NtoN2O*kgtoGg,IF('Net zero activities &amp; levers'!$C$12="MS",'Net zero Activity data'!AZ63*ManureNEF*NtoN2O*kgtoGg,"ERROR")))</f>
        <v>2.8634906883948749E-2</v>
      </c>
      <c r="AH982" s="94">
        <f>IF('Net zero activities &amp; levers'!$C$12="Off",'Activity data'!BA63*ManureNEF*NtoN2O*kgtoGg,IF('Net zero activities &amp; levers'!$C$12="PB",'Activity data'!BA63*ManureNEF*NtoN2O*kgtoGg,IF('Net zero activities &amp; levers'!$C$12="MS",'Net zero Activity data'!BA63*ManureNEF*NtoN2O*kgtoGg,"ERROR")))</f>
        <v>2.8872077083203409E-2</v>
      </c>
      <c r="AI982" s="94">
        <f>IF('Net zero activities &amp; levers'!$C$12="Off",'Activity data'!BB63*ManureNEF*NtoN2O*kgtoGg,IF('Net zero activities &amp; levers'!$C$12="PB",'Activity data'!BB63*ManureNEF*NtoN2O*kgtoGg,IF('Net zero activities &amp; levers'!$C$12="MS",'Net zero Activity data'!BB63*ManureNEF*NtoN2O*kgtoGg,"ERROR")))</f>
        <v>2.9100108572442177E-2</v>
      </c>
      <c r="AJ982" s="94">
        <f>IF('Net zero activities &amp; levers'!$C$12="Off",'Activity data'!BC63*ManureNEF*NtoN2O*kgtoGg,IF('Net zero activities &amp; levers'!$C$12="PB",'Activity data'!BC63*ManureNEF*NtoN2O*kgtoGg,IF('Net zero activities &amp; levers'!$C$12="MS",'Net zero Activity data'!BC63*ManureNEF*NtoN2O*kgtoGg,"ERROR")))</f>
        <v>2.9397004769349495E-2</v>
      </c>
      <c r="AK982" s="94">
        <f>IF('Net zero activities &amp; levers'!$C$12="Off",'Activity data'!BD63*ManureNEF*NtoN2O*kgtoGg,IF('Net zero activities &amp; levers'!$C$12="PB",'Activity data'!BD63*ManureNEF*NtoN2O*kgtoGg,IF('Net zero activities &amp; levers'!$C$12="MS",'Net zero Activity data'!BD63*ManureNEF*NtoN2O*kgtoGg,"ERROR")))</f>
        <v>2.9677221140219565E-2</v>
      </c>
      <c r="AL982" s="94">
        <f>IF('Net zero activities &amp; levers'!$C$12="Off",'Activity data'!BE63*ManureNEF*NtoN2O*kgtoGg,IF('Net zero activities &amp; levers'!$C$12="PB",'Activity data'!BE63*ManureNEF*NtoN2O*kgtoGg,IF('Net zero activities &amp; levers'!$C$12="MS",'Net zero Activity data'!BE63*ManureNEF*NtoN2O*kgtoGg,"ERROR")))</f>
        <v>3.002917669138308E-2</v>
      </c>
      <c r="AM982" s="94">
        <f>IF('Net zero activities &amp; levers'!$C$12="Off",'Activity data'!BF63*ManureNEF*NtoN2O*kgtoGg,IF('Net zero activities &amp; levers'!$C$12="PB",'Activity data'!BF63*ManureNEF*NtoN2O*kgtoGg,IF('Net zero activities &amp; levers'!$C$12="MS",'Net zero Activity data'!BF63*ManureNEF*NtoN2O*kgtoGg,"ERROR")))</f>
        <v>3.0342963771008508E-2</v>
      </c>
      <c r="AN982" s="94">
        <f>IF('Net zero activities &amp; levers'!$C$12="Off",'Activity data'!BG63*ManureNEF*NtoN2O*kgtoGg,IF('Net zero activities &amp; levers'!$C$12="PB",'Activity data'!BG63*ManureNEF*NtoN2O*kgtoGg,IF('Net zero activities &amp; levers'!$C$12="MS",'Net zero Activity data'!BG63*ManureNEF*NtoN2O*kgtoGg,"ERROR")))</f>
        <v>3.0773726312628129E-2</v>
      </c>
      <c r="AO982" s="94">
        <f>IF('Net zero activities &amp; levers'!$C$12="Off",'Activity data'!BH63*ManureNEF*NtoN2O*kgtoGg,IF('Net zero activities &amp; levers'!$C$12="PB",'Activity data'!BH63*ManureNEF*NtoN2O*kgtoGg,IF('Net zero activities &amp; levers'!$C$12="MS",'Net zero Activity data'!BH63*ManureNEF*NtoN2O*kgtoGg,"ERROR")))</f>
        <v>3.1198304772878833E-2</v>
      </c>
      <c r="AP982" s="94">
        <f>IF('Net zero activities &amp; levers'!$C$12="Off",'Activity data'!BI63*ManureNEF*NtoN2O*kgtoGg,IF('Net zero activities &amp; levers'!$C$12="PB",'Activity data'!BI63*ManureNEF*NtoN2O*kgtoGg,IF('Net zero activities &amp; levers'!$C$12="MS",'Net zero Activity data'!BI63*ManureNEF*NtoN2O*kgtoGg,"ERROR")))</f>
        <v>3.163172353691486E-2</v>
      </c>
      <c r="AQ982" s="94">
        <f>IF('Net zero activities &amp; levers'!$C$12="Off",'Activity data'!BJ63*ManureNEF*NtoN2O*kgtoGg,IF('Net zero activities &amp; levers'!$C$12="PB",'Activity data'!BJ63*ManureNEF*NtoN2O*kgtoGg,IF('Net zero activities &amp; levers'!$C$12="MS",'Net zero Activity data'!BJ63*ManureNEF*NtoN2O*kgtoGg,"ERROR")))</f>
        <v>3.2078000304357986E-2</v>
      </c>
      <c r="AR982" s="94">
        <f>IF('Net zero activities &amp; levers'!$C$12="Off",'Activity data'!BK63*ManureNEF*NtoN2O*kgtoGg,IF('Net zero activities &amp; levers'!$C$12="PB",'Activity data'!BK63*ManureNEF*NtoN2O*kgtoGg,IF('Net zero activities &amp; levers'!$C$12="MS",'Net zero Activity data'!BK63*ManureNEF*NtoN2O*kgtoGg,"ERROR")))</f>
        <v>3.2545268058795013E-2</v>
      </c>
      <c r="AS982" s="94">
        <f>IF('Net zero activities &amp; levers'!$C$12="Off",'Activity data'!BL63*ManureNEF*NtoN2O*kgtoGg,IF('Net zero activities &amp; levers'!$C$12="PB",'Activity data'!BL63*ManureNEF*NtoN2O*kgtoGg,IF('Net zero activities &amp; levers'!$C$12="MS",'Net zero Activity data'!BL63*ManureNEF*NtoN2O*kgtoGg,"ERROR")))</f>
        <v>3.3078399539849854E-2</v>
      </c>
      <c r="AT982" s="94">
        <f>IF('Net zero activities &amp; levers'!$C$12="Off",'Activity data'!BM63*ManureNEF*NtoN2O*kgtoGg,IF('Net zero activities &amp; levers'!$C$12="PB",'Activity data'!BM63*ManureNEF*NtoN2O*kgtoGg,IF('Net zero activities &amp; levers'!$C$12="MS",'Net zero Activity data'!BM63*ManureNEF*NtoN2O*kgtoGg,"ERROR")))</f>
        <v>3.3152119993319906E-2</v>
      </c>
      <c r="AU982" s="94">
        <f>IF('Net zero activities &amp; levers'!$C$12="Off",'Activity data'!BN63*ManureNEF*NtoN2O*kgtoGg,IF('Net zero activities &amp; levers'!$C$12="PB",'Activity data'!BN63*ManureNEF*NtoN2O*kgtoGg,IF('Net zero activities &amp; levers'!$C$12="MS",'Net zero Activity data'!BN63*ManureNEF*NtoN2O*kgtoGg,"ERROR")))</f>
        <v>3.3151820364378179E-2</v>
      </c>
      <c r="AV982" s="94">
        <f>IF('Net zero activities &amp; levers'!$C$12="Off",'Activity data'!BO63*ManureNEF*NtoN2O*kgtoGg,IF('Net zero activities &amp; levers'!$C$12="PB",'Activity data'!BO63*ManureNEF*NtoN2O*kgtoGg,IF('Net zero activities &amp; levers'!$C$12="MS",'Net zero Activity data'!BO63*ManureNEF*NtoN2O*kgtoGg,"ERROR")))</f>
        <v>3.3155606399158426E-2</v>
      </c>
      <c r="AW982" s="94">
        <f>IF('Net zero activities &amp; levers'!$C$12="Off",'Activity data'!BP63*ManureNEF*NtoN2O*kgtoGg,IF('Net zero activities &amp; levers'!$C$12="PB",'Activity data'!BP63*ManureNEF*NtoN2O*kgtoGg,IF('Net zero activities &amp; levers'!$C$12="MS",'Net zero Activity data'!BP63*ManureNEF*NtoN2O*kgtoGg,"ERROR")))</f>
        <v>3.3136554828165139E-2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0.15700744358616761</v>
      </c>
      <c r="L983" s="94">
        <f>IF('Net zero activities &amp; levers'!$C$12="Off",'Activity data'!AE64*ManureNEF*NtoN2O*kgtoGg,IF('Net zero activities &amp; levers'!$C$12="PB",'Activity data'!AE64*ManureNEF*NtoN2O*kgtoGg,IF('Net zero activities &amp; levers'!$C$12="MS",'Net zero Activity data'!AE64*ManureNEF*NtoN2O*kgtoGg,"ERROR")))</f>
        <v>0.16019971617730655</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0.17531753251219057</v>
      </c>
      <c r="S983" s="94">
        <f>IF('Net zero activities &amp; levers'!$C$12="Off",'Activity data'!AL64*ManureNEF*NtoN2O*kgtoGg,IF('Net zero activities &amp; levers'!$C$12="PB",'Activity data'!AL64*ManureNEF*NtoN2O*kgtoGg,IF('Net zero activities &amp; levers'!$C$12="MS",'Net zero Activity data'!AL64*ManureNEF*NtoN2O*kgtoGg,"ERROR")))</f>
        <v>0.16832151491205546</v>
      </c>
      <c r="T983" s="94">
        <f>IF('Net zero activities &amp; levers'!$C$12="Off",'Activity data'!AM64*ManureNEF*NtoN2O*kgtoGg,IF('Net zero activities &amp; levers'!$C$12="PB",'Activity data'!AM64*ManureNEF*NtoN2O*kgtoGg,IF('Net zero activities &amp; levers'!$C$12="MS",'Net zero Activity data'!AM64*ManureNEF*NtoN2O*kgtoGg,"ERROR")))</f>
        <v>0.17301728239335959</v>
      </c>
      <c r="U983" s="94">
        <f>IF('Net zero activities &amp; levers'!$C$12="Off",'Activity data'!AN64*ManureNEF*NtoN2O*kgtoGg,IF('Net zero activities &amp; levers'!$C$12="PB",'Activity data'!AN64*ManureNEF*NtoN2O*kgtoGg,IF('Net zero activities &amp; levers'!$C$12="MS",'Net zero Activity data'!AN64*ManureNEF*NtoN2O*kgtoGg,"ERROR")))</f>
        <v>0.17690086389767534</v>
      </c>
      <c r="V983" s="94">
        <f>IF('Net zero activities &amp; levers'!$C$12="Off",'Activity data'!AO64*ManureNEF*NtoN2O*kgtoGg,IF('Net zero activities &amp; levers'!$C$12="PB",'Activity data'!AO64*ManureNEF*NtoN2O*kgtoGg,IF('Net zero activities &amp; levers'!$C$12="MS",'Net zero Activity data'!AO64*ManureNEF*NtoN2O*kgtoGg,"ERROR")))</f>
        <v>0.18049720797862662</v>
      </c>
      <c r="W983" s="94">
        <f>IF('Net zero activities &amp; levers'!$C$12="Off",'Activity data'!AP64*ManureNEF*NtoN2O*kgtoGg,IF('Net zero activities &amp; levers'!$C$12="PB",'Activity data'!AP64*ManureNEF*NtoN2O*kgtoGg,IF('Net zero activities &amp; levers'!$C$12="MS",'Net zero Activity data'!AP64*ManureNEF*NtoN2O*kgtoGg,"ERROR")))</f>
        <v>0.18426223643867892</v>
      </c>
      <c r="X983" s="94">
        <f>IF('Net zero activities &amp; levers'!$C$12="Off",'Activity data'!AQ64*ManureNEF*NtoN2O*kgtoGg,IF('Net zero activities &amp; levers'!$C$12="PB",'Activity data'!AQ64*ManureNEF*NtoN2O*kgtoGg,IF('Net zero activities &amp; levers'!$C$12="MS",'Net zero Activity data'!AQ64*ManureNEF*NtoN2O*kgtoGg,"ERROR")))</f>
        <v>0.18781515590147413</v>
      </c>
      <c r="Y983" s="94">
        <f>IF('Net zero activities &amp; levers'!$C$12="Off",'Activity data'!AR64*ManureNEF*NtoN2O*kgtoGg,IF('Net zero activities &amp; levers'!$C$12="PB",'Activity data'!AR64*ManureNEF*NtoN2O*kgtoGg,IF('Net zero activities &amp; levers'!$C$12="MS",'Net zero Activity data'!AR64*ManureNEF*NtoN2O*kgtoGg,"ERROR")))</f>
        <v>0.19096980456473459</v>
      </c>
      <c r="Z983" s="94">
        <f>IF('Net zero activities &amp; levers'!$C$12="Off",'Activity data'!AS64*ManureNEF*NtoN2O*kgtoGg,IF('Net zero activities &amp; levers'!$C$12="PB",'Activity data'!AS64*ManureNEF*NtoN2O*kgtoGg,IF('Net zero activities &amp; levers'!$C$12="MS",'Net zero Activity data'!AS64*ManureNEF*NtoN2O*kgtoGg,"ERROR")))</f>
        <v>0.19409261595467259</v>
      </c>
      <c r="AA983" s="94">
        <f>IF('Net zero activities &amp; levers'!$C$12="Off",'Activity data'!AT64*ManureNEF*NtoN2O*kgtoGg,IF('Net zero activities &amp; levers'!$C$12="PB",'Activity data'!AT64*ManureNEF*NtoN2O*kgtoGg,IF('Net zero activities &amp; levers'!$C$12="MS",'Net zero Activity data'!AT64*ManureNEF*NtoN2O*kgtoGg,"ERROR")))</f>
        <v>0.19725787586023993</v>
      </c>
      <c r="AB983" s="94">
        <f>IF('Net zero activities &amp; levers'!$C$12="Off",'Activity data'!AU64*ManureNEF*NtoN2O*kgtoGg,IF('Net zero activities &amp; levers'!$C$12="PB",'Activity data'!AU64*ManureNEF*NtoN2O*kgtoGg,IF('Net zero activities &amp; levers'!$C$12="MS",'Net zero Activity data'!AU64*ManureNEF*NtoN2O*kgtoGg,"ERROR")))</f>
        <v>0.20126264034939995</v>
      </c>
      <c r="AC983" s="94">
        <f>IF('Net zero activities &amp; levers'!$C$12="Off",'Activity data'!AV64*ManureNEF*NtoN2O*kgtoGg,IF('Net zero activities &amp; levers'!$C$12="PB",'Activity data'!AV64*ManureNEF*NtoN2O*kgtoGg,IF('Net zero activities &amp; levers'!$C$12="MS",'Net zero Activity data'!AV64*ManureNEF*NtoN2O*kgtoGg,"ERROR")))</f>
        <v>0.20486087759286586</v>
      </c>
      <c r="AD983" s="94">
        <f>IF('Net zero activities &amp; levers'!$C$12="Off",'Activity data'!AW64*ManureNEF*NtoN2O*kgtoGg,IF('Net zero activities &amp; levers'!$C$12="PB",'Activity data'!AW64*ManureNEF*NtoN2O*kgtoGg,IF('Net zero activities &amp; levers'!$C$12="MS",'Net zero Activity data'!AW64*ManureNEF*NtoN2O*kgtoGg,"ERROR")))</f>
        <v>0.2090550281085273</v>
      </c>
      <c r="AE983" s="94">
        <f>IF('Net zero activities &amp; levers'!$C$12="Off",'Activity data'!AX64*ManureNEF*NtoN2O*kgtoGg,IF('Net zero activities &amp; levers'!$C$12="PB",'Activity data'!AX64*ManureNEF*NtoN2O*kgtoGg,IF('Net zero activities &amp; levers'!$C$12="MS",'Net zero Activity data'!AX64*ManureNEF*NtoN2O*kgtoGg,"ERROR")))</f>
        <v>0.21340376378469114</v>
      </c>
      <c r="AF983" s="94">
        <f>IF('Net zero activities &amp; levers'!$C$12="Off",'Activity data'!AY64*ManureNEF*NtoN2O*kgtoGg,IF('Net zero activities &amp; levers'!$C$12="PB",'Activity data'!AY64*ManureNEF*NtoN2O*kgtoGg,IF('Net zero activities &amp; levers'!$C$12="MS",'Net zero Activity data'!AY64*ManureNEF*NtoN2O*kgtoGg,"ERROR")))</f>
        <v>0.21844419621075054</v>
      </c>
      <c r="AG983" s="94">
        <f>IF('Net zero activities &amp; levers'!$C$12="Off",'Activity data'!AZ64*ManureNEF*NtoN2O*kgtoGg,IF('Net zero activities &amp; levers'!$C$12="PB",'Activity data'!AZ64*ManureNEF*NtoN2O*kgtoGg,IF('Net zero activities &amp; levers'!$C$12="MS",'Net zero Activity data'!AZ64*ManureNEF*NtoN2O*kgtoGg,"ERROR")))</f>
        <v>0.22384834034109063</v>
      </c>
      <c r="AH983" s="94">
        <f>IF('Net zero activities &amp; levers'!$C$12="Off",'Activity data'!BA64*ManureNEF*NtoN2O*kgtoGg,IF('Net zero activities &amp; levers'!$C$12="PB",'Activity data'!BA64*ManureNEF*NtoN2O*kgtoGg,IF('Net zero activities &amp; levers'!$C$12="MS",'Net zero Activity data'!BA64*ManureNEF*NtoN2O*kgtoGg,"ERROR")))</f>
        <v>0.22825202767927152</v>
      </c>
      <c r="AI983" s="94">
        <f>IF('Net zero activities &amp; levers'!$C$12="Off",'Activity data'!BB64*ManureNEF*NtoN2O*kgtoGg,IF('Net zero activities &amp; levers'!$C$12="PB",'Activity data'!BB64*ManureNEF*NtoN2O*kgtoGg,IF('Net zero activities &amp; levers'!$C$12="MS",'Net zero Activity data'!BB64*ManureNEF*NtoN2O*kgtoGg,"ERROR")))</f>
        <v>0.23266724698610969</v>
      </c>
      <c r="AJ983" s="94">
        <f>IF('Net zero activities &amp; levers'!$C$12="Off",'Activity data'!BC64*ManureNEF*NtoN2O*kgtoGg,IF('Net zero activities &amp; levers'!$C$12="PB",'Activity data'!BC64*ManureNEF*NtoN2O*kgtoGg,IF('Net zero activities &amp; levers'!$C$12="MS",'Net zero Activity data'!BC64*ManureNEF*NtoN2O*kgtoGg,"ERROR")))</f>
        <v>0.23746693162448154</v>
      </c>
      <c r="AK983" s="94">
        <f>IF('Net zero activities &amp; levers'!$C$12="Off",'Activity data'!BD64*ManureNEF*NtoN2O*kgtoGg,IF('Net zero activities &amp; levers'!$C$12="PB",'Activity data'!BD64*ManureNEF*NtoN2O*kgtoGg,IF('Net zero activities &amp; levers'!$C$12="MS",'Net zero Activity data'!BD64*ManureNEF*NtoN2O*kgtoGg,"ERROR")))</f>
        <v>0.24225419616284785</v>
      </c>
      <c r="AL983" s="94">
        <f>IF('Net zero activities &amp; levers'!$C$12="Off",'Activity data'!BE64*ManureNEF*NtoN2O*kgtoGg,IF('Net zero activities &amp; levers'!$C$12="PB",'Activity data'!BE64*ManureNEF*NtoN2O*kgtoGg,IF('Net zero activities &amp; levers'!$C$12="MS",'Net zero Activity data'!BE64*ManureNEF*NtoN2O*kgtoGg,"ERROR")))</f>
        <v>0.24746641053623727</v>
      </c>
      <c r="AM983" s="94">
        <f>IF('Net zero activities &amp; levers'!$C$12="Off",'Activity data'!BF64*ManureNEF*NtoN2O*kgtoGg,IF('Net zero activities &amp; levers'!$C$12="PB",'Activity data'!BF64*ManureNEF*NtoN2O*kgtoGg,IF('Net zero activities &amp; levers'!$C$12="MS",'Net zero Activity data'!BF64*ManureNEF*NtoN2O*kgtoGg,"ERROR")))</f>
        <v>0.25256886141738411</v>
      </c>
      <c r="AN983" s="94">
        <f>IF('Net zero activities &amp; levers'!$C$12="Off",'Activity data'!BG64*ManureNEF*NtoN2O*kgtoGg,IF('Net zero activities &amp; levers'!$C$12="PB",'Activity data'!BG64*ManureNEF*NtoN2O*kgtoGg,IF('Net zero activities &amp; levers'!$C$12="MS",'Net zero Activity data'!BG64*ManureNEF*NtoN2O*kgtoGg,"ERROR")))</f>
        <v>0.25835666832743759</v>
      </c>
      <c r="AO983" s="94">
        <f>IF('Net zero activities &amp; levers'!$C$12="Off",'Activity data'!BH64*ManureNEF*NtoN2O*kgtoGg,IF('Net zero activities &amp; levers'!$C$12="PB",'Activity data'!BH64*ManureNEF*NtoN2O*kgtoGg,IF('Net zero activities &amp; levers'!$C$12="MS",'Net zero Activity data'!BH64*ManureNEF*NtoN2O*kgtoGg,"ERROR")))</f>
        <v>0.26421835853489983</v>
      </c>
      <c r="AP983" s="94">
        <f>IF('Net zero activities &amp; levers'!$C$12="Off",'Activity data'!BI64*ManureNEF*NtoN2O*kgtoGg,IF('Net zero activities &amp; levers'!$C$12="PB",'Activity data'!BI64*ManureNEF*NtoN2O*kgtoGg,IF('Net zero activities &amp; levers'!$C$12="MS",'Net zero Activity data'!BI64*ManureNEF*NtoN2O*kgtoGg,"ERROR")))</f>
        <v>0.27023582513005778</v>
      </c>
      <c r="AQ983" s="94">
        <f>IF('Net zero activities &amp; levers'!$C$12="Off",'Activity data'!BJ64*ManureNEF*NtoN2O*kgtoGg,IF('Net zero activities &amp; levers'!$C$12="PB",'Activity data'!BJ64*ManureNEF*NtoN2O*kgtoGg,IF('Net zero activities &amp; levers'!$C$12="MS",'Net zero Activity data'!BJ64*ManureNEF*NtoN2O*kgtoGg,"ERROR")))</f>
        <v>0.27643696271889812</v>
      </c>
      <c r="AR983" s="94">
        <f>IF('Net zero activities &amp; levers'!$C$12="Off",'Activity data'!BK64*ManureNEF*NtoN2O*kgtoGg,IF('Net zero activities &amp; levers'!$C$12="PB",'Activity data'!BK64*ManureNEF*NtoN2O*kgtoGg,IF('Net zero activities &amp; levers'!$C$12="MS",'Net zero Activity data'!BK64*ManureNEF*NtoN2O*kgtoGg,"ERROR")))</f>
        <v>0.2828744290233548</v>
      </c>
      <c r="AS983" s="94">
        <f>IF('Net zero activities &amp; levers'!$C$12="Off",'Activity data'!BL64*ManureNEF*NtoN2O*kgtoGg,IF('Net zero activities &amp; levers'!$C$12="PB",'Activity data'!BL64*ManureNEF*NtoN2O*kgtoGg,IF('Net zero activities &amp; levers'!$C$12="MS",'Net zero Activity data'!BL64*ManureNEF*NtoN2O*kgtoGg,"ERROR")))</f>
        <v>0.28981277253483256</v>
      </c>
      <c r="AT983" s="94">
        <f>IF('Net zero activities &amp; levers'!$C$12="Off",'Activity data'!BM64*ManureNEF*NtoN2O*kgtoGg,IF('Net zero activities &amp; levers'!$C$12="PB",'Activity data'!BM64*ManureNEF*NtoN2O*kgtoGg,IF('Net zero activities &amp; levers'!$C$12="MS",'Net zero Activity data'!BM64*ManureNEF*NtoN2O*kgtoGg,"ERROR")))</f>
        <v>0.2942456833775543</v>
      </c>
      <c r="AU983" s="94">
        <f>IF('Net zero activities &amp; levers'!$C$12="Off",'Activity data'!BN64*ManureNEF*NtoN2O*kgtoGg,IF('Net zero activities &amp; levers'!$C$12="PB",'Activity data'!BN64*ManureNEF*NtoN2O*kgtoGg,IF('Net zero activities &amp; levers'!$C$12="MS",'Net zero Activity data'!BN64*ManureNEF*NtoN2O*kgtoGg,"ERROR")))</f>
        <v>0.29829566345273956</v>
      </c>
      <c r="AV983" s="94">
        <f>IF('Net zero activities &amp; levers'!$C$12="Off",'Activity data'!BO64*ManureNEF*NtoN2O*kgtoGg,IF('Net zero activities &amp; levers'!$C$12="PB",'Activity data'!BO64*ManureNEF*NtoN2O*kgtoGg,IF('Net zero activities &amp; levers'!$C$12="MS",'Net zero Activity data'!BO64*ManureNEF*NtoN2O*kgtoGg,"ERROR")))</f>
        <v>0.30240838716397028</v>
      </c>
      <c r="AW983" s="94">
        <f>IF('Net zero activities &amp; levers'!$C$12="Off",'Activity data'!BP64*ManureNEF*NtoN2O*kgtoGg,IF('Net zero activities &amp; levers'!$C$12="PB",'Activity data'!BP64*ManureNEF*NtoN2O*kgtoGg,IF('Net zero activities &amp; levers'!$C$12="MS",'Net zero Activity data'!BP64*ManureNEF*NtoN2O*kgtoGg,"ERROR")))</f>
        <v>0.30642302584146203</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0.78620275218738989</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0.81318534024672107</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0.79997057217510759</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0.68114111266584831</v>
      </c>
      <c r="T984" s="94">
        <f>IF('Net zero activities &amp; levers'!$C$12="Off",'Activity data'!AM65*ManureNEF*NtoN2O*kgtoGg,IF('Net zero activities &amp; levers'!$C$12="PB",'Activity data'!AM65*ManureNEF*NtoN2O*kgtoGg,IF('Net zero activities &amp; levers'!$C$12="MS",'Net zero Activity data'!AM65*ManureNEF*NtoN2O*kgtoGg,"ERROR")))</f>
        <v>0.7098503108510138</v>
      </c>
      <c r="U984" s="94">
        <f>IF('Net zero activities &amp; levers'!$C$12="Off",'Activity data'!AN65*ManureNEF*NtoN2O*kgtoGg,IF('Net zero activities &amp; levers'!$C$12="PB",'Activity data'!AN65*ManureNEF*NtoN2O*kgtoGg,IF('Net zero activities &amp; levers'!$C$12="MS",'Net zero Activity data'!AN65*ManureNEF*NtoN2O*kgtoGg,"ERROR")))</f>
        <v>0.72964199579391098</v>
      </c>
      <c r="V984" s="94">
        <f>IF('Net zero activities &amp; levers'!$C$12="Off",'Activity data'!AO65*ManureNEF*NtoN2O*kgtoGg,IF('Net zero activities &amp; levers'!$C$12="PB",'Activity data'!AO65*ManureNEF*NtoN2O*kgtoGg,IF('Net zero activities &amp; levers'!$C$12="MS",'Net zero Activity data'!AO65*ManureNEF*NtoN2O*kgtoGg,"ERROR")))</f>
        <v>0.74695922372764922</v>
      </c>
      <c r="W984" s="94">
        <f>IF('Net zero activities &amp; levers'!$C$12="Off",'Activity data'!AP65*ManureNEF*NtoN2O*kgtoGg,IF('Net zero activities &amp; levers'!$C$12="PB",'Activity data'!AP65*ManureNEF*NtoN2O*kgtoGg,IF('Net zero activities &amp; levers'!$C$12="MS",'Net zero Activity data'!AP65*ManureNEF*NtoN2O*kgtoGg,"ERROR")))</f>
        <v>0.76720744236951866</v>
      </c>
      <c r="X984" s="94">
        <f>IF('Net zero activities &amp; levers'!$C$12="Off",'Activity data'!AQ65*ManureNEF*NtoN2O*kgtoGg,IF('Net zero activities &amp; levers'!$C$12="PB",'Activity data'!AQ65*ManureNEF*NtoN2O*kgtoGg,IF('Net zero activities &amp; levers'!$C$12="MS",'Net zero Activity data'!AQ65*ManureNEF*NtoN2O*kgtoGg,"ERROR")))</f>
        <v>0.78597639366135985</v>
      </c>
      <c r="Y984" s="94">
        <f>IF('Net zero activities &amp; levers'!$C$12="Off",'Activity data'!AR65*ManureNEF*NtoN2O*kgtoGg,IF('Net zero activities &amp; levers'!$C$12="PB",'Activity data'!AR65*ManureNEF*NtoN2O*kgtoGg,IF('Net zero activities &amp; levers'!$C$12="MS",'Net zero Activity data'!AR65*ManureNEF*NtoN2O*kgtoGg,"ERROR")))</f>
        <v>0.80034086292519746</v>
      </c>
      <c r="Z984" s="94">
        <f>IF('Net zero activities &amp; levers'!$C$12="Off",'Activity data'!AS65*ManureNEF*NtoN2O*kgtoGg,IF('Net zero activities &amp; levers'!$C$12="PB",'Activity data'!AS65*ManureNEF*NtoN2O*kgtoGg,IF('Net zero activities &amp; levers'!$C$12="MS",'Net zero Activity data'!AS65*ManureNEF*NtoN2O*kgtoGg,"ERROR")))</f>
        <v>0.81456964524590714</v>
      </c>
      <c r="AA984" s="94">
        <f>IF('Net zero activities &amp; levers'!$C$12="Off",'Activity data'!AT65*ManureNEF*NtoN2O*kgtoGg,IF('Net zero activities &amp; levers'!$C$12="PB",'Activity data'!AT65*ManureNEF*NtoN2O*kgtoGg,IF('Net zero activities &amp; levers'!$C$12="MS",'Net zero Activity data'!AT65*ManureNEF*NtoN2O*kgtoGg,"ERROR")))</f>
        <v>0.82951283644077334</v>
      </c>
      <c r="AB984" s="94">
        <f>IF('Net zero activities &amp; levers'!$C$12="Off",'Activity data'!AU65*ManureNEF*NtoN2O*kgtoGg,IF('Net zero activities &amp; levers'!$C$12="PB",'Activity data'!AU65*ManureNEF*NtoN2O*kgtoGg,IF('Net zero activities &amp; levers'!$C$12="MS",'Net zero Activity data'!AU65*ManureNEF*NtoN2O*kgtoGg,"ERROR")))</f>
        <v>0.85405114493404299</v>
      </c>
      <c r="AC984" s="94">
        <f>IF('Net zero activities &amp; levers'!$C$12="Off",'Activity data'!AV65*ManureNEF*NtoN2O*kgtoGg,IF('Net zero activities &amp; levers'!$C$12="PB",'Activity data'!AV65*ManureNEF*NtoN2O*kgtoGg,IF('Net zero activities &amp; levers'!$C$12="MS",'Net zero Activity data'!AV65*ManureNEF*NtoN2O*kgtoGg,"ERROR")))</f>
        <v>0.87419658950492518</v>
      </c>
      <c r="AD984" s="94">
        <f>IF('Net zero activities &amp; levers'!$C$12="Off",'Activity data'!AW65*ManureNEF*NtoN2O*kgtoGg,IF('Net zero activities &amp; levers'!$C$12="PB",'Activity data'!AW65*ManureNEF*NtoN2O*kgtoGg,IF('Net zero activities &amp; levers'!$C$12="MS",'Net zero Activity data'!AW65*ManureNEF*NtoN2O*kgtoGg,"ERROR")))</f>
        <v>0.90096493212247919</v>
      </c>
      <c r="AE984" s="94">
        <f>IF('Net zero activities &amp; levers'!$C$12="Off",'Activity data'!AX65*ManureNEF*NtoN2O*kgtoGg,IF('Net zero activities &amp; levers'!$C$12="PB",'Activity data'!AX65*ManureNEF*NtoN2O*kgtoGg,IF('Net zero activities &amp; levers'!$C$12="MS",'Net zero Activity data'!AX65*ManureNEF*NtoN2O*kgtoGg,"ERROR")))</f>
        <v>0.92941269242085311</v>
      </c>
      <c r="AF984" s="94">
        <f>IF('Net zero activities &amp; levers'!$C$12="Off",'Activity data'!AY65*ManureNEF*NtoN2O*kgtoGg,IF('Net zero activities &amp; levers'!$C$12="PB",'Activity data'!AY65*ManureNEF*NtoN2O*kgtoGg,IF('Net zero activities &amp; levers'!$C$12="MS",'Net zero Activity data'!AY65*ManureNEF*NtoN2O*kgtoGg,"ERROR")))</f>
        <v>0.9653339517677979</v>
      </c>
      <c r="AG984" s="94">
        <f>IF('Net zero activities &amp; levers'!$C$12="Off",'Activity data'!AZ65*ManureNEF*NtoN2O*kgtoGg,IF('Net zero activities &amp; levers'!$C$12="PB",'Activity data'!AZ65*ManureNEF*NtoN2O*kgtoGg,IF('Net zero activities &amp; levers'!$C$12="MS",'Net zero Activity data'!AZ65*ManureNEF*NtoN2O*kgtoGg,"ERROR")))</f>
        <v>1.0050606970066505</v>
      </c>
      <c r="AH984" s="94">
        <f>IF('Net zero activities &amp; levers'!$C$12="Off",'Activity data'!BA65*ManureNEF*NtoN2O*kgtoGg,IF('Net zero activities &amp; levers'!$C$12="PB",'Activity data'!BA65*ManureNEF*NtoN2O*kgtoGg,IF('Net zero activities &amp; levers'!$C$12="MS",'Net zero Activity data'!BA65*ManureNEF*NtoN2O*kgtoGg,"ERROR")))</f>
        <v>1.033956248500834</v>
      </c>
      <c r="AI984" s="94">
        <f>IF('Net zero activities &amp; levers'!$C$12="Off",'Activity data'!BB65*ManureNEF*NtoN2O*kgtoGg,IF('Net zero activities &amp; levers'!$C$12="PB",'Activity data'!BB65*ManureNEF*NtoN2O*kgtoGg,IF('Net zero activities &amp; levers'!$C$12="MS",'Net zero Activity data'!BB65*ManureNEF*NtoN2O*kgtoGg,"ERROR")))</f>
        <v>1.0629595026443379</v>
      </c>
      <c r="AJ984" s="94">
        <f>IF('Net zero activities &amp; levers'!$C$12="Off",'Activity data'!BC65*ManureNEF*NtoN2O*kgtoGg,IF('Net zero activities &amp; levers'!$C$12="PB",'Activity data'!BC65*ManureNEF*NtoN2O*kgtoGg,IF('Net zero activities &amp; levers'!$C$12="MS",'Net zero Activity data'!BC65*ManureNEF*NtoN2O*kgtoGg,"ERROR")))</f>
        <v>1.0960118884201371</v>
      </c>
      <c r="AK984" s="94">
        <f>IF('Net zero activities &amp; levers'!$C$12="Off",'Activity data'!BD65*ManureNEF*NtoN2O*kgtoGg,IF('Net zero activities &amp; levers'!$C$12="PB",'Activity data'!BD65*ManureNEF*NtoN2O*kgtoGg,IF('Net zero activities &amp; levers'!$C$12="MS",'Net zero Activity data'!BD65*ManureNEF*NtoN2O*kgtoGg,"ERROR")))</f>
        <v>1.1288881091952199</v>
      </c>
      <c r="AL984" s="94">
        <f>IF('Net zero activities &amp; levers'!$C$12="Off",'Activity data'!BE65*ManureNEF*NtoN2O*kgtoGg,IF('Net zero activities &amp; levers'!$C$12="PB",'Activity data'!BE65*ManureNEF*NtoN2O*kgtoGg,IF('Net zero activities &amp; levers'!$C$12="MS",'Net zero Activity data'!BE65*ManureNEF*NtoN2O*kgtoGg,"ERROR")))</f>
        <v>1.1661571716195076</v>
      </c>
      <c r="AM984" s="94">
        <f>IF('Net zero activities &amp; levers'!$C$12="Off",'Activity data'!BF65*ManureNEF*NtoN2O*kgtoGg,IF('Net zero activities &amp; levers'!$C$12="PB",'Activity data'!BF65*ManureNEF*NtoN2O*kgtoGg,IF('Net zero activities &amp; levers'!$C$12="MS",'Net zero Activity data'!BF65*ManureNEF*NtoN2O*kgtoGg,"ERROR")))</f>
        <v>1.2022145869002225</v>
      </c>
      <c r="AN984" s="94">
        <f>IF('Net zero activities &amp; levers'!$C$12="Off",'Activity data'!BG65*ManureNEF*NtoN2O*kgtoGg,IF('Net zero activities &amp; levers'!$C$12="PB",'Activity data'!BG65*ManureNEF*NtoN2O*kgtoGg,IF('Net zero activities &amp; levers'!$C$12="MS",'Net zero Activity data'!BG65*ManureNEF*NtoN2O*kgtoGg,"ERROR")))</f>
        <v>1.2452429731867003</v>
      </c>
      <c r="AO984" s="94">
        <f>IF('Net zero activities &amp; levers'!$C$12="Off",'Activity data'!BH65*ManureNEF*NtoN2O*kgtoGg,IF('Net zero activities &amp; levers'!$C$12="PB",'Activity data'!BH65*ManureNEF*NtoN2O*kgtoGg,IF('Net zero activities &amp; levers'!$C$12="MS",'Net zero Activity data'!BH65*ManureNEF*NtoN2O*kgtoGg,"ERROR")))</f>
        <v>1.2888746333785015</v>
      </c>
      <c r="AP984" s="94">
        <f>IF('Net zero activities &amp; levers'!$C$12="Off",'Activity data'!BI65*ManureNEF*NtoN2O*kgtoGg,IF('Net zero activities &amp; levers'!$C$12="PB",'Activity data'!BI65*ManureNEF*NtoN2O*kgtoGg,IF('Net zero activities &amp; levers'!$C$12="MS",'Net zero Activity data'!BI65*ManureNEF*NtoN2O*kgtoGg,"ERROR")))</f>
        <v>1.333942467424325</v>
      </c>
      <c r="AQ984" s="94">
        <f>IF('Net zero activities &amp; levers'!$C$12="Off",'Activity data'!BJ65*ManureNEF*NtoN2O*kgtoGg,IF('Net zero activities &amp; levers'!$C$12="PB",'Activity data'!BJ65*ManureNEF*NtoN2O*kgtoGg,IF('Net zero activities &amp; levers'!$C$12="MS",'Net zero Activity data'!BJ65*ManureNEF*NtoN2O*kgtoGg,"ERROR")))</f>
        <v>1.3807142430078103</v>
      </c>
      <c r="AR984" s="94">
        <f>IF('Net zero activities &amp; levers'!$C$12="Off",'Activity data'!BK65*ManureNEF*NtoN2O*kgtoGg,IF('Net zero activities &amp; levers'!$C$12="PB",'Activity data'!BK65*ManureNEF*NtoN2O*kgtoGg,IF('Net zero activities &amp; levers'!$C$12="MS",'Net zero Activity data'!BK65*ManureNEF*NtoN2O*kgtoGg,"ERROR")))</f>
        <v>1.4297008128896787</v>
      </c>
      <c r="AS984" s="94">
        <f>IF('Net zero activities &amp; levers'!$C$12="Off",'Activity data'!BL65*ManureNEF*NtoN2O*kgtoGg,IF('Net zero activities &amp; levers'!$C$12="PB",'Activity data'!BL65*ManureNEF*NtoN2O*kgtoGg,IF('Net zero activities &amp; levers'!$C$12="MS",'Net zero Activity data'!BL65*ManureNEF*NtoN2O*kgtoGg,"ERROR")))</f>
        <v>1.4835193510278961</v>
      </c>
      <c r="AT984" s="94">
        <f>IF('Net zero activities &amp; levers'!$C$12="Off",'Activity data'!BM65*ManureNEF*NtoN2O*kgtoGg,IF('Net zero activities &amp; levers'!$C$12="PB",'Activity data'!BM65*ManureNEF*NtoN2O*kgtoGg,IF('Net zero activities &amp; levers'!$C$12="MS",'Net zero Activity data'!BM65*ManureNEF*NtoN2O*kgtoGg,"ERROR")))</f>
        <v>1.5122045911231841</v>
      </c>
      <c r="AU984" s="94">
        <f>IF('Net zero activities &amp; levers'!$C$12="Off",'Activity data'!BN65*ManureNEF*NtoN2O*kgtoGg,IF('Net zero activities &amp; levers'!$C$12="PB",'Activity data'!BN65*ManureNEF*NtoN2O*kgtoGg,IF('Net zero activities &amp; levers'!$C$12="MS",'Net zero Activity data'!BN65*ManureNEF*NtoN2O*kgtoGg,"ERROR")))</f>
        <v>1.5371650381071744</v>
      </c>
      <c r="AV984" s="94">
        <f>IF('Net zero activities &amp; levers'!$C$12="Off",'Activity data'!BO65*ManureNEF*NtoN2O*kgtoGg,IF('Net zero activities &amp; levers'!$C$12="PB",'Activity data'!BO65*ManureNEF*NtoN2O*kgtoGg,IF('Net zero activities &amp; levers'!$C$12="MS",'Net zero Activity data'!BO65*ManureNEF*NtoN2O*kgtoGg,"ERROR")))</f>
        <v>1.5628507639884446</v>
      </c>
      <c r="AW984" s="94">
        <f>IF('Net zero activities &amp; levers'!$C$12="Off",'Activity data'!BP65*ManureNEF*NtoN2O*kgtoGg,IF('Net zero activities &amp; levers'!$C$12="PB",'Activity data'!BP65*ManureNEF*NtoN2O*kgtoGg,IF('Net zero activities &amp; levers'!$C$12="MS",'Net zero Activity data'!BP65*ManureNEF*NtoN2O*kgtoGg,"ERROR")))</f>
        <v>1.5876815986948853</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1.0921513426512337</v>
      </c>
      <c r="N986" s="22">
        <f t="shared" si="347"/>
        <v>1.0976439186771809</v>
      </c>
      <c r="O986" s="22">
        <f t="shared" si="347"/>
        <v>1.1012937605673538</v>
      </c>
      <c r="P986" s="22">
        <f t="shared" si="347"/>
        <v>1.1030649457277464</v>
      </c>
      <c r="Q986" s="22">
        <f t="shared" si="347"/>
        <v>1.1069781529146336</v>
      </c>
      <c r="R986" s="22">
        <f t="shared" si="347"/>
        <v>1.1114672588381174</v>
      </c>
      <c r="S986" s="22">
        <f t="shared" si="347"/>
        <v>1.081103816425216</v>
      </c>
      <c r="T986" s="22">
        <f t="shared" si="347"/>
        <v>1.0948990890770531</v>
      </c>
      <c r="U986" s="22">
        <f t="shared" si="347"/>
        <v>1.1055630758018808</v>
      </c>
      <c r="V986" s="22">
        <f t="shared" si="347"/>
        <v>1.1150827155234406</v>
      </c>
      <c r="W986" s="22">
        <f t="shared" si="347"/>
        <v>1.1251459976605596</v>
      </c>
      <c r="X986" s="22">
        <f t="shared" si="347"/>
        <v>1.1343340040072216</v>
      </c>
      <c r="Y986" s="22">
        <f t="shared" si="347"/>
        <v>1.1420795269694071</v>
      </c>
      <c r="Z986" s="22">
        <f t="shared" si="347"/>
        <v>1.1497286868510252</v>
      </c>
      <c r="AA986" s="22">
        <f t="shared" si="346"/>
        <v>1.1575446365589015</v>
      </c>
      <c r="AB986" s="22">
        <f t="shared" si="346"/>
        <v>1.1683892307482282</v>
      </c>
      <c r="AC986" s="22">
        <f t="shared" si="346"/>
        <v>1.177748313260375</v>
      </c>
      <c r="AD986" s="22">
        <f t="shared" si="346"/>
        <v>1.1892286768767839</v>
      </c>
      <c r="AE986" s="22">
        <f t="shared" si="346"/>
        <v>1.2012301786356998</v>
      </c>
      <c r="AF986" s="22">
        <f t="shared" si="346"/>
        <v>1.2156440621023219</v>
      </c>
      <c r="AG986" s="22">
        <f t="shared" si="346"/>
        <v>1.2312815712852161</v>
      </c>
      <c r="AH986" s="22">
        <f t="shared" si="346"/>
        <v>1.2433357533672107</v>
      </c>
      <c r="AI986" s="22">
        <f t="shared" si="346"/>
        <v>1.2553898947265021</v>
      </c>
      <c r="AJ986" s="22">
        <f t="shared" si="346"/>
        <v>1.268741000218647</v>
      </c>
      <c r="AK986" s="22">
        <f t="shared" si="346"/>
        <v>1.2819945412012994</v>
      </c>
      <c r="AL986" s="22">
        <f t="shared" si="346"/>
        <v>1.2966624556264037</v>
      </c>
      <c r="AM986" s="22">
        <f t="shared" si="346"/>
        <v>1.3108849260107014</v>
      </c>
      <c r="AN986" s="22">
        <f t="shared" si="346"/>
        <v>1.3273999798500411</v>
      </c>
      <c r="AO986" s="22">
        <f t="shared" si="346"/>
        <v>1.3440898135356563</v>
      </c>
      <c r="AP986" s="22">
        <f t="shared" si="346"/>
        <v>1.3612310825575897</v>
      </c>
      <c r="AQ986" s="22">
        <f t="shared" si="346"/>
        <v>1.3789133052065494</v>
      </c>
      <c r="AR986" s="22">
        <f t="shared" si="346"/>
        <v>1.3973089323652517</v>
      </c>
      <c r="AS986" s="22">
        <f t="shared" si="346"/>
        <v>1.4173043215491503</v>
      </c>
      <c r="AT986" s="22">
        <f t="shared" si="346"/>
        <v>1.4287607537784786</v>
      </c>
      <c r="AU986" s="22">
        <f t="shared" si="346"/>
        <v>1.4388821321088736</v>
      </c>
      <c r="AV986" s="22">
        <f t="shared" si="346"/>
        <v>1.4491709138392974</v>
      </c>
      <c r="AW986" s="22">
        <f t="shared" si="346"/>
        <v>1.4590876146511078</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0.74376253694082295</v>
      </c>
      <c r="N987" s="22">
        <f t="shared" si="346"/>
        <v>0.74750301879518044</v>
      </c>
      <c r="O987" s="22">
        <f t="shared" si="346"/>
        <v>0.74998858609492636</v>
      </c>
      <c r="P987" s="22">
        <f t="shared" si="346"/>
        <v>0.75119477530775824</v>
      </c>
      <c r="Q987" s="22">
        <f t="shared" si="346"/>
        <v>0.7538596961765357</v>
      </c>
      <c r="R987" s="22">
        <f t="shared" si="346"/>
        <v>0.75691680802528449</v>
      </c>
      <c r="S987" s="22">
        <f t="shared" si="346"/>
        <v>0.73623909599276127</v>
      </c>
      <c r="T987" s="22">
        <f t="shared" si="346"/>
        <v>0.74563377105712825</v>
      </c>
      <c r="U987" s="22">
        <f t="shared" si="346"/>
        <v>0.75289601898066894</v>
      </c>
      <c r="V987" s="22">
        <f t="shared" si="346"/>
        <v>0.7593789587652614</v>
      </c>
      <c r="W987" s="22">
        <f t="shared" si="346"/>
        <v>0.76623212275449915</v>
      </c>
      <c r="X987" s="22">
        <f t="shared" si="346"/>
        <v>0.77248921794172176</v>
      </c>
      <c r="Y987" s="22">
        <f t="shared" si="346"/>
        <v>0.77776397207451797</v>
      </c>
      <c r="Z987" s="22">
        <f t="shared" si="346"/>
        <v>0.78297310229012307</v>
      </c>
      <c r="AA987" s="22">
        <f t="shared" si="346"/>
        <v>0.78829581751860067</v>
      </c>
      <c r="AB987" s="22">
        <f t="shared" si="346"/>
        <v>0.79568106036119735</v>
      </c>
      <c r="AC987" s="22">
        <f t="shared" si="346"/>
        <v>0.80205465958763289</v>
      </c>
      <c r="AD987" s="22">
        <f t="shared" si="346"/>
        <v>0.80987286576006323</v>
      </c>
      <c r="AE987" s="22">
        <f t="shared" si="346"/>
        <v>0.81804597057321304</v>
      </c>
      <c r="AF987" s="22">
        <f t="shared" si="346"/>
        <v>0.82786192383503843</v>
      </c>
      <c r="AG987" s="22">
        <f t="shared" si="346"/>
        <v>0.83851117458179947</v>
      </c>
      <c r="AH987" s="22">
        <f t="shared" si="346"/>
        <v>0.84672015505540921</v>
      </c>
      <c r="AI987" s="22">
        <f t="shared" si="346"/>
        <v>0.85492910779657982</v>
      </c>
      <c r="AJ987" s="22">
        <f t="shared" si="346"/>
        <v>0.86402130198616611</v>
      </c>
      <c r="AK987" s="22">
        <f t="shared" si="346"/>
        <v>0.87304705407724315</v>
      </c>
      <c r="AL987" s="22">
        <f t="shared" si="346"/>
        <v>0.88303600415989647</v>
      </c>
      <c r="AM987" s="22">
        <f t="shared" si="346"/>
        <v>0.8927216038029937</v>
      </c>
      <c r="AN987" s="22">
        <f t="shared" si="346"/>
        <v>0.90396846846503176</v>
      </c>
      <c r="AO987" s="22">
        <f t="shared" si="346"/>
        <v>0.9153343593982427</v>
      </c>
      <c r="AP987" s="22">
        <f t="shared" si="346"/>
        <v>0.92700768088424634</v>
      </c>
      <c r="AQ987" s="22">
        <f t="shared" si="346"/>
        <v>0.93904939549150701</v>
      </c>
      <c r="AR987" s="22">
        <f t="shared" si="346"/>
        <v>0.95157694345107857</v>
      </c>
      <c r="AS987" s="22">
        <f t="shared" si="346"/>
        <v>0.96519394029552108</v>
      </c>
      <c r="AT987" s="22">
        <f t="shared" si="346"/>
        <v>0.97299584902960823</v>
      </c>
      <c r="AU987" s="22">
        <f t="shared" si="346"/>
        <v>0.97988857692396614</v>
      </c>
      <c r="AV987" s="22">
        <f t="shared" si="346"/>
        <v>0.98689530767913225</v>
      </c>
      <c r="AW987" s="22">
        <f t="shared" si="346"/>
        <v>0.99364864878291259</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15.353527292296837</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15.169682504177882</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12.171307653404368</v>
      </c>
      <c r="T988" s="94">
        <f>IF('Net zero activities &amp; levers'!$C$12="Off",'Activity data'!AM69*UDCPPEF*NtoN2O*kgtoGg,'Net zero Activity data'!AM69*UDCPPEF*NtoN2O*kgtoGg)</f>
        <v>12.409242980519185</v>
      </c>
      <c r="U988" s="94">
        <f>IF('Net zero activities &amp; levers'!$C$12="Off",'Activity data'!AN69*UDCPPEF*NtoN2O*kgtoGg,'Net zero Activity data'!AN69*UDCPPEF*NtoN2O*kgtoGg)</f>
        <v>12.536935132118783</v>
      </c>
      <c r="V988" s="94">
        <f>IF('Net zero activities &amp; levers'!$C$12="Off",'Activity data'!AO69*UDCPPEF*NtoN2O*kgtoGg,'Net zero Activity data'!AO69*UDCPPEF*NtoN2O*kgtoGg)</f>
        <v>12.627950665515616</v>
      </c>
      <c r="W988" s="94">
        <f>IF('Net zero activities &amp; levers'!$C$12="Off",'Activity data'!AP69*UDCPPEF*NtoN2O*kgtoGg,'Net zero Activity data'!AP69*UDCPPEF*NtoN2O*kgtoGg)</f>
        <v>12.741419698273484</v>
      </c>
      <c r="X988" s="94">
        <f>IF('Net zero activities &amp; levers'!$C$12="Off",'Activity data'!AQ69*UDCPPEF*NtoN2O*kgtoGg,'Net zero Activity data'!AQ69*UDCPPEF*NtoN2O*kgtoGg)</f>
        <v>12.829469549352394</v>
      </c>
      <c r="Y988" s="94">
        <f>IF('Net zero activities &amp; levers'!$C$12="Off",'Activity data'!AR69*UDCPPEF*NtoN2O*kgtoGg,'Net zero Activity data'!AR69*UDCPPEF*NtoN2O*kgtoGg)</f>
        <v>12.866055178134978</v>
      </c>
      <c r="Z988" s="94">
        <f>IF('Net zero activities &amp; levers'!$C$12="Off",'Activity data'!AS69*UDCPPEF*NtoN2O*kgtoGg,'Net zero Activity data'!AS69*UDCPPEF*NtoN2O*kgtoGg)</f>
        <v>12.897116086638068</v>
      </c>
      <c r="AA988" s="94">
        <f>IF('Net zero activities &amp; levers'!$C$12="Off",'Activity data'!AT69*UDCPPEF*NtoN2O*kgtoGg,'Net zero Activity data'!AT69*UDCPPEF*NtoN2O*kgtoGg)</f>
        <v>12.931426294489832</v>
      </c>
      <c r="AB988" s="94">
        <f>IF('Net zero activities &amp; levers'!$C$12="Off",'Activity data'!AU69*UDCPPEF*NtoN2O*kgtoGg,'Net zero Activity data'!AU69*UDCPPEF*NtoN2O*kgtoGg)</f>
        <v>13.058857567361098</v>
      </c>
      <c r="AC988" s="94">
        <f>IF('Net zero activities &amp; levers'!$C$12="Off",'Activity data'!AV69*UDCPPEF*NtoN2O*kgtoGg,'Net zero Activity data'!AV69*UDCPPEF*NtoN2O*kgtoGg)</f>
        <v>13.135736118686509</v>
      </c>
      <c r="AD988" s="94">
        <f>IF('Net zero activities &amp; levers'!$C$12="Off",'Activity data'!AW69*UDCPPEF*NtoN2O*kgtoGg,'Net zero Activity data'!AW69*UDCPPEF*NtoN2O*kgtoGg)</f>
        <v>13.161773929292332</v>
      </c>
      <c r="AE988" s="94">
        <f>IF('Net zero activities &amp; levers'!$C$12="Off",'Activity data'!AX69*UDCPPEF*NtoN2O*kgtoGg,'Net zero Activity data'!AX69*UDCPPEF*NtoN2O*kgtoGg)</f>
        <v>13.193412586391476</v>
      </c>
      <c r="AF988" s="94">
        <f>IF('Net zero activities &amp; levers'!$C$12="Off",'Activity data'!AY69*UDCPPEF*NtoN2O*kgtoGg,'Net zero Activity data'!AY69*UDCPPEF*NtoN2O*kgtoGg)</f>
        <v>13.284445441700106</v>
      </c>
      <c r="AG988" s="94">
        <f>IF('Net zero activities &amp; levers'!$C$12="Off",'Activity data'!AZ69*UDCPPEF*NtoN2O*kgtoGg,'Net zero Activity data'!AZ69*UDCPPEF*NtoN2O*kgtoGg)</f>
        <v>13.396718915540504</v>
      </c>
      <c r="AH988" s="94">
        <f>IF('Net zero activities &amp; levers'!$C$12="Off",'Activity data'!BA69*UDCPPEF*NtoN2O*kgtoGg,'Net zero Activity data'!BA69*UDCPPEF*NtoN2O*kgtoGg)</f>
        <v>13.395740597917952</v>
      </c>
      <c r="AI988" s="94">
        <f>IF('Net zero activities &amp; levers'!$C$12="Off",'Activity data'!BB69*UDCPPEF*NtoN2O*kgtoGg,'Net zero Activity data'!BB69*UDCPPEF*NtoN2O*kgtoGg)</f>
        <v>13.384910174481227</v>
      </c>
      <c r="AJ988" s="94">
        <f>IF('Net zero activities &amp; levers'!$C$12="Off",'Activity data'!BC69*UDCPPEF*NtoN2O*kgtoGg,'Net zero Activity data'!BC69*UDCPPEF*NtoN2O*kgtoGg)</f>
        <v>13.398434985829827</v>
      </c>
      <c r="AK988" s="94">
        <f>IF('Net zero activities &amp; levers'!$C$12="Off",'Activity data'!BD69*UDCPPEF*NtoN2O*kgtoGg,'Net zero Activity data'!BD69*UDCPPEF*NtoN2O*kgtoGg)</f>
        <v>13.398319173745541</v>
      </c>
      <c r="AL988" s="94">
        <f>IF('Net zero activities &amp; levers'!$C$12="Off",'Activity data'!BE69*UDCPPEF*NtoN2O*kgtoGg,'Net zero Activity data'!BE69*UDCPPEF*NtoN2O*kgtoGg)</f>
        <v>13.42266254096387</v>
      </c>
      <c r="AM988" s="94">
        <f>IF('Net zero activities &amp; levers'!$C$12="Off",'Activity data'!BF69*UDCPPEF*NtoN2O*kgtoGg,'Net zero Activity data'!BF69*UDCPPEF*NtoN2O*kgtoGg)</f>
        <v>13.423736865257361</v>
      </c>
      <c r="AN988" s="94">
        <f>IF('Net zero activities &amp; levers'!$C$12="Off",'Activity data'!BG69*UDCPPEF*NtoN2O*kgtoGg,'Net zero Activity data'!BG69*UDCPPEF*NtoN2O*kgtoGg)</f>
        <v>13.535950399213498</v>
      </c>
      <c r="AO988" s="94">
        <f>IF('Net zero activities &amp; levers'!$C$12="Off",'Activity data'!BH69*UDCPPEF*NtoN2O*kgtoGg,'Net zero Activity data'!BH69*UDCPPEF*NtoN2O*kgtoGg)</f>
        <v>13.64085590815815</v>
      </c>
      <c r="AP988" s="94">
        <f>IF('Net zero activities &amp; levers'!$C$12="Off",'Activity data'!BI69*UDCPPEF*NtoN2O*kgtoGg,'Net zero Activity data'!BI69*UDCPPEF*NtoN2O*kgtoGg)</f>
        <v>13.744706587938053</v>
      </c>
      <c r="AQ988" s="94">
        <f>IF('Net zero activities &amp; levers'!$C$12="Off",'Activity data'!BJ69*UDCPPEF*NtoN2O*kgtoGg,'Net zero Activity data'!BJ69*UDCPPEF*NtoN2O*kgtoGg)</f>
        <v>13.849031248884563</v>
      </c>
      <c r="AR988" s="94">
        <f>IF('Net zero activities &amp; levers'!$C$12="Off",'Activity data'!BK69*UDCPPEF*NtoN2O*kgtoGg,'Net zero Activity data'!BK69*UDCPPEF*NtoN2O*kgtoGg)</f>
        <v>13.957009356389916</v>
      </c>
      <c r="AS988" s="94">
        <f>IF('Net zero activities &amp; levers'!$C$12="Off",'Activity data'!BL69*UDCPPEF*NtoN2O*kgtoGg,'Net zero Activity data'!BL69*UDCPPEF*NtoN2O*kgtoGg)</f>
        <v>14.086802114678639</v>
      </c>
      <c r="AT988" s="94">
        <f>IF('Net zero activities &amp; levers'!$C$12="Off",'Activity data'!BM69*UDCPPEF*NtoN2O*kgtoGg,'Net zero Activity data'!BM69*UDCPPEF*NtoN2O*kgtoGg)</f>
        <v>14.023663917742747</v>
      </c>
      <c r="AU988" s="94">
        <f>IF('Net zero activities &amp; levers'!$C$12="Off",'Activity data'!BN69*UDCPPEF*NtoN2O*kgtoGg,'Net zero Activity data'!BN69*UDCPPEF*NtoN2O*kgtoGg)</f>
        <v>13.927318390204961</v>
      </c>
      <c r="AV988" s="94">
        <f>IF('Net zero activities &amp; levers'!$C$12="Off",'Activity data'!BO69*UDCPPEF*NtoN2O*kgtoGg,'Net zero Activity data'!BO69*UDCPPEF*NtoN2O*kgtoGg)</f>
        <v>13.829772601228814</v>
      </c>
      <c r="AW988" s="94">
        <f>IF('Net zero activities &amp; levers'!$C$12="Off",'Activity data'!BP69*UDCPPEF*NtoN2O*kgtoGg,'Net zero Activity data'!BP69*UDCPPEF*NtoN2O*kgtoGg)</f>
        <v>13.72023414832719</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9.6543103644621411</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9.5387086131772989</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7.65332808482869</v>
      </c>
      <c r="T989" s="94">
        <f>IF('Net zero activities &amp; levers'!$C$12="Off",'Activity data'!AM70*UDCPPEF*NtoN2O*kgtoGg,'Net zero Activity data'!AM70*UDCPPEF*NtoN2O*kgtoGg)</f>
        <v>7.8029420107301855</v>
      </c>
      <c r="U989" s="94">
        <f>IF('Net zero activities &amp; levers'!$C$12="Off",'Activity data'!AN70*UDCPPEF*NtoN2O*kgtoGg,'Net zero Activity data'!AN70*UDCPPEF*NtoN2O*kgtoGg)</f>
        <v>7.8832349388097791</v>
      </c>
      <c r="V989" s="94">
        <f>IF('Net zero activities &amp; levers'!$C$12="Off",'Activity data'!AO70*UDCPPEF*NtoN2O*kgtoGg,'Net zero Activity data'!AO70*UDCPPEF*NtoN2O*kgtoGg)</f>
        <v>7.9404655797349353</v>
      </c>
      <c r="W989" s="94">
        <f>IF('Net zero activities &amp; levers'!$C$12="Off",'Activity data'!AP70*UDCPPEF*NtoN2O*kgtoGg,'Net zero Activity data'!AP70*UDCPPEF*NtoN2O*kgtoGg)</f>
        <v>8.0118149991969663</v>
      </c>
      <c r="X989" s="94">
        <f>IF('Net zero activities &amp; levers'!$C$12="Off",'Activity data'!AQ70*UDCPPEF*NtoN2O*kgtoGg,'Net zero Activity data'!AQ70*UDCPPEF*NtoN2O*kgtoGg)</f>
        <v>8.0671808166848447</v>
      </c>
      <c r="Y989" s="94">
        <f>IF('Net zero activities &amp; levers'!$C$12="Off",'Activity data'!AR70*UDCPPEF*NtoN2O*kgtoGg,'Net zero Activity data'!AR70*UDCPPEF*NtoN2O*kgtoGg)</f>
        <v>8.0901858896183612</v>
      </c>
      <c r="Z989" s="94">
        <f>IF('Net zero activities &amp; levers'!$C$12="Off",'Activity data'!AS70*UDCPPEF*NtoN2O*kgtoGg,'Net zero Activity data'!AS70*UDCPPEF*NtoN2O*kgtoGg)</f>
        <v>8.1097170139770931</v>
      </c>
      <c r="AA989" s="94">
        <f>IF('Net zero activities &amp; levers'!$C$12="Off",'Activity data'!AT70*UDCPPEF*NtoN2O*kgtoGg,'Net zero Activity data'!AT70*UDCPPEF*NtoN2O*kgtoGg)</f>
        <v>8.1312913003911547</v>
      </c>
      <c r="AB989" s="94">
        <f>IF('Net zero activities &amp; levers'!$C$12="Off",'Activity data'!AU70*UDCPPEF*NtoN2O*kgtoGg,'Net zero Activity data'!AU70*UDCPPEF*NtoN2O*kgtoGg)</f>
        <v>8.2114201877156283</v>
      </c>
      <c r="AC989" s="94">
        <f>IF('Net zero activities &amp; levers'!$C$12="Off",'Activity data'!AV70*UDCPPEF*NtoN2O*kgtoGg,'Net zero Activity data'!AV70*UDCPPEF*NtoN2O*kgtoGg)</f>
        <v>8.2597614828939765</v>
      </c>
      <c r="AD989" s="94">
        <f>IF('Net zero activities &amp; levers'!$C$12="Off",'Activity data'!AW70*UDCPPEF*NtoN2O*kgtoGg,'Net zero Activity data'!AW70*UDCPPEF*NtoN2O*kgtoGg)</f>
        <v>8.276134079237087</v>
      </c>
      <c r="AE989" s="94">
        <f>IF('Net zero activities &amp; levers'!$C$12="Off",'Activity data'!AX70*UDCPPEF*NtoN2O*kgtoGg,'Net zero Activity data'!AX70*UDCPPEF*NtoN2O*kgtoGg)</f>
        <v>8.2960284923797367</v>
      </c>
      <c r="AF989" s="94">
        <f>IF('Net zero activities &amp; levers'!$C$12="Off",'Activity data'!AY70*UDCPPEF*NtoN2O*kgtoGg,'Net zero Activity data'!AY70*UDCPPEF*NtoN2O*kgtoGg)</f>
        <v>8.3532700253370304</v>
      </c>
      <c r="AG989" s="94">
        <f>IF('Net zero activities &amp; levers'!$C$12="Off",'Activity data'!AZ70*UDCPPEF*NtoN2O*kgtoGg,'Net zero Activity data'!AZ70*UDCPPEF*NtoN2O*kgtoGg)</f>
        <v>8.4238676763859406</v>
      </c>
      <c r="AH989" s="94">
        <f>IF('Net zero activities &amp; levers'!$C$12="Off",'Activity data'!BA70*UDCPPEF*NtoN2O*kgtoGg,'Net zero Activity data'!BA70*UDCPPEF*NtoN2O*kgtoGg)</f>
        <v>8.4232525094745618</v>
      </c>
      <c r="AI989" s="94">
        <f>IF('Net zero activities &amp; levers'!$C$12="Off",'Activity data'!BB70*UDCPPEF*NtoN2O*kgtoGg,'Net zero Activity data'!BB70*UDCPPEF*NtoN2O*kgtoGg)</f>
        <v>8.4164423304683922</v>
      </c>
      <c r="AJ989" s="94">
        <f>IF('Net zero activities &amp; levers'!$C$12="Off",'Activity data'!BC70*UDCPPEF*NtoN2O*kgtoGg,'Net zero Activity data'!BC70*UDCPPEF*NtoN2O*kgtoGg)</f>
        <v>8.4249467427701621</v>
      </c>
      <c r="AK989" s="94">
        <f>IF('Net zero activities &amp; levers'!$C$12="Off",'Activity data'!BD70*UDCPPEF*NtoN2O*kgtoGg,'Net zero Activity data'!BD70*UDCPPEF*NtoN2O*kgtoGg)</f>
        <v>8.4248739200380083</v>
      </c>
      <c r="AL989" s="94">
        <f>IF('Net zero activities &amp; levers'!$C$12="Off",'Activity data'!BE70*UDCPPEF*NtoN2O*kgtoGg,'Net zero Activity data'!BE70*UDCPPEF*NtoN2O*kgtoGg)</f>
        <v>8.4401810490102402</v>
      </c>
      <c r="AM989" s="94">
        <f>IF('Net zero activities &amp; levers'!$C$12="Off",'Activity data'!BF70*UDCPPEF*NtoN2O*kgtoGg,'Net zero Activity data'!BF70*UDCPPEF*NtoN2O*kgtoGg)</f>
        <v>8.4408565849938597</v>
      </c>
      <c r="AN989" s="94">
        <f>IF('Net zero activities &amp; levers'!$C$12="Off",'Activity data'!BG70*UDCPPEF*NtoN2O*kgtoGg,'Net zero Activity data'!BG70*UDCPPEF*NtoN2O*kgtoGg)</f>
        <v>8.5114165457951234</v>
      </c>
      <c r="AO989" s="94">
        <f>IF('Net zero activities &amp; levers'!$C$12="Off",'Activity data'!BH70*UDCPPEF*NtoN2O*kgtoGg,'Net zero Activity data'!BH70*UDCPPEF*NtoN2O*kgtoGg)</f>
        <v>8.5773812145655146</v>
      </c>
      <c r="AP989" s="94">
        <f>IF('Net zero activities &amp; levers'!$C$12="Off",'Activity data'!BI70*UDCPPEF*NtoN2O*kgtoGg,'Net zero Activity data'!BI70*UDCPPEF*NtoN2O*kgtoGg)</f>
        <v>8.6426826059049908</v>
      </c>
      <c r="AQ989" s="94">
        <f>IF('Net zero activities &amp; levers'!$C$12="Off",'Activity data'!BJ70*UDCPPEF*NtoN2O*kgtoGg,'Net zero Activity data'!BJ70*UDCPPEF*NtoN2O*kgtoGg)</f>
        <v>8.7082820369849241</v>
      </c>
      <c r="AR989" s="94">
        <f>IF('Net zero activities &amp; levers'!$C$12="Off",'Activity data'!BK70*UDCPPEF*NtoN2O*kgtoGg,'Net zero Activity data'!BK70*UDCPPEF*NtoN2O*kgtoGg)</f>
        <v>8.776178758212426</v>
      </c>
      <c r="AS989" s="94">
        <f>IF('Net zero activities &amp; levers'!$C$12="Off",'Activity data'!BL70*UDCPPEF*NtoN2O*kgtoGg,'Net zero Activity data'!BL70*UDCPPEF*NtoN2O*kgtoGg)</f>
        <v>8.8577925494750751</v>
      </c>
      <c r="AT989" s="94">
        <f>IF('Net zero activities &amp; levers'!$C$12="Off",'Activity data'!BM70*UDCPPEF*NtoN2O*kgtoGg,'Net zero Activity data'!BM70*UDCPPEF*NtoN2O*kgtoGg)</f>
        <v>8.818091200236756</v>
      </c>
      <c r="AU989" s="94">
        <f>IF('Net zero activities &amp; levers'!$C$12="Off",'Activity data'!BN70*UDCPPEF*NtoN2O*kgtoGg,'Net zero Activity data'!BN70*UDCPPEF*NtoN2O*kgtoGg)</f>
        <v>8.7575090546900238</v>
      </c>
      <c r="AV989" s="94">
        <f>IF('Net zero activities &amp; levers'!$C$12="Off",'Activity data'!BO70*UDCPPEF*NtoN2O*kgtoGg,'Net zero Activity data'!BO70*UDCPPEF*NtoN2O*kgtoGg)</f>
        <v>8.6961721837812433</v>
      </c>
      <c r="AW989" s="94">
        <f>IF('Net zero activities &amp; levers'!$C$12="Off",'Activity data'!BP70*UDCPPEF*NtoN2O*kgtoGg,'Net zero Activity data'!BP70*UDCPPEF*NtoN2O*kgtoGg)</f>
        <v>8.6272943161080669</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5.8008217784478351</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5.8114574843873843</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5.9177473514755112</v>
      </c>
      <c r="T991" s="94">
        <f>IF('Net zero activities &amp; levers'!$C$12="Off",'Activity data'!AM72*UDSOEF*NtoN2O*kgtoGg,IF('Net zero activities &amp; levers'!$C$12="PB",'Activity data'!AM72*UDSOEF*NtoN2O*kgtoGg,IF('Net zero activities &amp; levers'!$C$12="MS",'Net zero Activity data'!AM72*UDSOEF*NtoN2O*kgtoGg,"ERROR")))</f>
        <v>5.9375309150436957</v>
      </c>
      <c r="U991" s="94">
        <f>IF('Net zero activities &amp; levers'!$C$12="Off",'Activity data'!AN72*UDSOEF*NtoN2O*kgtoGg,IF('Net zero activities &amp; levers'!$C$12="PB",'Activity data'!AN72*UDSOEF*NtoN2O*kgtoGg,IF('Net zero activities &amp; levers'!$C$12="MS",'Net zero Activity data'!AN72*UDSOEF*NtoN2O*kgtoGg,"ERROR")))</f>
        <v>5.9550349542369023</v>
      </c>
      <c r="V991" s="94">
        <f>IF('Net zero activities &amp; levers'!$C$12="Off",'Activity data'!AO72*UDSOEF*NtoN2O*kgtoGg,IF('Net zero activities &amp; levers'!$C$12="PB",'Activity data'!AO72*UDSOEF*NtoN2O*kgtoGg,IF('Net zero activities &amp; levers'!$C$12="MS",'Net zero Activity data'!AO72*UDSOEF*NtoN2O*kgtoGg,"ERROR")))</f>
        <v>5.9702956047872346</v>
      </c>
      <c r="W991" s="94">
        <f>IF('Net zero activities &amp; levers'!$C$12="Off",'Activity data'!AP72*UDSOEF*NtoN2O*kgtoGg,IF('Net zero activities &amp; levers'!$C$12="PB",'Activity data'!AP72*UDSOEF*NtoN2O*kgtoGg,IF('Net zero activities &amp; levers'!$C$12="MS",'Net zero Activity data'!AP72*UDSOEF*NtoN2O*kgtoGg,"ERROR")))</f>
        <v>5.9833335465648414</v>
      </c>
      <c r="X991" s="94">
        <f>IF('Net zero activities &amp; levers'!$C$12="Off",'Activity data'!AQ72*UDSOEF*NtoN2O*kgtoGg,IF('Net zero activities &amp; levers'!$C$12="PB",'Activity data'!AQ72*UDSOEF*NtoN2O*kgtoGg,IF('Net zero activities &amp; levers'!$C$12="MS",'Net zero Activity data'!AQ72*UDSOEF*NtoN2O*kgtoGg,"ERROR")))</f>
        <v>5.9938722300414815</v>
      </c>
      <c r="Y991" s="94">
        <f>IF('Net zero activities &amp; levers'!$C$12="Off",'Activity data'!AR72*UDSOEF*NtoN2O*kgtoGg,IF('Net zero activities &amp; levers'!$C$12="PB",'Activity data'!AR72*UDSOEF*NtoN2O*kgtoGg,IF('Net zero activities &amp; levers'!$C$12="MS",'Net zero Activity data'!AR72*UDSOEF*NtoN2O*kgtoGg,"ERROR")))</f>
        <v>6.0040753426216513</v>
      </c>
      <c r="Z991" s="94">
        <f>IF('Net zero activities &amp; levers'!$C$12="Off",'Activity data'!AS72*UDSOEF*NtoN2O*kgtoGg,IF('Net zero activities &amp; levers'!$C$12="PB",'Activity data'!AS72*UDSOEF*NtoN2O*kgtoGg,IF('Net zero activities &amp; levers'!$C$12="MS",'Net zero Activity data'!AS72*UDSOEF*NtoN2O*kgtoGg,"ERROR")))</f>
        <v>6.0140016433547752</v>
      </c>
      <c r="AA991" s="94">
        <f>IF('Net zero activities &amp; levers'!$C$12="Off",'Activity data'!AT72*UDSOEF*NtoN2O*kgtoGg,IF('Net zero activities &amp; levers'!$C$12="PB",'Activity data'!AT72*UDSOEF*NtoN2O*kgtoGg,IF('Net zero activities &amp; levers'!$C$12="MS",'Net zero Activity data'!AT72*UDSOEF*NtoN2O*kgtoGg,"ERROR")))</f>
        <v>6.0236073114274769</v>
      </c>
      <c r="AB991" s="94">
        <f>IF('Net zero activities &amp; levers'!$C$12="Off",'Activity data'!AU72*UDSOEF*NtoN2O*kgtoGg,IF('Net zero activities &amp; levers'!$C$12="PB",'Activity data'!AU72*UDSOEF*NtoN2O*kgtoGg,IF('Net zero activities &amp; levers'!$C$12="MS",'Net zero Activity data'!AU72*UDSOEF*NtoN2O*kgtoGg,"ERROR")))</f>
        <v>6.0331135497203547</v>
      </c>
      <c r="AC991" s="94">
        <f>IF('Net zero activities &amp; levers'!$C$12="Off",'Activity data'!AV72*UDSOEF*NtoN2O*kgtoGg,IF('Net zero activities &amp; levers'!$C$12="PB",'Activity data'!AV72*UDSOEF*NtoN2O*kgtoGg,IF('Net zero activities &amp; levers'!$C$12="MS",'Net zero Activity data'!AV72*UDSOEF*NtoN2O*kgtoGg,"ERROR")))</f>
        <v>6.0420086626499678</v>
      </c>
      <c r="AD991" s="94">
        <f>IF('Net zero activities &amp; levers'!$C$12="Off",'Activity data'!AW72*UDSOEF*NtoN2O*kgtoGg,IF('Net zero activities &amp; levers'!$C$12="PB",'Activity data'!AW72*UDSOEF*NtoN2O*kgtoGg,IF('Net zero activities &amp; levers'!$C$12="MS",'Net zero Activity data'!AW72*UDSOEF*NtoN2O*kgtoGg,"ERROR")))</f>
        <v>6.0508823359685007</v>
      </c>
      <c r="AE991" s="94">
        <f>IF('Net zero activities &amp; levers'!$C$12="Off",'Activity data'!AX72*UDSOEF*NtoN2O*kgtoGg,IF('Net zero activities &amp; levers'!$C$12="PB",'Activity data'!AX72*UDSOEF*NtoN2O*kgtoGg,IF('Net zero activities &amp; levers'!$C$12="MS",'Net zero Activity data'!AX72*UDSOEF*NtoN2O*kgtoGg,"ERROR")))</f>
        <v>6.059525855279027</v>
      </c>
      <c r="AF991" s="94">
        <f>IF('Net zero activities &amp; levers'!$C$12="Off",'Activity data'!AY72*UDSOEF*NtoN2O*kgtoGg,IF('Net zero activities &amp; levers'!$C$12="PB",'Activity data'!AY72*UDSOEF*NtoN2O*kgtoGg,IF('Net zero activities &amp; levers'!$C$12="MS",'Net zero Activity data'!AY72*UDSOEF*NtoN2O*kgtoGg,"ERROR")))</f>
        <v>6.0680826735126097</v>
      </c>
      <c r="AG991" s="94">
        <f>IF('Net zero activities &amp; levers'!$C$12="Off",'Activity data'!AZ72*UDSOEF*NtoN2O*kgtoGg,IF('Net zero activities &amp; levers'!$C$12="PB",'Activity data'!AZ72*UDSOEF*NtoN2O*kgtoGg,IF('Net zero activities &amp; levers'!$C$12="MS",'Net zero Activity data'!AZ72*UDSOEF*NtoN2O*kgtoGg,"ERROR")))</f>
        <v>6.07639140862522</v>
      </c>
      <c r="AH991" s="94">
        <f>IF('Net zero activities &amp; levers'!$C$12="Off",'Activity data'!BA72*UDSOEF*NtoN2O*kgtoGg,IF('Net zero activities &amp; levers'!$C$12="PB",'Activity data'!BA72*UDSOEF*NtoN2O*kgtoGg,IF('Net zero activities &amp; levers'!$C$12="MS",'Net zero Activity data'!BA72*UDSOEF*NtoN2O*kgtoGg,"ERROR")))</f>
        <v>6.0839321608306083</v>
      </c>
      <c r="AI991" s="94">
        <f>IF('Net zero activities &amp; levers'!$C$12="Off",'Activity data'!BB72*UDSOEF*NtoN2O*kgtoGg,IF('Net zero activities &amp; levers'!$C$12="PB",'Activity data'!BB72*UDSOEF*NtoN2O*kgtoGg,IF('Net zero activities &amp; levers'!$C$12="MS",'Net zero Activity data'!BB72*UDSOEF*NtoN2O*kgtoGg,"ERROR")))</f>
        <v>6.0911065580949133</v>
      </c>
      <c r="AJ991" s="94">
        <f>IF('Net zero activities &amp; levers'!$C$12="Off",'Activity data'!BC72*UDSOEF*NtoN2O*kgtoGg,IF('Net zero activities &amp; levers'!$C$12="PB",'Activity data'!BC72*UDSOEF*NtoN2O*kgtoGg,IF('Net zero activities &amp; levers'!$C$12="MS",'Net zero Activity data'!BC72*UDSOEF*NtoN2O*kgtoGg,"ERROR")))</f>
        <v>6.0980098310577775</v>
      </c>
      <c r="AK991" s="94">
        <f>IF('Net zero activities &amp; levers'!$C$12="Off",'Activity data'!BD72*UDSOEF*NtoN2O*kgtoGg,IF('Net zero activities &amp; levers'!$C$12="PB",'Activity data'!BD72*UDSOEF*NtoN2O*kgtoGg,IF('Net zero activities &amp; levers'!$C$12="MS",'Net zero Activity data'!BD72*UDSOEF*NtoN2O*kgtoGg,"ERROR")))</f>
        <v>6.1044705461191313</v>
      </c>
      <c r="AL991" s="94">
        <f>IF('Net zero activities &amp; levers'!$C$12="Off",'Activity data'!BE72*UDSOEF*NtoN2O*kgtoGg,IF('Net zero activities &amp; levers'!$C$12="PB",'Activity data'!BE72*UDSOEF*NtoN2O*kgtoGg,IF('Net zero activities &amp; levers'!$C$12="MS",'Net zero Activity data'!BE72*UDSOEF*NtoN2O*kgtoGg,"ERROR")))</f>
        <v>6.1106093052100885</v>
      </c>
      <c r="AM991" s="94">
        <f>IF('Net zero activities &amp; levers'!$C$12="Off",'Activity data'!BF72*UDSOEF*NtoN2O*kgtoGg,IF('Net zero activities &amp; levers'!$C$12="PB",'Activity data'!BF72*UDSOEF*NtoN2O*kgtoGg,IF('Net zero activities &amp; levers'!$C$12="MS",'Net zero Activity data'!BF72*UDSOEF*NtoN2O*kgtoGg,"ERROR")))</f>
        <v>6.1162119997906332</v>
      </c>
      <c r="AN991" s="94">
        <f>IF('Net zero activities &amp; levers'!$C$12="Off",'Activity data'!BG72*UDSOEF*NtoN2O*kgtoGg,IF('Net zero activities &amp; levers'!$C$12="PB",'Activity data'!BG72*UDSOEF*NtoN2O*kgtoGg,IF('Net zero activities &amp; levers'!$C$12="MS",'Net zero Activity data'!BG72*UDSOEF*NtoN2O*kgtoGg,"ERROR")))</f>
        <v>6.1216103650549423</v>
      </c>
      <c r="AO991" s="94">
        <f>IF('Net zero activities &amp; levers'!$C$12="Off",'Activity data'!BH72*UDSOEF*NtoN2O*kgtoGg,IF('Net zero activities &amp; levers'!$C$12="PB",'Activity data'!BH72*UDSOEF*NtoN2O*kgtoGg,IF('Net zero activities &amp; levers'!$C$12="MS",'Net zero Activity data'!BH72*UDSOEF*NtoN2O*kgtoGg,"ERROR")))</f>
        <v>6.1265684788361296</v>
      </c>
      <c r="AP991" s="94">
        <f>IF('Net zero activities &amp; levers'!$C$12="Off",'Activity data'!BI72*UDSOEF*NtoN2O*kgtoGg,IF('Net zero activities &amp; levers'!$C$12="PB",'Activity data'!BI72*UDSOEF*NtoN2O*kgtoGg,IF('Net zero activities &amp; levers'!$C$12="MS",'Net zero Activity data'!BI72*UDSOEF*NtoN2O*kgtoGg,"ERROR")))</f>
        <v>6.131090742863095</v>
      </c>
      <c r="AQ991" s="94">
        <f>IF('Net zero activities &amp; levers'!$C$12="Off",'Activity data'!BJ72*UDSOEF*NtoN2O*kgtoGg,IF('Net zero activities &amp; levers'!$C$12="PB",'Activity data'!BJ72*UDSOEF*NtoN2O*kgtoGg,IF('Net zero activities &amp; levers'!$C$12="MS",'Net zero Activity data'!BJ72*UDSOEF*NtoN2O*kgtoGg,"ERROR")))</f>
        <v>6.1351642207573143</v>
      </c>
      <c r="AR991" s="94">
        <f>IF('Net zero activities &amp; levers'!$C$12="Off",'Activity data'!BK72*UDSOEF*NtoN2O*kgtoGg,IF('Net zero activities &amp; levers'!$C$12="PB",'Activity data'!BK72*UDSOEF*NtoN2O*kgtoGg,IF('Net zero activities &amp; levers'!$C$12="MS",'Net zero Activity data'!BK72*UDSOEF*NtoN2O*kgtoGg,"ERROR")))</f>
        <v>6.1387855064960508</v>
      </c>
      <c r="AS991" s="94">
        <f>IF('Net zero activities &amp; levers'!$C$12="Off",'Activity data'!BL72*UDSOEF*NtoN2O*kgtoGg,IF('Net zero activities &amp; levers'!$C$12="PB",'Activity data'!BL72*UDSOEF*NtoN2O*kgtoGg,IF('Net zero activities &amp; levers'!$C$12="MS",'Net zero Activity data'!BL72*UDSOEF*NtoN2O*kgtoGg,"ERROR")))</f>
        <v>6.1420270149893508</v>
      </c>
      <c r="AT991" s="94">
        <f>IF('Net zero activities &amp; levers'!$C$12="Off",'Activity data'!BM72*UDSOEF*NtoN2O*kgtoGg,IF('Net zero activities &amp; levers'!$C$12="PB",'Activity data'!BM72*UDSOEF*NtoN2O*kgtoGg,IF('Net zero activities &amp; levers'!$C$12="MS",'Net zero Activity data'!BM72*UDSOEF*NtoN2O*kgtoGg,"ERROR")))</f>
        <v>6.1438601984597403</v>
      </c>
      <c r="AU991" s="94">
        <f>IF('Net zero activities &amp; levers'!$C$12="Off",'Activity data'!BN72*UDSOEF*NtoN2O*kgtoGg,IF('Net zero activities &amp; levers'!$C$12="PB",'Activity data'!BN72*UDSOEF*NtoN2O*kgtoGg,IF('Net zero activities &amp; levers'!$C$12="MS",'Net zero Activity data'!BN72*UDSOEF*NtoN2O*kgtoGg,"ERROR")))</f>
        <v>6.1449861131424406</v>
      </c>
      <c r="AV991" s="94">
        <f>IF('Net zero activities &amp; levers'!$C$12="Off",'Activity data'!BO72*UDSOEF*NtoN2O*kgtoGg,IF('Net zero activities &amp; levers'!$C$12="PB",'Activity data'!BO72*UDSOEF*NtoN2O*kgtoGg,IF('Net zero activities &amp; levers'!$C$12="MS",'Net zero Activity data'!BO72*UDSOEF*NtoN2O*kgtoGg,"ERROR")))</f>
        <v>6.1455384628484486</v>
      </c>
      <c r="AW991" s="94">
        <f>IF('Net zero activities &amp; levers'!$C$12="Off",'Activity data'!BP72*UDSOEF*NtoN2O*kgtoGg,IF('Net zero activities &amp; levers'!$C$12="PB",'Activity data'!BP72*UDSOEF*NtoN2O*kgtoGg,IF('Net zero activities &amp; levers'!$C$12="MS",'Net zero Activity data'!BP72*UDSOEF*NtoN2O*kgtoGg,"ERROR")))</f>
        <v>6.1454485047023475</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0.64754299084306621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0.66059533724434472</v>
      </c>
      <c r="T992" s="94">
        <f>IF('Net zero activities &amp; levers'!$C$12="Off",'Activity data'!AM73*UDSOEF*NtoN2O*kgtoGg,IF('Net zero activities &amp; levers'!$C$12="PB",'Activity data'!AM73*UDSOEF*NtoN2O*kgtoGg,IF('Net zero activities &amp; levers'!$C$12="MS",'Net zero Activity data'!AM73*UDSOEF*NtoN2O*kgtoGg,"ERROR")))</f>
        <v>0.66280376708614275</v>
      </c>
      <c r="U992" s="94">
        <f>IF('Net zero activities &amp; levers'!$C$12="Off",'Activity data'!AN73*UDSOEF*NtoN2O*kgtoGg,IF('Net zero activities &amp; levers'!$C$12="PB",'Activity data'!AN73*UDSOEF*NtoN2O*kgtoGg,IF('Net zero activities &amp; levers'!$C$12="MS",'Net zero Activity data'!AN73*UDSOEF*NtoN2O*kgtoGg,"ERROR")))</f>
        <v>0.66475773470037225</v>
      </c>
      <c r="V992" s="94">
        <f>IF('Net zero activities &amp; levers'!$C$12="Off",'Activity data'!AO73*UDSOEF*NtoN2O*kgtoGg,IF('Net zero activities &amp; levers'!$C$12="PB",'Activity data'!AO73*UDSOEF*NtoN2O*kgtoGg,IF('Net zero activities &amp; levers'!$C$12="MS",'Net zero Activity data'!AO73*UDSOEF*NtoN2O*kgtoGg,"ERROR")))</f>
        <v>0.66646127390171195</v>
      </c>
      <c r="W992" s="94">
        <f>IF('Net zero activities &amp; levers'!$C$12="Off",'Activity data'!AP73*UDSOEF*NtoN2O*kgtoGg,IF('Net zero activities &amp; levers'!$C$12="PB",'Activity data'!AP73*UDSOEF*NtoN2O*kgtoGg,IF('Net zero activities &amp; levers'!$C$12="MS",'Net zero Activity data'!AP73*UDSOEF*NtoN2O*kgtoGg,"ERROR")))</f>
        <v>0.66791669317428426</v>
      </c>
      <c r="X992" s="94">
        <f>IF('Net zero activities &amp; levers'!$C$12="Off",'Activity data'!AQ73*UDSOEF*NtoN2O*kgtoGg,IF('Net zero activities &amp; levers'!$C$12="PB",'Activity data'!AQ73*UDSOEF*NtoN2O*kgtoGg,IF('Net zero activities &amp; levers'!$C$12="MS",'Net zero Activity data'!AQ73*UDSOEF*NtoN2O*kgtoGg,"ERROR")))</f>
        <v>0.66909312142508237</v>
      </c>
      <c r="Y992" s="94">
        <f>IF('Net zero activities &amp; levers'!$C$12="Off",'Activity data'!AR73*UDSOEF*NtoN2O*kgtoGg,IF('Net zero activities &amp; levers'!$C$12="PB",'Activity data'!AR73*UDSOEF*NtoN2O*kgtoGg,IF('Net zero activities &amp; levers'!$C$12="MS",'Net zero Activity data'!AR73*UDSOEF*NtoN2O*kgtoGg,"ERROR")))</f>
        <v>0.67023209005546158</v>
      </c>
      <c r="Z992" s="94">
        <f>IF('Net zero activities &amp; levers'!$C$12="Off",'Activity data'!AS73*UDSOEF*NtoN2O*kgtoGg,IF('Net zero activities &amp; levers'!$C$12="PB",'Activity data'!AS73*UDSOEF*NtoN2O*kgtoGg,IF('Net zero activities &amp; levers'!$C$12="MS",'Net zero Activity data'!AS73*UDSOEF*NtoN2O*kgtoGg,"ERROR")))</f>
        <v>0.67134015831031046</v>
      </c>
      <c r="AA992" s="94">
        <f>IF('Net zero activities &amp; levers'!$C$12="Off",'Activity data'!AT73*UDSOEF*NtoN2O*kgtoGg,IF('Net zero activities &amp; levers'!$C$12="PB",'Activity data'!AT73*UDSOEF*NtoN2O*kgtoGg,IF('Net zero activities &amp; levers'!$C$12="MS",'Net zero Activity data'!AT73*UDSOEF*NtoN2O*kgtoGg,"ERROR")))</f>
        <v>0.67241243449296328</v>
      </c>
      <c r="AB992" s="94">
        <f>IF('Net zero activities &amp; levers'!$C$12="Off",'Activity data'!AU73*UDSOEF*NtoN2O*kgtoGg,IF('Net zero activities &amp; levers'!$C$12="PB",'Activity data'!AU73*UDSOEF*NtoN2O*kgtoGg,IF('Net zero activities &amp; levers'!$C$12="MS",'Net zero Activity data'!AU73*UDSOEF*NtoN2O*kgtoGg,"ERROR")))</f>
        <v>0.67347361137633321</v>
      </c>
      <c r="AC992" s="94">
        <f>IF('Net zero activities &amp; levers'!$C$12="Off",'Activity data'!AV73*UDSOEF*NtoN2O*kgtoGg,IF('Net zero activities &amp; levers'!$C$12="PB",'Activity data'!AV73*UDSOEF*NtoN2O*kgtoGg,IF('Net zero activities &amp; levers'!$C$12="MS",'Net zero Activity data'!AV73*UDSOEF*NtoN2O*kgtoGg,"ERROR")))</f>
        <v>0.67446656862451637</v>
      </c>
      <c r="AD992" s="94">
        <f>IF('Net zero activities &amp; levers'!$C$12="Off",'Activity data'!AW73*UDSOEF*NtoN2O*kgtoGg,IF('Net zero activities &amp; levers'!$C$12="PB",'Activity data'!AW73*UDSOEF*NtoN2O*kgtoGg,IF('Net zero activities &amp; levers'!$C$12="MS",'Net zero Activity data'!AW73*UDSOEF*NtoN2O*kgtoGg,"ERROR")))</f>
        <v>0.67545713257905748</v>
      </c>
      <c r="AE992" s="94">
        <f>IF('Net zero activities &amp; levers'!$C$12="Off",'Activity data'!AX73*UDSOEF*NtoN2O*kgtoGg,IF('Net zero activities &amp; levers'!$C$12="PB",'Activity data'!AX73*UDSOEF*NtoN2O*kgtoGg,IF('Net zero activities &amp; levers'!$C$12="MS",'Net zero Activity data'!AX73*UDSOEF*NtoN2O*kgtoGg,"ERROR")))</f>
        <v>0.67642200455056722</v>
      </c>
      <c r="AF992" s="94">
        <f>IF('Net zero activities &amp; levers'!$C$12="Off",'Activity data'!AY73*UDSOEF*NtoN2O*kgtoGg,IF('Net zero activities &amp; levers'!$C$12="PB",'Activity data'!AY73*UDSOEF*NtoN2O*kgtoGg,IF('Net zero activities &amp; levers'!$C$12="MS",'Net zero Activity data'!AY73*UDSOEF*NtoN2O*kgtoGg,"ERROR")))</f>
        <v>0.6773771981218748</v>
      </c>
      <c r="AG992" s="94">
        <f>IF('Net zero activities &amp; levers'!$C$12="Off",'Activity data'!AZ73*UDSOEF*NtoN2O*kgtoGg,IF('Net zero activities &amp; levers'!$C$12="PB",'Activity data'!AZ73*UDSOEF*NtoN2O*kgtoGg,IF('Net zero activities &amp; levers'!$C$12="MS",'Net zero Activity data'!AZ73*UDSOEF*NtoN2O*kgtoGg,"ERROR")))</f>
        <v>0.67830469829175277</v>
      </c>
      <c r="AH992" s="94">
        <f>IF('Net zero activities &amp; levers'!$C$12="Off",'Activity data'!BA73*UDSOEF*NtoN2O*kgtoGg,IF('Net zero activities &amp; levers'!$C$12="PB",'Activity data'!BA73*UDSOEF*NtoN2O*kgtoGg,IF('Net zero activities &amp; levers'!$C$12="MS",'Net zero Activity data'!BA73*UDSOEF*NtoN2O*kgtoGg,"ERROR")))</f>
        <v>0.67914646889301933</v>
      </c>
      <c r="AI992" s="94">
        <f>IF('Net zero activities &amp; levers'!$C$12="Off",'Activity data'!BB73*UDSOEF*NtoN2O*kgtoGg,IF('Net zero activities &amp; levers'!$C$12="PB",'Activity data'!BB73*UDSOEF*NtoN2O*kgtoGg,IF('Net zero activities &amp; levers'!$C$12="MS",'Net zero Activity data'!BB73*UDSOEF*NtoN2O*kgtoGg,"ERROR")))</f>
        <v>0.67994734346552976</v>
      </c>
      <c r="AJ992" s="94">
        <f>IF('Net zero activities &amp; levers'!$C$12="Off",'Activity data'!BC73*UDSOEF*NtoN2O*kgtoGg,IF('Net zero activities &amp; levers'!$C$12="PB",'Activity data'!BC73*UDSOEF*NtoN2O*kgtoGg,IF('Net zero activities &amp; levers'!$C$12="MS",'Net zero Activity data'!BC73*UDSOEF*NtoN2O*kgtoGg,"ERROR")))</f>
        <v>0.68071795256053547</v>
      </c>
      <c r="AK992" s="94">
        <f>IF('Net zero activities &amp; levers'!$C$12="Off",'Activity data'!BD73*UDSOEF*NtoN2O*kgtoGg,IF('Net zero activities &amp; levers'!$C$12="PB",'Activity data'!BD73*UDSOEF*NtoN2O*kgtoGg,IF('Net zero activities &amp; levers'!$C$12="MS",'Net zero Activity data'!BD73*UDSOEF*NtoN2O*kgtoGg,"ERROR")))</f>
        <v>0.68143915912636355</v>
      </c>
      <c r="AL992" s="94">
        <f>IF('Net zero activities &amp; levers'!$C$12="Off",'Activity data'!BE73*UDSOEF*NtoN2O*kgtoGg,IF('Net zero activities &amp; levers'!$C$12="PB",'Activity data'!BE73*UDSOEF*NtoN2O*kgtoGg,IF('Net zero activities &amp; levers'!$C$12="MS",'Net zero Activity data'!BE73*UDSOEF*NtoN2O*kgtoGg,"ERROR")))</f>
        <v>0.6821244258995286</v>
      </c>
      <c r="AM992" s="94">
        <f>IF('Net zero activities &amp; levers'!$C$12="Off",'Activity data'!BF73*UDSOEF*NtoN2O*kgtoGg,IF('Net zero activities &amp; levers'!$C$12="PB",'Activity data'!BF73*UDSOEF*NtoN2O*kgtoGg,IF('Net zero activities &amp; levers'!$C$12="MS",'Net zero Activity data'!BF73*UDSOEF*NtoN2O*kgtoGg,"ERROR")))</f>
        <v>0.68274985204500094</v>
      </c>
      <c r="AN992" s="94">
        <f>IF('Net zero activities &amp; levers'!$C$12="Off",'Activity data'!BG73*UDSOEF*NtoN2O*kgtoGg,IF('Net zero activities &amp; levers'!$C$12="PB",'Activity data'!BG73*UDSOEF*NtoN2O*kgtoGg,IF('Net zero activities &amp; levers'!$C$12="MS",'Net zero Activity data'!BG73*UDSOEF*NtoN2O*kgtoGg,"ERROR")))</f>
        <v>0.68335246900556701</v>
      </c>
      <c r="AO992" s="94">
        <f>IF('Net zero activities &amp; levers'!$C$12="Off",'Activity data'!BH73*UDSOEF*NtoN2O*kgtoGg,IF('Net zero activities &amp; levers'!$C$12="PB",'Activity data'!BH73*UDSOEF*NtoN2O*kgtoGg,IF('Net zero activities &amp; levers'!$C$12="MS",'Net zero Activity data'!BH73*UDSOEF*NtoN2O*kgtoGg,"ERROR")))</f>
        <v>0.68390594090134904</v>
      </c>
      <c r="AP992" s="94">
        <f>IF('Net zero activities &amp; levers'!$C$12="Off",'Activity data'!BI73*UDSOEF*NtoN2O*kgtoGg,IF('Net zero activities &amp; levers'!$C$12="PB",'Activity data'!BI73*UDSOEF*NtoN2O*kgtoGg,IF('Net zero activities &amp; levers'!$C$12="MS",'Net zero Activity data'!BI73*UDSOEF*NtoN2O*kgtoGg,"ERROR")))</f>
        <v>0.68441075909526128</v>
      </c>
      <c r="AQ992" s="94">
        <f>IF('Net zero activities &amp; levers'!$C$12="Off",'Activity data'!BJ73*UDSOEF*NtoN2O*kgtoGg,IF('Net zero activities &amp; levers'!$C$12="PB",'Activity data'!BJ73*UDSOEF*NtoN2O*kgtoGg,IF('Net zero activities &amp; levers'!$C$12="MS",'Net zero Activity data'!BJ73*UDSOEF*NtoN2O*kgtoGg,"ERROR")))</f>
        <v>0.68486547950548948</v>
      </c>
      <c r="AR992" s="94">
        <f>IF('Net zero activities &amp; levers'!$C$12="Off",'Activity data'!BK73*UDSOEF*NtoN2O*kgtoGg,IF('Net zero activities &amp; levers'!$C$12="PB",'Activity data'!BK73*UDSOEF*NtoN2O*kgtoGg,IF('Net zero activities &amp; levers'!$C$12="MS",'Net zero Activity data'!BK73*UDSOEF*NtoN2O*kgtoGg,"ERROR")))</f>
        <v>0.68526972191932656</v>
      </c>
      <c r="AS992" s="94">
        <f>IF('Net zero activities &amp; levers'!$C$12="Off",'Activity data'!BL73*UDSOEF*NtoN2O*kgtoGg,IF('Net zero activities &amp; levers'!$C$12="PB",'Activity data'!BL73*UDSOEF*NtoN2O*kgtoGg,IF('Net zero activities &amp; levers'!$C$12="MS",'Net zero Activity data'!BL73*UDSOEF*NtoN2O*kgtoGg,"ERROR")))</f>
        <v>0.68563156997892261</v>
      </c>
      <c r="AT992" s="94">
        <f>IF('Net zero activities &amp; levers'!$C$12="Off",'Activity data'!BM73*UDSOEF*NtoN2O*kgtoGg,IF('Net zero activities &amp; levers'!$C$12="PB",'Activity data'!BM73*UDSOEF*NtoN2O*kgtoGg,IF('Net zero activities &amp; levers'!$C$12="MS",'Net zero Activity data'!BM73*UDSOEF*NtoN2O*kgtoGg,"ERROR")))</f>
        <v>0.68583620738246964</v>
      </c>
      <c r="AU992" s="94">
        <f>IF('Net zero activities &amp; levers'!$C$12="Off",'Activity data'!BN73*UDSOEF*NtoN2O*kgtoGg,IF('Net zero activities &amp; levers'!$C$12="PB",'Activity data'!BN73*UDSOEF*NtoN2O*kgtoGg,IF('Net zero activities &amp; levers'!$C$12="MS",'Net zero Activity data'!BN73*UDSOEF*NtoN2O*kgtoGg,"ERROR")))</f>
        <v>0.68596189270584551</v>
      </c>
      <c r="AV992" s="94">
        <f>IF('Net zero activities &amp; levers'!$C$12="Off",'Activity data'!BO73*UDSOEF*NtoN2O*kgtoGg,IF('Net zero activities &amp; levers'!$C$12="PB",'Activity data'!BO73*UDSOEF*NtoN2O*kgtoGg,IF('Net zero activities &amp; levers'!$C$12="MS",'Net zero Activity data'!BO73*UDSOEF*NtoN2O*kgtoGg,"ERROR")))</f>
        <v>0.68602355124221859</v>
      </c>
      <c r="AW992" s="94">
        <f>IF('Net zero activities &amp; levers'!$C$12="Off",'Activity data'!BP73*UDSOEF*NtoN2O*kgtoGg,IF('Net zero activities &amp; levers'!$C$12="PB",'Activity data'!BP73*UDSOEF*NtoN2O*kgtoGg,IF('Net zero activities &amp; levers'!$C$12="MS",'Net zero Activity data'!BP73*UDSOEF*NtoN2O*kgtoGg,"ERROR")))</f>
        <v>0.68601350925692695</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0.74639585624714178</v>
      </c>
      <c r="T993" s="22">
        <f t="shared" si="348"/>
        <v>0.75062344269595038</v>
      </c>
      <c r="U993" s="22">
        <f t="shared" si="348"/>
        <v>0.75434456999126498</v>
      </c>
      <c r="V993" s="22">
        <f t="shared" si="348"/>
        <v>0.7575750131274801</v>
      </c>
      <c r="W993" s="22">
        <f t="shared" si="348"/>
        <v>0.7603267043915154</v>
      </c>
      <c r="X993" s="22">
        <f t="shared" si="348"/>
        <v>0.76255455909308367</v>
      </c>
      <c r="Y993" s="22">
        <f t="shared" si="348"/>
        <v>0.7646741649144333</v>
      </c>
      <c r="Z993" s="22">
        <f t="shared" si="348"/>
        <v>0.76670028037779503</v>
      </c>
      <c r="AA993" s="22">
        <f t="shared" ref="L993:AW996" si="349">AA1490</f>
        <v>0.7686279201351115</v>
      </c>
      <c r="AB993" s="22">
        <f t="shared" si="349"/>
        <v>0.77050157660343455</v>
      </c>
      <c r="AC993" s="22">
        <f t="shared" si="349"/>
        <v>0.77222791857842199</v>
      </c>
      <c r="AD993" s="22">
        <f t="shared" si="349"/>
        <v>0.77391993205048337</v>
      </c>
      <c r="AE993" s="22">
        <f t="shared" si="349"/>
        <v>0.77554063276479512</v>
      </c>
      <c r="AF993" s="22">
        <f t="shared" si="349"/>
        <v>0.77711869829831559</v>
      </c>
      <c r="AG993" s="22">
        <f t="shared" si="349"/>
        <v>0.77862582768115796</v>
      </c>
      <c r="AH993" s="22">
        <f t="shared" si="349"/>
        <v>0.77996736659868171</v>
      </c>
      <c r="AI993" s="22">
        <f t="shared" si="349"/>
        <v>0.78121973085953944</v>
      </c>
      <c r="AJ993" s="22">
        <f t="shared" si="349"/>
        <v>0.78240207201816891</v>
      </c>
      <c r="AK993" s="22">
        <f t="shared" si="349"/>
        <v>0.78348415837993368</v>
      </c>
      <c r="AL993" s="22">
        <f t="shared" si="349"/>
        <v>0.78448961677320206</v>
      </c>
      <c r="AM993" s="22">
        <f t="shared" si="349"/>
        <v>0.78538036055819127</v>
      </c>
      <c r="AN993" s="22">
        <f t="shared" si="349"/>
        <v>0.78621855970709831</v>
      </c>
      <c r="AO993" s="22">
        <f t="shared" si="349"/>
        <v>0.78696200764009205</v>
      </c>
      <c r="AP993" s="22">
        <f t="shared" si="349"/>
        <v>0.78761263401819026</v>
      </c>
      <c r="AQ993" s="22">
        <f t="shared" si="349"/>
        <v>0.78816913857770965</v>
      </c>
      <c r="AR993" s="22">
        <f t="shared" si="349"/>
        <v>0.78863191473156036</v>
      </c>
      <c r="AS993" s="22">
        <f t="shared" si="349"/>
        <v>0.7890150882372613</v>
      </c>
      <c r="AT993" s="22">
        <f t="shared" si="349"/>
        <v>0.78913286819737027</v>
      </c>
      <c r="AU993" s="22">
        <f t="shared" si="349"/>
        <v>0.78911397535038097</v>
      </c>
      <c r="AV993" s="22">
        <f t="shared" si="349"/>
        <v>0.78898363389620252</v>
      </c>
      <c r="AW993" s="22">
        <f t="shared" si="349"/>
        <v>0.78873031132745119</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1.2123460769338652</v>
      </c>
      <c r="Q994" s="22">
        <f t="shared" si="349"/>
        <v>1.2198688909683484</v>
      </c>
      <c r="R994" s="22">
        <f t="shared" si="349"/>
        <v>1.2278946750888551</v>
      </c>
      <c r="S994" s="22">
        <f t="shared" si="349"/>
        <v>1.2352699808309164</v>
      </c>
      <c r="T994" s="22">
        <f t="shared" si="349"/>
        <v>1.2422665505303223</v>
      </c>
      <c r="U994" s="22">
        <f t="shared" si="349"/>
        <v>1.2484249406182093</v>
      </c>
      <c r="V994" s="22">
        <f t="shared" si="349"/>
        <v>1.2537712583898704</v>
      </c>
      <c r="W994" s="22">
        <f t="shared" si="349"/>
        <v>1.2583252515377801</v>
      </c>
      <c r="X994" s="22">
        <f t="shared" si="349"/>
        <v>1.2620123058153014</v>
      </c>
      <c r="Y994" s="22">
        <f t="shared" si="349"/>
        <v>1.2655202103948799</v>
      </c>
      <c r="Z994" s="22">
        <f t="shared" si="349"/>
        <v>1.268873390331023</v>
      </c>
      <c r="AA994" s="22">
        <f t="shared" si="349"/>
        <v>1.2720635949739607</v>
      </c>
      <c r="AB994" s="22">
        <f t="shared" si="349"/>
        <v>1.275164458370156</v>
      </c>
      <c r="AC994" s="22">
        <f t="shared" si="349"/>
        <v>1.2780215192722255</v>
      </c>
      <c r="AD994" s="22">
        <f t="shared" si="349"/>
        <v>1.2808217671992546</v>
      </c>
      <c r="AE994" s="22">
        <f t="shared" si="349"/>
        <v>1.2835039939607567</v>
      </c>
      <c r="AF994" s="22">
        <f t="shared" si="349"/>
        <v>1.2861156603640822</v>
      </c>
      <c r="AG994" s="22">
        <f t="shared" si="349"/>
        <v>1.2886099288789343</v>
      </c>
      <c r="AH994" s="22">
        <f t="shared" si="349"/>
        <v>1.2908301485372613</v>
      </c>
      <c r="AI994" s="22">
        <f t="shared" si="349"/>
        <v>1.2929027859501765</v>
      </c>
      <c r="AJ994" s="22">
        <f t="shared" si="349"/>
        <v>1.294859536551257</v>
      </c>
      <c r="AK994" s="22">
        <f t="shared" si="349"/>
        <v>1.2966503674999652</v>
      </c>
      <c r="AL994" s="22">
        <f t="shared" si="349"/>
        <v>1.2983143807173261</v>
      </c>
      <c r="AM994" s="22">
        <f t="shared" si="349"/>
        <v>1.2997885435881402</v>
      </c>
      <c r="AN994" s="22">
        <f t="shared" si="349"/>
        <v>1.3011757461535574</v>
      </c>
      <c r="AO994" s="22">
        <f t="shared" si="349"/>
        <v>1.3024061373812841</v>
      </c>
      <c r="AP994" s="22">
        <f t="shared" si="349"/>
        <v>1.3034829108211081</v>
      </c>
      <c r="AQ994" s="22">
        <f t="shared" si="349"/>
        <v>1.3044039145630451</v>
      </c>
      <c r="AR994" s="22">
        <f t="shared" si="349"/>
        <v>1.30516979969747</v>
      </c>
      <c r="AS994" s="22">
        <f t="shared" si="349"/>
        <v>1.305803944066146</v>
      </c>
      <c r="AT994" s="22">
        <f t="shared" si="349"/>
        <v>1.3059988675077063</v>
      </c>
      <c r="AU994" s="22">
        <f t="shared" si="349"/>
        <v>1.3059676002297018</v>
      </c>
      <c r="AV994" s="22">
        <f t="shared" si="349"/>
        <v>1.305751887770614</v>
      </c>
      <c r="AW994" s="22">
        <f t="shared" si="349"/>
        <v>1.3053326440649764</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0.19132863754616408</v>
      </c>
      <c r="S995" s="22">
        <f t="shared" si="349"/>
        <v>0.18121691515177082</v>
      </c>
      <c r="T995" s="22">
        <f t="shared" si="349"/>
        <v>0.18348274227221728</v>
      </c>
      <c r="U995" s="22">
        <f t="shared" si="349"/>
        <v>0.18500542428263034</v>
      </c>
      <c r="V995" s="22">
        <f t="shared" si="349"/>
        <v>0.18633992600873345</v>
      </c>
      <c r="W995" s="22">
        <f t="shared" si="349"/>
        <v>0.18794532448884269</v>
      </c>
      <c r="X995" s="22">
        <f t="shared" si="349"/>
        <v>0.18945528470008383</v>
      </c>
      <c r="Y995" s="22">
        <f t="shared" si="349"/>
        <v>0.19059515241393726</v>
      </c>
      <c r="Z995" s="22">
        <f t="shared" si="349"/>
        <v>0.19172409176710437</v>
      </c>
      <c r="AA995" s="22">
        <f t="shared" si="349"/>
        <v>0.19291420871429943</v>
      </c>
      <c r="AB995" s="22">
        <f t="shared" si="349"/>
        <v>0.19490384140562342</v>
      </c>
      <c r="AC995" s="22">
        <f t="shared" si="349"/>
        <v>0.19653122230472453</v>
      </c>
      <c r="AD995" s="22">
        <f t="shared" si="349"/>
        <v>0.19870672632266706</v>
      </c>
      <c r="AE995" s="22">
        <f t="shared" si="349"/>
        <v>0.20102070374492181</v>
      </c>
      <c r="AF995" s="22">
        <f t="shared" si="349"/>
        <v>0.2039525742459882</v>
      </c>
      <c r="AG995" s="22">
        <f t="shared" si="349"/>
        <v>0.20719921130686197</v>
      </c>
      <c r="AH995" s="22">
        <f t="shared" si="349"/>
        <v>0.20955489098601043</v>
      </c>
      <c r="AI995" s="22">
        <f t="shared" si="349"/>
        <v>0.21192293732431061</v>
      </c>
      <c r="AJ995" s="22">
        <f t="shared" si="349"/>
        <v>0.21462910923397369</v>
      </c>
      <c r="AK995" s="22">
        <f t="shared" si="349"/>
        <v>0.21732663117670842</v>
      </c>
      <c r="AL995" s="22">
        <f t="shared" si="349"/>
        <v>0.22039274825333016</v>
      </c>
      <c r="AM995" s="22">
        <f t="shared" si="349"/>
        <v>0.2233679582264026</v>
      </c>
      <c r="AN995" s="22">
        <f t="shared" si="349"/>
        <v>0.22692459454896774</v>
      </c>
      <c r="AO995" s="22">
        <f t="shared" si="349"/>
        <v>0.23054073392143409</v>
      </c>
      <c r="AP995" s="22">
        <f t="shared" si="349"/>
        <v>0.23428659186390743</v>
      </c>
      <c r="AQ995" s="22">
        <f t="shared" si="349"/>
        <v>0.23818605127383119</v>
      </c>
      <c r="AR995" s="22">
        <f t="shared" si="349"/>
        <v>0.2422831406725548</v>
      </c>
      <c r="AS995" s="22">
        <f t="shared" si="349"/>
        <v>0.2467953078980418</v>
      </c>
      <c r="AT995" s="22">
        <f t="shared" si="349"/>
        <v>0.24925861312679798</v>
      </c>
      <c r="AU995" s="22">
        <f t="shared" si="349"/>
        <v>0.2514343978315251</v>
      </c>
      <c r="AV995" s="22">
        <f t="shared" si="349"/>
        <v>0.25369020321184743</v>
      </c>
      <c r="AW995" s="22">
        <f t="shared" si="349"/>
        <v>0.25589710336146904</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0.66038785467281191</v>
      </c>
      <c r="U1013" s="22">
        <f t="shared" si="353"/>
        <v>0.66019993680841182</v>
      </c>
      <c r="V1013" s="22">
        <f t="shared" si="353"/>
        <v>0.66005322797228072</v>
      </c>
      <c r="W1013" s="22">
        <f t="shared" si="353"/>
        <v>0.65992051255597362</v>
      </c>
      <c r="X1013" s="22">
        <f t="shared" si="353"/>
        <v>0.6597798185241549</v>
      </c>
      <c r="Y1013" s="22">
        <f t="shared" si="353"/>
        <v>0.65964889228575574</v>
      </c>
      <c r="Z1013" s="22">
        <f t="shared" si="353"/>
        <v>0.65953738138803686</v>
      </c>
      <c r="AA1013" s="22">
        <f t="shared" si="353"/>
        <v>0.65942817746747784</v>
      </c>
      <c r="AB1013" s="22">
        <f t="shared" si="353"/>
        <v>0.65931792871980044</v>
      </c>
      <c r="AC1013" s="22">
        <f t="shared" si="353"/>
        <v>0.65917237797877515</v>
      </c>
      <c r="AD1013" s="22">
        <f t="shared" si="353"/>
        <v>0.65904593743410622</v>
      </c>
      <c r="AE1013" s="22">
        <f t="shared" si="353"/>
        <v>0.65889626809226776</v>
      </c>
      <c r="AF1013" s="22">
        <f t="shared" si="353"/>
        <v>0.65874261858387118</v>
      </c>
      <c r="AG1013" s="22">
        <f t="shared" si="353"/>
        <v>0.65856391761312372</v>
      </c>
      <c r="AH1013" s="22">
        <f t="shared" si="353"/>
        <v>0.65837460743635234</v>
      </c>
      <c r="AI1013" s="22">
        <f t="shared" si="353"/>
        <v>0.65822718605247443</v>
      </c>
      <c r="AJ1013" s="22">
        <f t="shared" si="353"/>
        <v>0.65808158783351756</v>
      </c>
      <c r="AK1013" s="22">
        <f t="shared" si="353"/>
        <v>0.65792411429496322</v>
      </c>
      <c r="AL1013" s="22">
        <f t="shared" si="353"/>
        <v>0.65776971792007932</v>
      </c>
      <c r="AM1013" s="22">
        <f t="shared" si="353"/>
        <v>0.65760292541762722</v>
      </c>
      <c r="AN1013" s="22">
        <f t="shared" si="353"/>
        <v>0.65744290866706323</v>
      </c>
      <c r="AO1013" s="22">
        <f t="shared" si="353"/>
        <v>0.6572626584708281</v>
      </c>
      <c r="AP1013" s="22">
        <f t="shared" si="353"/>
        <v>0.65708363430200767</v>
      </c>
      <c r="AQ1013" s="22">
        <f t="shared" si="353"/>
        <v>0.65690321556450881</v>
      </c>
      <c r="AR1013" s="22">
        <f t="shared" si="353"/>
        <v>0.65672071055463621</v>
      </c>
      <c r="AS1013" s="22">
        <f t="shared" si="353"/>
        <v>0.65653474451226601</v>
      </c>
      <c r="AT1013" s="22">
        <f t="shared" si="353"/>
        <v>0.65633778154585931</v>
      </c>
      <c r="AU1013" s="22">
        <f t="shared" si="353"/>
        <v>0.65621831754716786</v>
      </c>
      <c r="AV1013" s="22">
        <f t="shared" si="353"/>
        <v>0.65611127696826843</v>
      </c>
      <c r="AW1013" s="22">
        <f t="shared" si="353"/>
        <v>0.65600345870341048</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8.7171196816811167E-3</v>
      </c>
      <c r="U1014" s="94">
        <f>IF('Net zero activities &amp; levers'!$C$12="Off",'Activity data'!AN48*ttokg*FracGASM*MSVolatEF*NtoN2O*kgtoGg,'Net zero Activity data'!AN48*ttokg*FracGASM*MSVolatEF*NtoN2O*kgtoGg)</f>
        <v>8.7146391658710371E-3</v>
      </c>
      <c r="V1014" s="94">
        <f>IF('Net zero activities &amp; levers'!$C$12="Off",'Activity data'!AO48*ttokg*FracGASM*MSVolatEF*NtoN2O*kgtoGg,'Net zero Activity data'!AO48*ttokg*FracGASM*MSVolatEF*NtoN2O*kgtoGg)</f>
        <v>8.7127026092341051E-3</v>
      </c>
      <c r="W1014" s="94">
        <f>IF('Net zero activities &amp; levers'!$C$12="Off",'Activity data'!AP48*ttokg*FracGASM*MSVolatEF*NtoN2O*kgtoGg,'Net zero Activity data'!AP48*ttokg*FracGASM*MSVolatEF*NtoN2O*kgtoGg)</f>
        <v>8.7109507657388546E-3</v>
      </c>
      <c r="X1014" s="94">
        <f>IF('Net zero activities &amp; levers'!$C$12="Off",'Activity data'!AQ48*ttokg*FracGASM*MSVolatEF*NtoN2O*kgtoGg,'Net zero Activity data'!AQ48*ttokg*FracGASM*MSVolatEF*NtoN2O*kgtoGg)</f>
        <v>8.7090936045188475E-3</v>
      </c>
      <c r="Y1014" s="94">
        <f>IF('Net zero activities &amp; levers'!$C$12="Off",'Activity data'!AR48*ttokg*FracGASM*MSVolatEF*NtoN2O*kgtoGg,'Net zero Activity data'!AR48*ttokg*FracGASM*MSVolatEF*NtoN2O*kgtoGg)</f>
        <v>8.7073653781719745E-3</v>
      </c>
      <c r="Z1014" s="94">
        <f>IF('Net zero activities &amp; levers'!$C$12="Off",'Activity data'!AS48*ttokg*FracGASM*MSVolatEF*NtoN2O*kgtoGg,'Net zero Activity data'!AS48*ttokg*FracGASM*MSVolatEF*NtoN2O*kgtoGg)</f>
        <v>8.7058934343220897E-3</v>
      </c>
      <c r="AA1014" s="94">
        <f>IF('Net zero activities &amp; levers'!$C$12="Off",'Activity data'!AT48*ttokg*FracGASM*MSVolatEF*NtoN2O*kgtoGg,'Net zero Activity data'!AT48*ttokg*FracGASM*MSVolatEF*NtoN2O*kgtoGg)</f>
        <v>8.7044519425707075E-3</v>
      </c>
      <c r="AB1014" s="94">
        <f>IF('Net zero activities &amp; levers'!$C$12="Off",'Activity data'!AU48*ttokg*FracGASM*MSVolatEF*NtoN2O*kgtoGg,'Net zero Activity data'!AU48*ttokg*FracGASM*MSVolatEF*NtoN2O*kgtoGg)</f>
        <v>8.7029966591013648E-3</v>
      </c>
      <c r="AC1014" s="94">
        <f>IF('Net zero activities &amp; levers'!$C$12="Off",'Activity data'!AV48*ttokg*FracGASM*MSVolatEF*NtoN2O*kgtoGg,'Net zero Activity data'!AV48*ttokg*FracGASM*MSVolatEF*NtoN2O*kgtoGg)</f>
        <v>8.7010753893198341E-3</v>
      </c>
      <c r="AD1014" s="94">
        <f>IF('Net zero activities &amp; levers'!$C$12="Off",'Activity data'!AW48*ttokg*FracGASM*MSVolatEF*NtoN2O*kgtoGg,'Net zero Activity data'!AW48*ttokg*FracGASM*MSVolatEF*NtoN2O*kgtoGg)</f>
        <v>8.6994063741302041E-3</v>
      </c>
      <c r="AE1014" s="94">
        <f>IF('Net zero activities &amp; levers'!$C$12="Off",'Activity data'!AX48*ttokg*FracGASM*MSVolatEF*NtoN2O*kgtoGg,'Net zero Activity data'!AX48*ttokg*FracGASM*MSVolatEF*NtoN2O*kgtoGg)</f>
        <v>8.6974307388179382E-3</v>
      </c>
      <c r="AF1014" s="94">
        <f>IF('Net zero activities &amp; levers'!$C$12="Off",'Activity data'!AY48*ttokg*FracGASM*MSVolatEF*NtoN2O*kgtoGg,'Net zero Activity data'!AY48*ttokg*FracGASM*MSVolatEF*NtoN2O*kgtoGg)</f>
        <v>8.6954025653070977E-3</v>
      </c>
      <c r="AG1014" s="94">
        <f>IF('Net zero activities &amp; levers'!$C$12="Off",'Activity data'!AZ48*ttokg*FracGASM*MSVolatEF*NtoN2O*kgtoGg,'Net zero Activity data'!AZ48*ttokg*FracGASM*MSVolatEF*NtoN2O*kgtoGg)</f>
        <v>8.6930437124932373E-3</v>
      </c>
      <c r="AH1014" s="94">
        <f>IF('Net zero activities &amp; levers'!$C$12="Off",'Activity data'!BA48*ttokg*FracGASM*MSVolatEF*NtoN2O*kgtoGg,'Net zero Activity data'!BA48*ttokg*FracGASM*MSVolatEF*NtoN2O*kgtoGg)</f>
        <v>8.6905448181598538E-3</v>
      </c>
      <c r="AI1014" s="94">
        <f>IF('Net zero activities &amp; levers'!$C$12="Off",'Activity data'!BB48*ttokg*FracGASM*MSVolatEF*NtoN2O*kgtoGg,'Net zero Activity data'!BB48*ttokg*FracGASM*MSVolatEF*NtoN2O*kgtoGg)</f>
        <v>8.6885988558926628E-3</v>
      </c>
      <c r="AJ1014" s="94">
        <f>IF('Net zero activities &amp; levers'!$C$12="Off",'Activity data'!BC48*ttokg*FracGASM*MSVolatEF*NtoN2O*kgtoGg,'Net zero Activity data'!BC48*ttokg*FracGASM*MSVolatEF*NtoN2O*kgtoGg)</f>
        <v>8.6866769594024316E-3</v>
      </c>
      <c r="AK1014" s="94">
        <f>IF('Net zero activities &amp; levers'!$C$12="Off",'Activity data'!BD48*ttokg*FracGASM*MSVolatEF*NtoN2O*kgtoGg,'Net zero Activity data'!BD48*ttokg*FracGASM*MSVolatEF*NtoN2O*kgtoGg)</f>
        <v>8.6845983086935186E-3</v>
      </c>
      <c r="AL1014" s="94">
        <f>IF('Net zero activities &amp; levers'!$C$12="Off",'Activity data'!BE48*ttokg*FracGASM*MSVolatEF*NtoN2O*kgtoGg,'Net zero Activity data'!BE48*ttokg*FracGASM*MSVolatEF*NtoN2O*kgtoGg)</f>
        <v>8.6825602765450479E-3</v>
      </c>
      <c r="AM1014" s="94">
        <f>IF('Net zero activities &amp; levers'!$C$12="Off",'Activity data'!BF48*ttokg*FracGASM*MSVolatEF*NtoN2O*kgtoGg,'Net zero Activity data'!BF48*ttokg*FracGASM*MSVolatEF*NtoN2O*kgtoGg)</f>
        <v>8.6803586155126799E-3</v>
      </c>
      <c r="AN1014" s="94">
        <f>IF('Net zero activities &amp; levers'!$C$12="Off",'Activity data'!BG48*ttokg*FracGASM*MSVolatEF*NtoN2O*kgtoGg,'Net zero Activity data'!BG48*ttokg*FracGASM*MSVolatEF*NtoN2O*kgtoGg)</f>
        <v>8.678246394405233E-3</v>
      </c>
      <c r="AO1014" s="94">
        <f>IF('Net zero activities &amp; levers'!$C$12="Off",'Activity data'!BH48*ttokg*FracGASM*MSVolatEF*NtoN2O*kgtoGg,'Net zero Activity data'!BH48*ttokg*FracGASM*MSVolatEF*NtoN2O*kgtoGg)</f>
        <v>8.675867091814931E-3</v>
      </c>
      <c r="AP1014" s="94">
        <f>IF('Net zero activities &amp; levers'!$C$12="Off",'Activity data'!BI48*ttokg*FracGASM*MSVolatEF*NtoN2O*kgtoGg,'Net zero Activity data'!BI48*ttokg*FracGASM*MSVolatEF*NtoN2O*kgtoGg)</f>
        <v>8.6735039727865015E-3</v>
      </c>
      <c r="AQ1014" s="94">
        <f>IF('Net zero activities &amp; levers'!$C$12="Off",'Activity data'!BJ48*ttokg*FracGASM*MSVolatEF*NtoN2O*kgtoGg,'Net zero Activity data'!BJ48*ttokg*FracGASM*MSVolatEF*NtoN2O*kgtoGg)</f>
        <v>8.6711224454515175E-3</v>
      </c>
      <c r="AR1014" s="94">
        <f>IF('Net zero activities &amp; levers'!$C$12="Off",'Activity data'!BK48*ttokg*FracGASM*MSVolatEF*NtoN2O*kgtoGg,'Net zero Activity data'!BK48*ttokg*FracGASM*MSVolatEF*NtoN2O*kgtoGg)</f>
        <v>8.6687133793211975E-3</v>
      </c>
      <c r="AS1014" s="94">
        <f>IF('Net zero activities &amp; levers'!$C$12="Off",'Activity data'!BL48*ttokg*FracGASM*MSVolatEF*NtoN2O*kgtoGg,'Net zero Activity data'!BL48*ttokg*FracGASM*MSVolatEF*NtoN2O*kgtoGg)</f>
        <v>8.6662586275619135E-3</v>
      </c>
      <c r="AT1014" s="94">
        <f>IF('Net zero activities &amp; levers'!$C$12="Off",'Activity data'!BM48*ttokg*FracGASM*MSVolatEF*NtoN2O*kgtoGg,'Net zero Activity data'!BM48*ttokg*FracGASM*MSVolatEF*NtoN2O*kgtoGg)</f>
        <v>8.6636587164053442E-3</v>
      </c>
      <c r="AU1014" s="94">
        <f>IF('Net zero activities &amp; levers'!$C$12="Off",'Activity data'!BN48*ttokg*FracGASM*MSVolatEF*NtoN2O*kgtoGg,'Net zero Activity data'!BN48*ttokg*FracGASM*MSVolatEF*NtoN2O*kgtoGg)</f>
        <v>8.6620817916226184E-3</v>
      </c>
      <c r="AV1014" s="94">
        <f>IF('Net zero activities &amp; levers'!$C$12="Off",'Activity data'!BO48*ttokg*FracGASM*MSVolatEF*NtoN2O*kgtoGg,'Net zero Activity data'!BO48*ttokg*FracGASM*MSVolatEF*NtoN2O*kgtoGg)</f>
        <v>8.6606688559811434E-3</v>
      </c>
      <c r="AW1014" s="94">
        <f>IF('Net zero activities &amp; levers'!$C$12="Off",'Activity data'!BP48*ttokg*FracGASM*MSVolatEF*NtoN2O*kgtoGg,'Net zero Activity data'!BP48*ttokg*FracGASM*MSVolatEF*NtoN2O*kgtoGg)</f>
        <v>8.6592456548850207E-3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1.2008407282256133</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1.1697766221705692</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1.0583151084438351</v>
      </c>
      <c r="T1015" s="94">
        <f>IF('Net zero activities &amp; levers'!$C$12="Off",SUM('Activity data'!AM50:AM65)*FracGASM*MSVolatEF*NtoN2O*kgtoGg,SUM('Net zero Activity data'!AM50:AM65)*FracGASM*MSVolatEF*NtoN2O*kgtoGg)</f>
        <v>1.0817135820061958</v>
      </c>
      <c r="U1015" s="94">
        <f>IF('Net zero activities &amp; levers'!$C$12="Off",SUM('Activity data'!AN50:AN65)*FracGASM*MSVolatEF*NtoN2O*kgtoGg,SUM('Net zero Activity data'!AN50:AN65)*FracGASM*MSVolatEF*NtoN2O*kgtoGg)</f>
        <v>1.0971391321257387</v>
      </c>
      <c r="V1015" s="94">
        <f>IF('Net zero activities &amp; levers'!$C$12="Off",SUM('Activity data'!AO50:AO65)*FracGASM*MSVolatEF*NtoN2O*kgtoGg,SUM('Net zero Activity data'!AO50:AO65)*FracGASM*MSVolatEF*NtoN2O*kgtoGg)</f>
        <v>1.1099983186934999</v>
      </c>
      <c r="W1015" s="94">
        <f>IF('Net zero activities &amp; levers'!$C$12="Off",SUM('Activity data'!AP50:AP65)*FracGASM*MSVolatEF*NtoN2O*kgtoGg,SUM('Net zero Activity data'!AP50:AP65)*FracGASM*MSVolatEF*NtoN2O*kgtoGg)</f>
        <v>1.1247424994036939</v>
      </c>
      <c r="X1015" s="94">
        <f>IF('Net zero activities &amp; levers'!$C$12="Off",SUM('Activity data'!AQ50:AQ65)*FracGASM*MSVolatEF*NtoN2O*kgtoGg,SUM('Net zero Activity data'!AQ50:AQ65)*FracGASM*MSVolatEF*NtoN2O*kgtoGg)</f>
        <v>1.1377367545440498</v>
      </c>
      <c r="Y1015" s="94">
        <f>IF('Net zero activities &amp; levers'!$C$12="Off",SUM('Activity data'!AR50:AR65)*FracGASM*MSVolatEF*NtoN2O*kgtoGg,SUM('Net zero Activity data'!AR50:AR65)*FracGASM*MSVolatEF*NtoN2O*kgtoGg)</f>
        <v>1.1469482169774268</v>
      </c>
      <c r="Z1015" s="94">
        <f>IF('Net zero activities &amp; levers'!$C$12="Off",SUM('Activity data'!AS50:AS65)*FracGASM*MSVolatEF*NtoN2O*kgtoGg,SUM('Net zero Activity data'!AS50:AS65)*FracGASM*MSVolatEF*NtoN2O*kgtoGg)</f>
        <v>1.1558704877490678</v>
      </c>
      <c r="AA1015" s="94">
        <f>IF('Net zero activities &amp; levers'!$C$12="Off",SUM('Activity data'!AT50:AT65)*FracGASM*MSVolatEF*NtoN2O*kgtoGg,SUM('Net zero Activity data'!AT50:AT65)*FracGASM*MSVolatEF*NtoN2O*kgtoGg)</f>
        <v>1.1651841304240751</v>
      </c>
      <c r="AB1015" s="94">
        <f>IF('Net zero activities &amp; levers'!$C$12="Off",SUM('Activity data'!AU50:AU65)*FracGASM*MSVolatEF*NtoN2O*kgtoGg,SUM('Net zero Activity data'!AU50:AU65)*FracGASM*MSVolatEF*NtoN2O*kgtoGg)</f>
        <v>1.1819774417183677</v>
      </c>
      <c r="AC1015" s="94">
        <f>IF('Net zero activities &amp; levers'!$C$12="Off",SUM('Activity data'!AV50:AV65)*FracGASM*MSVolatEF*NtoN2O*kgtoGg,SUM('Net zero Activity data'!AV50:AV65)*FracGASM*MSVolatEF*NtoN2O*kgtoGg)</f>
        <v>1.1950081130366406</v>
      </c>
      <c r="AD1015" s="94">
        <f>IF('Net zero activities &amp; levers'!$C$12="Off",SUM('Activity data'!AW50:AW65)*FracGASM*MSVolatEF*NtoN2O*kgtoGg,SUM('Net zero Activity data'!AW50:AW65)*FracGASM*MSVolatEF*NtoN2O*kgtoGg)</f>
        <v>1.2089159739724835</v>
      </c>
      <c r="AE1015" s="94">
        <f>IF('Net zero activities &amp; levers'!$C$12="Off",SUM('Activity data'!AX50:AX65)*FracGASM*MSVolatEF*NtoN2O*kgtoGg,SUM('Net zero Activity data'!AX50:AX65)*FracGASM*MSVolatEF*NtoN2O*kgtoGg)</f>
        <v>1.2237405941114132</v>
      </c>
      <c r="AF1015" s="94">
        <f>IF('Net zero activities &amp; levers'!$C$12="Off",SUM('Activity data'!AY50:AY65)*FracGASM*MSVolatEF*NtoN2O*kgtoGg,SUM('Net zero Activity data'!AY50:AY65)*FracGASM*MSVolatEF*NtoN2O*kgtoGg)</f>
        <v>1.2439410301408287</v>
      </c>
      <c r="AG1015" s="94">
        <f>IF('Net zero activities &amp; levers'!$C$12="Off",SUM('Activity data'!AZ50:AZ65)*FracGASM*MSVolatEF*NtoN2O*kgtoGg,SUM('Net zero Activity data'!AZ50:AZ65)*FracGASM*MSVolatEF*NtoN2O*kgtoGg)</f>
        <v>1.2665500798244025</v>
      </c>
      <c r="AH1015" s="94">
        <f>IF('Net zero activities &amp; levers'!$C$12="Off",SUM('Activity data'!BA50:BA65)*FracGASM*MSVolatEF*NtoN2O*kgtoGg,SUM('Net zero Activity data'!BA50:BA65)*FracGASM*MSVolatEF*NtoN2O*kgtoGg)</f>
        <v>1.2803445981940442</v>
      </c>
      <c r="AI1015" s="94">
        <f>IF('Net zero activities &amp; levers'!$C$12="Off",SUM('Activity data'!BB50:BB65)*FracGASM*MSVolatEF*NtoN2O*kgtoGg,SUM('Net zero Activity data'!BB50:BB65)*FracGASM*MSVolatEF*NtoN2O*kgtoGg)</f>
        <v>1.2938151964230753</v>
      </c>
      <c r="AJ1015" s="94">
        <f>IF('Net zero activities &amp; levers'!$C$12="Off",SUM('Activity data'!BC50:BC65)*FracGASM*MSVolatEF*NtoN2O*kgtoGg,SUM('Net zero Activity data'!BC50:BC65)*FracGASM*MSVolatEF*NtoN2O*kgtoGg)</f>
        <v>1.3099131631551906</v>
      </c>
      <c r="AK1015" s="94">
        <f>IF('Net zero activities &amp; levers'!$C$12="Off",SUM('Activity data'!BD50:BD65)*FracGASM*MSVolatEF*NtoN2O*kgtoGg,SUM('Net zero Activity data'!BD50:BD65)*FracGASM*MSVolatEF*NtoN2O*kgtoGg)</f>
        <v>1.3254263499418728</v>
      </c>
      <c r="AL1015" s="94">
        <f>IF('Net zero activities &amp; levers'!$C$12="Off",SUM('Activity data'!BE50:BE65)*FracGASM*MSVolatEF*NtoN2O*kgtoGg,SUM('Net zero Activity data'!BE50:BE65)*FracGASM*MSVolatEF*NtoN2O*kgtoGg)</f>
        <v>1.3437231728606644</v>
      </c>
      <c r="AM1015" s="94">
        <f>IF('Net zero activities &amp; levers'!$C$12="Off",SUM('Activity data'!BF50:BF65)*FracGASM*MSVolatEF*NtoN2O*kgtoGg,SUM('Net zero Activity data'!BF50:BF65)*FracGASM*MSVolatEF*NtoN2O*kgtoGg)</f>
        <v>1.3606353645197928</v>
      </c>
      <c r="AN1015" s="94">
        <f>IF('Net zero activities &amp; levers'!$C$12="Off",SUM('Activity data'!BG50:BG65)*FracGASM*MSVolatEF*NtoN2O*kgtoGg,SUM('Net zero Activity data'!BG50:BG65)*FracGASM*MSVolatEF*NtoN2O*kgtoGg)</f>
        <v>1.3846682324569703</v>
      </c>
      <c r="AO1015" s="94">
        <f>IF('Net zero activities &amp; levers'!$C$12="Off",SUM('Activity data'!BH50:BH65)*FracGASM*MSVolatEF*NtoN2O*kgtoGg,SUM('Net zero Activity data'!BH50:BH65)*FracGASM*MSVolatEF*NtoN2O*kgtoGg)</f>
        <v>1.4086943645257162</v>
      </c>
      <c r="AP1015" s="94">
        <f>IF('Net zero activities &amp; levers'!$C$12="Off",SUM('Activity data'!BI50:BI65)*FracGASM*MSVolatEF*NtoN2O*kgtoGg,SUM('Net zero Activity data'!BI50:BI65)*FracGASM*MSVolatEF*NtoN2O*kgtoGg)</f>
        <v>1.4333039618998324</v>
      </c>
      <c r="AQ1015" s="94">
        <f>IF('Net zero activities &amp; levers'!$C$12="Off",SUM('Activity data'!BJ50:BJ65)*FracGASM*MSVolatEF*NtoN2O*kgtoGg,SUM('Net zero Activity data'!BJ50:BJ65)*FracGASM*MSVolatEF*NtoN2O*kgtoGg)</f>
        <v>1.4586702884289542</v>
      </c>
      <c r="AR1015" s="94">
        <f>IF('Net zero activities &amp; levers'!$C$12="Off",SUM('Activity data'!BK50:BK65)*FracGASM*MSVolatEF*NtoN2O*kgtoGg,SUM('Net zero Activity data'!BK50:BK65)*FracGASM*MSVolatEF*NtoN2O*kgtoGg)</f>
        <v>1.4851333871953596</v>
      </c>
      <c r="AS1015" s="94">
        <f>IF('Net zero activities &amp; levers'!$C$12="Off",SUM('Activity data'!BL50:BL65)*FracGASM*MSVolatEF*NtoN2O*kgtoGg,SUM('Net zero Activity data'!BL50:BL65)*FracGASM*MSVolatEF*NtoN2O*kgtoGg)</f>
        <v>1.5145004930344006</v>
      </c>
      <c r="AT1015" s="94">
        <f>IF('Net zero activities &amp; levers'!$C$12="Off",SUM('Activity data'!BM50:BM65)*FracGASM*MSVolatEF*NtoN2O*kgtoGg,SUM('Net zero Activity data'!BM50:BM65)*FracGASM*MSVolatEF*NtoN2O*kgtoGg)</f>
        <v>1.525850384591833</v>
      </c>
      <c r="AU1015" s="94">
        <f>IF('Net zero activities &amp; levers'!$C$12="Off",SUM('Activity data'!BN50:BN65)*FracGASM*MSVolatEF*NtoN2O*kgtoGg,SUM('Net zero Activity data'!BN50:BN65)*FracGASM*MSVolatEF*NtoN2O*kgtoGg)</f>
        <v>1.5343389007732156</v>
      </c>
      <c r="AV1015" s="94">
        <f>IF('Net zero activities &amp; levers'!$C$12="Off",SUM('Activity data'!BO50:BO65)*FracGASM*MSVolatEF*NtoN2O*kgtoGg,SUM('Net zero Activity data'!BO50:BO65)*FracGASM*MSVolatEF*NtoN2O*kgtoGg)</f>
        <v>1.5430762776631064</v>
      </c>
      <c r="AW1015" s="94">
        <f>IF('Net zero activities &amp; levers'!$C$12="Off",SUM('Activity data'!BP50:BP65)*FracGASM*MSVolatEF*NtoN2O*kgtoGg,SUM('Net zero Activity data'!BP50:BP65)*FracGASM*MSVolatEF*NtoN2O*kgtoGg)</f>
        <v>1.550976498720875</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3.9193710675407551</v>
      </c>
      <c r="T1016" s="94">
        <f>IF('Net zero activities &amp; levers'!$C$12="Off",SUM('Activity data'!AM66:AM81)*FracGASM*MSVolatEF*NtoN2O*kgtoGg,SUM('Net zero Activity data'!AM66:AM81)*FracGASM*MSVolatEF*NtoN2O*kgtoGg)</f>
        <v>3.9675413829497361</v>
      </c>
      <c r="U1016" s="94">
        <f>IF('Net zero activities &amp; levers'!$C$12="Off",SUM('Activity data'!AN66:AN81)*FracGASM*MSVolatEF*NtoN2O*kgtoGg,SUM('Net zero Activity data'!AN66:AN81)*FracGASM*MSVolatEF*NtoN2O*kgtoGg)</f>
        <v>3.9963045556227019</v>
      </c>
      <c r="V1016" s="94">
        <f>IF('Net zero activities &amp; levers'!$C$12="Off",SUM('Activity data'!AO66:AO81)*FracGASM*MSVolatEF*NtoN2O*kgtoGg,SUM('Net zero Activity data'!AO66:AO81)*FracGASM*MSVolatEF*NtoN2O*kgtoGg)</f>
        <v>4.0181045214826456</v>
      </c>
      <c r="W1016" s="94">
        <f>IF('Net zero activities &amp; levers'!$C$12="Off",SUM('Activity data'!AP66:AP81)*FracGASM*MSVolatEF*NtoN2O*kgtoGg,SUM('Net zero Activity data'!AP66:AP81)*FracGASM*MSVolatEF*NtoN2O*kgtoGg)</f>
        <v>4.0429589001057185</v>
      </c>
      <c r="X1016" s="94">
        <f>IF('Net zero activities &amp; levers'!$C$12="Off",SUM('Activity data'!AQ66:AQ81)*FracGASM*MSVolatEF*NtoN2O*kgtoGg,SUM('Net zero Activity data'!AQ66:AQ81)*FracGASM*MSVolatEF*NtoN2O*kgtoGg)</f>
        <v>4.062672973299339</v>
      </c>
      <c r="Y1016" s="94">
        <f>IF('Net zero activities &amp; levers'!$C$12="Off",SUM('Activity data'!AR66:AR81)*FracGASM*MSVolatEF*NtoN2O*kgtoGg,SUM('Net zero Activity data'!AR66:AR81)*FracGASM*MSVolatEF*NtoN2O*kgtoGg)</f>
        <v>4.0735559630455143</v>
      </c>
      <c r="Z1016" s="94">
        <f>IF('Net zero activities &amp; levers'!$C$12="Off",SUM('Activity data'!AS66:AS81)*FracGASM*MSVolatEF*NtoN2O*kgtoGg,SUM('Net zero Activity data'!AS66:AS81)*FracGASM*MSVolatEF*NtoN2O*kgtoGg)</f>
        <v>4.0834095160895476</v>
      </c>
      <c r="AA1016" s="94">
        <f>IF('Net zero activities &amp; levers'!$C$12="Off",SUM('Activity data'!AT66:AT81)*FracGASM*MSVolatEF*NtoN2O*kgtoGg,SUM('Net zero Activity data'!AT66:AT81)*FracGASM*MSVolatEF*NtoN2O*kgtoGg)</f>
        <v>4.0937090131303266</v>
      </c>
      <c r="AB1016" s="94">
        <f>IF('Net zero activities &amp; levers'!$C$12="Off",SUM('Activity data'!AU66:AU81)*FracGASM*MSVolatEF*NtoN2O*kgtoGg,SUM('Net zero Activity data'!AU66:AU81)*FracGASM*MSVolatEF*NtoN2O*kgtoGg)</f>
        <v>4.1197943263995107</v>
      </c>
      <c r="AC1016" s="94">
        <f>IF('Net zero activities &amp; levers'!$C$12="Off",SUM('Activity data'!AV66:AV81)*FracGASM*MSVolatEF*NtoN2O*kgtoGg,SUM('Net zero Activity data'!AV66:AV81)*FracGASM*MSVolatEF*NtoN2O*kgtoGg)</f>
        <v>4.1371093500145353</v>
      </c>
      <c r="AD1016" s="94">
        <f>IF('Net zero activities &amp; levers'!$C$12="Off",SUM('Activity data'!AW66:AW81)*FracGASM*MSVolatEF*NtoN2O*kgtoGg,SUM('Net zero Activity data'!AW66:AW81)*FracGASM*MSVolatEF*NtoN2O*kgtoGg)</f>
        <v>4.1465866482263332</v>
      </c>
      <c r="AE1016" s="94">
        <f>IF('Net zero activities &amp; levers'!$C$12="Off",SUM('Activity data'!AX66:AX81)*FracGASM*MSVolatEF*NtoN2O*kgtoGg,SUM('Net zero Activity data'!AX66:AX81)*FracGASM*MSVolatEF*NtoN2O*kgtoGg)</f>
        <v>4.1570024751437398</v>
      </c>
      <c r="AF1016" s="94">
        <f>IF('Net zero activities &amp; levers'!$C$12="Off",SUM('Activity data'!AY66:AY81)*FracGASM*MSVolatEF*NtoN2O*kgtoGg,SUM('Net zero Activity data'!AY66:AY81)*FracGASM*MSVolatEF*NtoN2O*kgtoGg)</f>
        <v>4.1775796204917386</v>
      </c>
      <c r="AG1016" s="94">
        <f>IF('Net zero activities &amp; levers'!$C$12="Off",SUM('Activity data'!AZ66:AZ81)*FracGASM*MSVolatEF*NtoN2O*kgtoGg,SUM('Net zero Activity data'!AZ66:AZ81)*FracGASM*MSVolatEF*NtoN2O*kgtoGg)</f>
        <v>4.2017922630218454</v>
      </c>
      <c r="AH1016" s="94">
        <f>IF('Net zero activities &amp; levers'!$C$12="Off",SUM('Activity data'!BA66:BA81)*FracGASM*MSVolatEF*NtoN2O*kgtoGg,SUM('Net zero Activity data'!BA66:BA81)*FracGASM*MSVolatEF*NtoN2O*kgtoGg)</f>
        <v>4.2065192230363442</v>
      </c>
      <c r="AI1016" s="94">
        <f>IF('Net zero activities &amp; levers'!$C$12="Off",SUM('Activity data'!BB66:BB81)*FracGASM*MSVolatEF*NtoN2O*kgtoGg,SUM('Net zero Activity data'!BB66:BB81)*FracGASM*MSVolatEF*NtoN2O*kgtoGg)</f>
        <v>4.2095151361718779</v>
      </c>
      <c r="AJ1016" s="94">
        <f>IF('Net zero activities &amp; levers'!$C$12="Off",SUM('Activity data'!BC66:BC81)*FracGASM*MSVolatEF*NtoN2O*kgtoGg,SUM('Net zero Activity data'!BC66:BC81)*FracGASM*MSVolatEF*NtoN2O*kgtoGg)</f>
        <v>4.2166662176505358</v>
      </c>
      <c r="AK1016" s="94">
        <f>IF('Net zero activities &amp; levers'!$C$12="Off",SUM('Activity data'!BD66:BD81)*FracGASM*MSVolatEF*NtoN2O*kgtoGg,SUM('Net zero Activity data'!BD66:BD81)*FracGASM*MSVolatEF*NtoN2O*kgtoGg)</f>
        <v>4.2214257556523425</v>
      </c>
      <c r="AL1016" s="94">
        <f>IF('Net zero activities &amp; levers'!$C$12="Off",SUM('Activity data'!BE66:BE81)*FracGASM*MSVolatEF*NtoN2O*kgtoGg,SUM('Net zero Activity data'!BE66:BE81)*FracGASM*MSVolatEF*NtoN2O*kgtoGg)</f>
        <v>4.2303684146324505</v>
      </c>
      <c r="AM1016" s="94">
        <f>IF('Net zero activities &amp; levers'!$C$12="Off",SUM('Activity data'!BF66:BF81)*FracGASM*MSVolatEF*NtoN2O*kgtoGg,SUM('Net zero Activity data'!BF66:BF81)*FracGASM*MSVolatEF*NtoN2O*kgtoGg)</f>
        <v>4.2352478551338804</v>
      </c>
      <c r="AN1016" s="94">
        <f>IF('Net zero activities &amp; levers'!$C$12="Off",SUM('Activity data'!BG66:BG81)*FracGASM*MSVolatEF*NtoN2O*kgtoGg,SUM('Net zero Activity data'!BG66:BG81)*FracGASM*MSVolatEF*NtoN2O*kgtoGg)</f>
        <v>4.2586580005121109</v>
      </c>
      <c r="AO1016" s="94">
        <f>IF('Net zero activities &amp; levers'!$C$12="Off",SUM('Activity data'!BH66:BH81)*FracGASM*MSVolatEF*NtoN2O*kgtoGg,SUM('Net zero Activity data'!BH66:BH81)*FracGASM*MSVolatEF*NtoN2O*kgtoGg)</f>
        <v>4.2807709035875297</v>
      </c>
      <c r="AP1016" s="94">
        <f>IF('Net zero activities &amp; levers'!$C$12="Off",SUM('Activity data'!BI66:BI81)*FracGASM*MSVolatEF*NtoN2O*kgtoGg,SUM('Net zero Activity data'!BI66:BI81)*FracGASM*MSVolatEF*NtoN2O*kgtoGg)</f>
        <v>4.3026676377465156</v>
      </c>
      <c r="AQ1016" s="94">
        <f>IF('Net zero activities &amp; levers'!$C$12="Off",SUM('Activity data'!BJ66:BJ81)*FracGASM*MSVolatEF*NtoN2O*kgtoGg,SUM('Net zero Activity data'!BJ66:BJ81)*FracGASM*MSVolatEF*NtoN2O*kgtoGg)</f>
        <v>4.3246134738779469</v>
      </c>
      <c r="AR1016" s="94">
        <f>IF('Net zero activities &amp; levers'!$C$12="Off",SUM('Activity data'!BK66:BK81)*FracGASM*MSVolatEF*NtoN2O*kgtoGg,SUM('Net zero Activity data'!BK66:BK81)*FracGASM*MSVolatEF*NtoN2O*kgtoGg)</f>
        <v>4.3471635300309739</v>
      </c>
      <c r="AS1016" s="94">
        <f>IF('Net zero activities &amp; levers'!$C$12="Off",SUM('Activity data'!BL66:BL81)*FracGASM*MSVolatEF*NtoN2O*kgtoGg,SUM('Net zero Activity data'!BL66:BL81)*FracGASM*MSVolatEF*NtoN2O*kgtoGg)</f>
        <v>4.3734919919194972</v>
      </c>
      <c r="AT1016" s="94">
        <f>IF('Net zero activities &amp; levers'!$C$12="Off",SUM('Activity data'!BM66:BM81)*FracGASM*MSVolatEF*NtoN2O*kgtoGg,SUM('Net zero Activity data'!BM66:BM81)*FracGASM*MSVolatEF*NtoN2O*kgtoGg)</f>
        <v>4.3660966372992904</v>
      </c>
      <c r="AU1016" s="94">
        <f>IF('Net zero activities &amp; levers'!$C$12="Off",SUM('Activity data'!BN66:BN81)*FracGASM*MSVolatEF*NtoN2O*kgtoGg,SUM('Net zero Activity data'!BN66:BN81)*FracGASM*MSVolatEF*NtoN2O*kgtoGg)</f>
        <v>4.3527807255304758</v>
      </c>
      <c r="AV1016" s="94">
        <f>IF('Net zero activities &amp; levers'!$C$12="Off",SUM('Activity data'!BO66:BO81)*FracGASM*MSVolatEF*NtoN2O*kgtoGg,SUM('Net zero Activity data'!BO66:BO81)*FracGASM*MSVolatEF*NtoN2O*kgtoGg)</f>
        <v>4.3391267627324295</v>
      </c>
      <c r="AW1016" s="94">
        <f>IF('Net zero activities &amp; levers'!$C$12="Off",SUM('Activity data'!BP66:BP81)*FracGASM*MSVolatEF*NtoN2O*kgtoGg,SUM('Net zero Activity data'!BP66:BP81)*FracGASM*MSVolatEF*NtoN2O*kgtoGg)</f>
        <v>4.323239001615276</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2.2783380986212006E-4</v>
      </c>
      <c r="U1017" s="22">
        <f t="shared" si="355"/>
        <v>2.2776897819890203E-4</v>
      </c>
      <c r="V1017" s="22">
        <f t="shared" si="355"/>
        <v>2.2771836365043679E-4</v>
      </c>
      <c r="W1017" s="22">
        <f t="shared" si="355"/>
        <v>2.2767257683181088E-4</v>
      </c>
      <c r="X1017" s="22">
        <f t="shared" si="355"/>
        <v>2.2762403739083343E-4</v>
      </c>
      <c r="Y1017" s="22">
        <f t="shared" si="355"/>
        <v>2.2757886783858562E-4</v>
      </c>
      <c r="Z1017" s="22">
        <f t="shared" si="355"/>
        <v>2.2754039657887267E-4</v>
      </c>
      <c r="AA1017" s="22">
        <f t="shared" si="355"/>
        <v>2.2750272122627979E-4</v>
      </c>
      <c r="AB1017" s="22">
        <f t="shared" si="355"/>
        <v>2.2746468540833111E-4</v>
      </c>
      <c r="AC1017" s="22">
        <f t="shared" si="355"/>
        <v>2.2741447040267742E-4</v>
      </c>
      <c r="AD1017" s="22">
        <f t="shared" si="355"/>
        <v>2.2737084841476662E-4</v>
      </c>
      <c r="AE1017" s="22">
        <f t="shared" si="355"/>
        <v>2.2731921249183234E-4</v>
      </c>
      <c r="AF1017" s="22">
        <f t="shared" si="355"/>
        <v>2.2726620341143548E-4</v>
      </c>
      <c r="AG1017" s="22">
        <f t="shared" si="355"/>
        <v>2.272045515765277E-4</v>
      </c>
      <c r="AH1017" s="22">
        <f t="shared" si="355"/>
        <v>2.2713923956554159E-4</v>
      </c>
      <c r="AI1017" s="22">
        <f t="shared" si="355"/>
        <v>2.2708837918810362E-4</v>
      </c>
      <c r="AJ1017" s="22">
        <f t="shared" si="355"/>
        <v>2.2703814780256353E-4</v>
      </c>
      <c r="AK1017" s="22">
        <f t="shared" si="355"/>
        <v>2.2698381943176234E-4</v>
      </c>
      <c r="AL1017" s="22">
        <f t="shared" si="355"/>
        <v>2.2693055268242738E-4</v>
      </c>
      <c r="AM1017" s="22">
        <f t="shared" si="355"/>
        <v>2.2687300926908135E-4</v>
      </c>
      <c r="AN1017" s="22">
        <f t="shared" si="355"/>
        <v>2.2681780349013671E-4</v>
      </c>
      <c r="AO1017" s="22">
        <f t="shared" si="355"/>
        <v>2.2675561717243567E-4</v>
      </c>
      <c r="AP1017" s="22">
        <f t="shared" si="355"/>
        <v>2.2669385383419259E-4</v>
      </c>
      <c r="AQ1017" s="22">
        <f t="shared" si="355"/>
        <v>2.2663160936975553E-4</v>
      </c>
      <c r="AR1017" s="22">
        <f t="shared" si="355"/>
        <v>2.2656864514134943E-4</v>
      </c>
      <c r="AS1017" s="22">
        <f t="shared" si="355"/>
        <v>2.2650448685673175E-4</v>
      </c>
      <c r="AT1017" s="22">
        <f t="shared" si="355"/>
        <v>2.2643653463332147E-4</v>
      </c>
      <c r="AU1017" s="22">
        <f t="shared" si="355"/>
        <v>2.263953195537729E-4</v>
      </c>
      <c r="AV1017" s="22">
        <f t="shared" si="355"/>
        <v>2.2635839055405258E-4</v>
      </c>
      <c r="AW1017" s="22">
        <f t="shared" si="355"/>
        <v>2.2632119325267659E-4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1.5037031450899928E-6</v>
      </c>
      <c r="U1018" s="94">
        <f>IF('Net zero activities &amp; levers'!$C$12="Off",'Activity data'!AN48*FracLEACH*MSLeachEF*NtoN2O*kgtoGg,'Net zero Activity data'!R48*FracLEACH*MSLeachEF*NtoN2O*kgtoGg)</f>
        <v>1.5032752561127537E-6</v>
      </c>
      <c r="V1018" s="94">
        <f>IF('Net zero activities &amp; levers'!$C$12="Off",'Activity data'!AO48*FracLEACH*MSLeachEF*NtoN2O*kgtoGg,'Net zero Activity data'!S48*FracLEACH*MSLeachEF*NtoN2O*kgtoGg)</f>
        <v>1.5029412000928829E-6</v>
      </c>
      <c r="W1018" s="94">
        <f>IF('Net zero activities &amp; levers'!$C$12="Off",'Activity data'!AP48*FracLEACH*MSLeachEF*NtoN2O*kgtoGg,'Net zero Activity data'!T48*FracLEACH*MSLeachEF*NtoN2O*kgtoGg)</f>
        <v>1.5026390070899519E-6</v>
      </c>
      <c r="X1018" s="94">
        <f>IF('Net zero activities &amp; levers'!$C$12="Off",'Activity data'!AQ48*FracLEACH*MSLeachEF*NtoN2O*kgtoGg,'Net zero Activity data'!U48*FracLEACH*MSLeachEF*NtoN2O*kgtoGg)</f>
        <v>1.502318646779501E-6</v>
      </c>
      <c r="Y1018" s="94">
        <f>IF('Net zero activities &amp; levers'!$C$12="Off",'Activity data'!AR48*FracLEACH*MSLeachEF*NtoN2O*kgtoGg,'Net zero Activity data'!V48*FracLEACH*MSLeachEF*NtoN2O*kgtoGg)</f>
        <v>1.5020205277346656E-6</v>
      </c>
      <c r="Z1018" s="94">
        <f>IF('Net zero activities &amp; levers'!$C$12="Off",'Activity data'!AS48*FracLEACH*MSLeachEF*NtoN2O*kgtoGg,'Net zero Activity data'!W48*FracLEACH*MSLeachEF*NtoN2O*kgtoGg)</f>
        <v>1.50176661742056E-6</v>
      </c>
      <c r="AA1018" s="94">
        <f>IF('Net zero activities &amp; levers'!$C$12="Off",'Activity data'!AT48*FracLEACH*MSLeachEF*NtoN2O*kgtoGg,'Net zero Activity data'!X48*FracLEACH*MSLeachEF*NtoN2O*kgtoGg)</f>
        <v>1.5015179600934471E-6</v>
      </c>
      <c r="AB1018" s="94">
        <f>IF('Net zero activities &amp; levers'!$C$12="Off",'Activity data'!AU48*FracLEACH*MSLeachEF*NtoN2O*kgtoGg,'Net zero Activity data'!Y48*FracLEACH*MSLeachEF*NtoN2O*kgtoGg)</f>
        <v>1.5012669236949856E-6</v>
      </c>
      <c r="AC1018" s="94">
        <f>IF('Net zero activities &amp; levers'!$C$12="Off",'Activity data'!AV48*FracLEACH*MSLeachEF*NtoN2O*kgtoGg,'Net zero Activity data'!Z48*FracLEACH*MSLeachEF*NtoN2O*kgtoGg)</f>
        <v>1.5009355046576713E-6</v>
      </c>
      <c r="AD1018" s="94">
        <f>IF('Net zero activities &amp; levers'!$C$12="Off",'Activity data'!AW48*FracLEACH*MSLeachEF*NtoN2O*kgtoGg,'Net zero Activity data'!AA48*FracLEACH*MSLeachEF*NtoN2O*kgtoGg)</f>
        <v>1.50064759953746E-6</v>
      </c>
      <c r="AE1018" s="94">
        <f>IF('Net zero activities &amp; levers'!$C$12="Off",'Activity data'!AX48*FracLEACH*MSLeachEF*NtoN2O*kgtoGg,'Net zero Activity data'!AB48*FracLEACH*MSLeachEF*NtoN2O*kgtoGg)</f>
        <v>1.5003068024460939E-6</v>
      </c>
      <c r="AF1018" s="94">
        <f>IF('Net zero activities &amp; levers'!$C$12="Off",'Activity data'!AY48*FracLEACH*MSLeachEF*NtoN2O*kgtoGg,'Net zero Activity data'!AC48*FracLEACH*MSLeachEF*NtoN2O*kgtoGg)</f>
        <v>1.4999569425154745E-6</v>
      </c>
      <c r="AG1018" s="94">
        <f>IF('Net zero activities &amp; levers'!$C$12="Off",'Activity data'!AZ48*FracLEACH*MSLeachEF*NtoN2O*kgtoGg,'Net zero Activity data'!AD48*FracLEACH*MSLeachEF*NtoN2O*kgtoGg)</f>
        <v>1.4995500404050832E-6</v>
      </c>
      <c r="AH1018" s="94">
        <f>IF('Net zero activities &amp; levers'!$C$12="Off",'Activity data'!BA48*FracLEACH*MSLeachEF*NtoN2O*kgtoGg,'Net zero Activity data'!AE48*FracLEACH*MSLeachEF*NtoN2O*kgtoGg)</f>
        <v>1.4991189811325747E-6</v>
      </c>
      <c r="AI1018" s="94">
        <f>IF('Net zero activities &amp; levers'!$C$12="Off",'Activity data'!BB48*FracLEACH*MSLeachEF*NtoN2O*kgtoGg,'Net zero Activity data'!AF48*FracLEACH*MSLeachEF*NtoN2O*kgtoGg)</f>
        <v>1.4987833026414842E-6</v>
      </c>
      <c r="AJ1018" s="94">
        <f>IF('Net zero activities &amp; levers'!$C$12="Off",'Activity data'!BC48*FracLEACH*MSLeachEF*NtoN2O*kgtoGg,'Net zero Activity data'!AG48*FracLEACH*MSLeachEF*NtoN2O*kgtoGg)</f>
        <v>1.4984517754969193E-6</v>
      </c>
      <c r="AK1018" s="94">
        <f>IF('Net zero activities &amp; levers'!$C$12="Off",'Activity data'!BD48*FracLEACH*MSLeachEF*NtoN2O*kgtoGg,'Net zero Activity data'!AH48*FracLEACH*MSLeachEF*NtoN2O*kgtoGg)</f>
        <v>1.4980932082496317E-6</v>
      </c>
      <c r="AL1018" s="94">
        <f>IF('Net zero activities &amp; levers'!$C$12="Off",'Activity data'!BE48*FracLEACH*MSLeachEF*NtoN2O*kgtoGg,'Net zero Activity data'!AI48*FracLEACH*MSLeachEF*NtoN2O*kgtoGg)</f>
        <v>1.4977416477040208E-6</v>
      </c>
      <c r="AM1018" s="94">
        <f>IF('Net zero activities &amp; levers'!$C$12="Off",'Activity data'!BF48*FracLEACH*MSLeachEF*NtoN2O*kgtoGg,'Net zero Activity data'!AJ48*FracLEACH*MSLeachEF*NtoN2O*kgtoGg)</f>
        <v>1.4973618611759371E-6</v>
      </c>
      <c r="AN1018" s="94">
        <f>IF('Net zero activities &amp; levers'!$C$12="Off",'Activity data'!BG48*FracLEACH*MSLeachEF*NtoN2O*kgtoGg,'Net zero Activity data'!AK48*FracLEACH*MSLeachEF*NtoN2O*kgtoGg)</f>
        <v>1.4969975030349026E-6</v>
      </c>
      <c r="AO1018" s="94">
        <f>IF('Net zero activities &amp; levers'!$C$12="Off",'Activity data'!BH48*FracLEACH*MSLeachEF*NtoN2O*kgtoGg,'Net zero Activity data'!AL48*FracLEACH*MSLeachEF*NtoN2O*kgtoGg)</f>
        <v>1.4965870733380756E-6</v>
      </c>
      <c r="AP1018" s="94">
        <f>IF('Net zero activities &amp; levers'!$C$12="Off",'Activity data'!BI48*FracLEACH*MSLeachEF*NtoN2O*kgtoGg,'Net zero Activity data'!AM48*FracLEACH*MSLeachEF*NtoN2O*kgtoGg)</f>
        <v>1.4961794353056715E-6</v>
      </c>
      <c r="AQ1018" s="94">
        <f>IF('Net zero activities &amp; levers'!$C$12="Off",'Activity data'!BJ48*FracLEACH*MSLeachEF*NtoN2O*kgtoGg,'Net zero Activity data'!AN48*FracLEACH*MSLeachEF*NtoN2O*kgtoGg)</f>
        <v>1.4957686218403866E-6</v>
      </c>
      <c r="AR1018" s="94">
        <f>IF('Net zero activities &amp; levers'!$C$12="Off",'Activity data'!BK48*FracLEACH*MSLeachEF*NtoN2O*kgtoGg,'Net zero Activity data'!AO48*FracLEACH*MSLeachEF*NtoN2O*kgtoGg)</f>
        <v>1.4953530579329066E-6</v>
      </c>
      <c r="AS1018" s="94">
        <f>IF('Net zero activities &amp; levers'!$C$12="Off",'Activity data'!BL48*FracLEACH*MSLeachEF*NtoN2O*kgtoGg,'Net zero Activity data'!AP48*FracLEACH*MSLeachEF*NtoN2O*kgtoGg)</f>
        <v>1.4949296132544301E-6</v>
      </c>
      <c r="AT1018" s="94">
        <f>IF('Net zero activities &amp; levers'!$C$12="Off",'Activity data'!BM48*FracLEACH*MSLeachEF*NtoN2O*kgtoGg,'Net zero Activity data'!AQ48*FracLEACH*MSLeachEF*NtoN2O*kgtoGg)</f>
        <v>1.4944811285799219E-6</v>
      </c>
      <c r="AU1018" s="94">
        <f>IF('Net zero activities &amp; levers'!$C$12="Off",'Activity data'!BN48*FracLEACH*MSLeachEF*NtoN2O*kgtoGg,'Net zero Activity data'!AR48*FracLEACH*MSLeachEF*NtoN2O*kgtoGg)</f>
        <v>1.4942091090549014E-6</v>
      </c>
      <c r="AV1018" s="94">
        <f>IF('Net zero activities &amp; levers'!$C$12="Off",'Activity data'!BO48*FracLEACH*MSLeachEF*NtoN2O*kgtoGg,'Net zero Activity data'!AS48*FracLEACH*MSLeachEF*NtoN2O*kgtoGg)</f>
        <v>1.4939653776567473E-6</v>
      </c>
      <c r="AW1018" s="94">
        <f>IF('Net zero activities &amp; levers'!$C$12="Off",'Activity data'!BP48*FracLEACH*MSLeachEF*NtoN2O*kgtoGg,'Net zero Activity data'!AT48*FracLEACH*MSLeachEF*NtoN2O*kgtoGg)</f>
        <v>1.4937198754676657E-6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0.20714502561891826</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0.18255935620656155</v>
      </c>
      <c r="T1019" s="94">
        <f>IF('Net zero activities &amp; levers'!$C$12="Off",SUM('Activity data'!AM50:AM65)*FracLEACH*MSLeachEF*NtoN2O*kgtoGg,SUM('Net zero Activity data'!AM50:AM65)*FracLEACH*MSLeachEF*NtoN2O*kgtoGg)</f>
        <v>0.18659559289606875</v>
      </c>
      <c r="U1019" s="94">
        <f>IF('Net zero activities &amp; levers'!$C$12="Off",SUM('Activity data'!AN50:AN65)*FracLEACH*MSLeachEF*NtoN2O*kgtoGg,SUM('Net zero Activity data'!AN50:AN65)*FracLEACH*MSLeachEF*NtoN2O*kgtoGg)</f>
        <v>0.18925650029168997</v>
      </c>
      <c r="V1019" s="94">
        <f>IF('Net zero activities &amp; levers'!$C$12="Off",SUM('Activity data'!AO50:AO65)*FracLEACH*MSLeachEF*NtoN2O*kgtoGg,SUM('Net zero Activity data'!AO50:AO65)*FracLEACH*MSLeachEF*NtoN2O*kgtoGg)</f>
        <v>0.19147470997462876</v>
      </c>
      <c r="W1019" s="94">
        <f>IF('Net zero activities &amp; levers'!$C$12="Off",SUM('Activity data'!AP50:AP65)*FracLEACH*MSLeachEF*NtoN2O*kgtoGg,SUM('Net zero Activity data'!AP50:AP65)*FracLEACH*MSLeachEF*NtoN2O*kgtoGg)</f>
        <v>0.19401808114713717</v>
      </c>
      <c r="X1019" s="94">
        <f>IF('Net zero activities &amp; levers'!$C$12="Off",SUM('Activity data'!AQ50:AQ65)*FracLEACH*MSLeachEF*NtoN2O*kgtoGg,SUM('Net zero Activity data'!AQ50:AQ65)*FracLEACH*MSLeachEF*NtoN2O*kgtoGg)</f>
        <v>0.19625959015884856</v>
      </c>
      <c r="Y1019" s="94">
        <f>IF('Net zero activities &amp; levers'!$C$12="Off",SUM('Activity data'!AR50:AR65)*FracLEACH*MSLeachEF*NtoN2O*kgtoGg,SUM('Net zero Activity data'!AR50:AR65)*FracLEACH*MSLeachEF*NtoN2O*kgtoGg)</f>
        <v>0.1978485674286061</v>
      </c>
      <c r="Z1019" s="94">
        <f>IF('Net zero activities &amp; levers'!$C$12="Off",SUM('Activity data'!AS50:AS65)*FracLEACH*MSLeachEF*NtoN2O*kgtoGg,SUM('Net zero Activity data'!AS50:AS65)*FracLEACH*MSLeachEF*NtoN2O*kgtoGg)</f>
        <v>0.19938765913671416</v>
      </c>
      <c r="AA1019" s="94">
        <f>IF('Net zero activities &amp; levers'!$C$12="Off",SUM('Activity data'!AT50:AT65)*FracLEACH*MSLeachEF*NtoN2O*kgtoGg,SUM('Net zero Activity data'!AT50:AT65)*FracLEACH*MSLeachEF*NtoN2O*kgtoGg)</f>
        <v>0.20099426249815291</v>
      </c>
      <c r="AB1019" s="94">
        <f>IF('Net zero activities &amp; levers'!$C$12="Off",SUM('Activity data'!AU50:AU65)*FracLEACH*MSLeachEF*NtoN2O*kgtoGg,SUM('Net zero Activity data'!AU50:AU65)*FracLEACH*MSLeachEF*NtoN2O*kgtoGg)</f>
        <v>0.20389110869641844</v>
      </c>
      <c r="AC1019" s="94">
        <f>IF('Net zero activities &amp; levers'!$C$12="Off",SUM('Activity data'!AV50:AV65)*FracLEACH*MSLeachEF*NtoN2O*kgtoGg,SUM('Net zero Activity data'!AV50:AV65)*FracLEACH*MSLeachEF*NtoN2O*kgtoGg)</f>
        <v>0.20613889949882047</v>
      </c>
      <c r="AD1019" s="94">
        <f>IF('Net zero activities &amp; levers'!$C$12="Off",SUM('Activity data'!AW50:AW65)*FracLEACH*MSLeachEF*NtoN2O*kgtoGg,SUM('Net zero Activity data'!AW50:AW65)*FracLEACH*MSLeachEF*NtoN2O*kgtoGg)</f>
        <v>0.20853800551025339</v>
      </c>
      <c r="AE1019" s="94">
        <f>IF('Net zero activities &amp; levers'!$C$12="Off",SUM('Activity data'!AX50:AX65)*FracLEACH*MSLeachEF*NtoN2O*kgtoGg,SUM('Net zero Activity data'!AX50:AX65)*FracLEACH*MSLeachEF*NtoN2O*kgtoGg)</f>
        <v>0.2110952524842187</v>
      </c>
      <c r="AF1019" s="94">
        <f>IF('Net zero activities &amp; levers'!$C$12="Off",SUM('Activity data'!AY50:AY65)*FracLEACH*MSLeachEF*NtoN2O*kgtoGg,SUM('Net zero Activity data'!AY50:AY65)*FracLEACH*MSLeachEF*NtoN2O*kgtoGg)</f>
        <v>0.21457982769929293</v>
      </c>
      <c r="AG1019" s="94">
        <f>IF('Net zero activities &amp; levers'!$C$12="Off",SUM('Activity data'!AZ50:AZ65)*FracLEACH*MSLeachEF*NtoN2O*kgtoGg,SUM('Net zero Activity data'!AZ50:AZ65)*FracLEACH*MSLeachEF*NtoN2O*kgtoGg)</f>
        <v>0.21847988876970931</v>
      </c>
      <c r="AH1019" s="94">
        <f>IF('Net zero activities &amp; levers'!$C$12="Off",SUM('Activity data'!BA50:BA65)*FracLEACH*MSLeachEF*NtoN2O*kgtoGg,SUM('Net zero Activity data'!BA50:BA65)*FracLEACH*MSLeachEF*NtoN2O*kgtoGg)</f>
        <v>0.22085944318847262</v>
      </c>
      <c r="AI1019" s="94">
        <f>IF('Net zero activities &amp; levers'!$C$12="Off",SUM('Activity data'!BB50:BB65)*FracLEACH*MSLeachEF*NtoN2O*kgtoGg,SUM('Net zero Activity data'!BB50:BB65)*FracLEACH*MSLeachEF*NtoN2O*kgtoGg)</f>
        <v>0.22318312138298052</v>
      </c>
      <c r="AJ1019" s="94">
        <f>IF('Net zero activities &amp; levers'!$C$12="Off",SUM('Activity data'!BC50:BC65)*FracLEACH*MSLeachEF*NtoN2O*kgtoGg,SUM('Net zero Activity data'!BC50:BC65)*FracLEACH*MSLeachEF*NtoN2O*kgtoGg)</f>
        <v>0.22596002064427034</v>
      </c>
      <c r="AK1019" s="94">
        <f>IF('Net zero activities &amp; levers'!$C$12="Off",SUM('Activity data'!BD50:BD65)*FracLEACH*MSLeachEF*NtoN2O*kgtoGg,SUM('Net zero Activity data'!BD50:BD65)*FracLEACH*MSLeachEF*NtoN2O*kgtoGg)</f>
        <v>0.22863604536497301</v>
      </c>
      <c r="AL1019" s="94">
        <f>IF('Net zero activities &amp; levers'!$C$12="Off",SUM('Activity data'!BE50:BE65)*FracLEACH*MSLeachEF*NtoN2O*kgtoGg,SUM('Net zero Activity data'!BE50:BE65)*FracLEACH*MSLeachEF*NtoN2O*kgtoGg)</f>
        <v>0.23179224731846459</v>
      </c>
      <c r="AM1019" s="94">
        <f>IF('Net zero activities &amp; levers'!$C$12="Off",SUM('Activity data'!BF50:BF65)*FracLEACH*MSLeachEF*NtoN2O*kgtoGg,SUM('Net zero Activity data'!BF50:BF65)*FracLEACH*MSLeachEF*NtoN2O*kgtoGg)</f>
        <v>0.23470960037966421</v>
      </c>
      <c r="AN1019" s="94">
        <f>IF('Net zero activities &amp; levers'!$C$12="Off",SUM('Activity data'!BG50:BG65)*FracLEACH*MSLeachEF*NtoN2O*kgtoGg,SUM('Net zero Activity data'!BG50:BG65)*FracLEACH*MSLeachEF*NtoN2O*kgtoGg)</f>
        <v>0.23885527009882734</v>
      </c>
      <c r="AO1019" s="94">
        <f>IF('Net zero activities &amp; levers'!$C$12="Off",SUM('Activity data'!BH50:BH65)*FracLEACH*MSLeachEF*NtoN2O*kgtoGg,SUM('Net zero Activity data'!BH50:BH65)*FracLEACH*MSLeachEF*NtoN2O*kgtoGg)</f>
        <v>0.24299977788068597</v>
      </c>
      <c r="AP1019" s="94">
        <f>IF('Net zero activities &amp; levers'!$C$12="Off",SUM('Activity data'!BI50:BI65)*FracLEACH*MSLeachEF*NtoN2O*kgtoGg,SUM('Net zero Activity data'!BI50:BI65)*FracLEACH*MSLeachEF*NtoN2O*kgtoGg)</f>
        <v>0.24724493342772111</v>
      </c>
      <c r="AQ1019" s="94">
        <f>IF('Net zero activities &amp; levers'!$C$12="Off",SUM('Activity data'!BJ50:BJ65)*FracLEACH*MSLeachEF*NtoN2O*kgtoGg,SUM('Net zero Activity data'!BJ50:BJ65)*FracLEACH*MSLeachEF*NtoN2O*kgtoGg)</f>
        <v>0.2516206247539946</v>
      </c>
      <c r="AR1019" s="94">
        <f>IF('Net zero activities &amp; levers'!$C$12="Off",SUM('Activity data'!BK50:BK65)*FracLEACH*MSLeachEF*NtoN2O*kgtoGg,SUM('Net zero Activity data'!BK50:BK65)*FracLEACH*MSLeachEF*NtoN2O*kgtoGg)</f>
        <v>0.25618550929119954</v>
      </c>
      <c r="AS1019" s="94">
        <f>IF('Net zero activities &amp; levers'!$C$12="Off",SUM('Activity data'!BL50:BL65)*FracLEACH*MSLeachEF*NtoN2O*kgtoGg,SUM('Net zero Activity data'!BL50:BL65)*FracLEACH*MSLeachEF*NtoN2O*kgtoGg)</f>
        <v>0.26125133504843406</v>
      </c>
      <c r="AT1019" s="94">
        <f>IF('Net zero activities &amp; levers'!$C$12="Off",SUM('Activity data'!BM50:BM65)*FracLEACH*MSLeachEF*NtoN2O*kgtoGg,SUM('Net zero Activity data'!BM50:BM65)*FracLEACH*MSLeachEF*NtoN2O*kgtoGg)</f>
        <v>0.2632091913420912</v>
      </c>
      <c r="AU1019" s="94">
        <f>IF('Net zero activities &amp; levers'!$C$12="Off",SUM('Activity data'!BN50:BN65)*FracLEACH*MSLeachEF*NtoN2O*kgtoGg,SUM('Net zero Activity data'!BN50:BN65)*FracLEACH*MSLeachEF*NtoN2O*kgtoGg)</f>
        <v>0.26467346038337963</v>
      </c>
      <c r="AV1019" s="94">
        <f>IF('Net zero activities &amp; levers'!$C$12="Off",SUM('Activity data'!BO50:BO65)*FracLEACH*MSLeachEF*NtoN2O*kgtoGg,SUM('Net zero Activity data'!BO50:BO65)*FracLEACH*MSLeachEF*NtoN2O*kgtoGg)</f>
        <v>0.26618065789688583</v>
      </c>
      <c r="AW1019" s="94">
        <f>IF('Net zero activities &amp; levers'!$C$12="Off",SUM('Activity data'!BP50:BP65)*FracLEACH*MSLeachEF*NtoN2O*kgtoGg,SUM('Net zero Activity data'!BP50:BP65)*FracLEACH*MSLeachEF*NtoN2O*kgtoGg)</f>
        <v>0.26754344602935087</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0.1024215119727894</v>
      </c>
      <c r="U1021" s="22">
        <f t="shared" si="356"/>
        <v>0.10290551841062676</v>
      </c>
      <c r="V1021" s="22">
        <f t="shared" si="356"/>
        <v>0.10328338573793894</v>
      </c>
      <c r="W1021" s="22">
        <f t="shared" si="356"/>
        <v>0.10362521122695213</v>
      </c>
      <c r="X1021" s="22">
        <f t="shared" si="356"/>
        <v>0.10398758665827629</v>
      </c>
      <c r="Y1021" s="22">
        <f t="shared" si="356"/>
        <v>0.10432480389129138</v>
      </c>
      <c r="Z1021" s="22">
        <f t="shared" si="356"/>
        <v>0.10461201443701153</v>
      </c>
      <c r="AA1021" s="22">
        <f t="shared" si="356"/>
        <v>0.10489328306868942</v>
      </c>
      <c r="AB1021" s="22">
        <f t="shared" si="356"/>
        <v>0.10517724278592963</v>
      </c>
      <c r="AC1021" s="22">
        <f t="shared" si="356"/>
        <v>0.10555212729152495</v>
      </c>
      <c r="AD1021" s="22">
        <f t="shared" si="356"/>
        <v>0.10587779104796857</v>
      </c>
      <c r="AE1021" s="22">
        <f t="shared" si="356"/>
        <v>0.10626328353548653</v>
      </c>
      <c r="AF1021" s="22">
        <f t="shared" si="356"/>
        <v>0.10665902744983977</v>
      </c>
      <c r="AG1021" s="22">
        <f t="shared" si="356"/>
        <v>0.10711929460201071</v>
      </c>
      <c r="AH1021" s="22">
        <f t="shared" si="356"/>
        <v>0.10760688711801743</v>
      </c>
      <c r="AI1021" s="22">
        <f t="shared" si="356"/>
        <v>0.10798658970297209</v>
      </c>
      <c r="AJ1021" s="22">
        <f t="shared" si="356"/>
        <v>0.10836159649403876</v>
      </c>
      <c r="AK1021" s="22">
        <f t="shared" si="356"/>
        <v>0.10876718968600335</v>
      </c>
      <c r="AL1021" s="22">
        <f t="shared" si="356"/>
        <v>0.10916485725029378</v>
      </c>
      <c r="AM1021" s="22">
        <f t="shared" si="356"/>
        <v>0.10959445262286548</v>
      </c>
      <c r="AN1021" s="22">
        <f t="shared" si="356"/>
        <v>0.11000659618187228</v>
      </c>
      <c r="AO1021" s="22">
        <f t="shared" si="356"/>
        <v>0.11047085356196572</v>
      </c>
      <c r="AP1021" s="22">
        <f t="shared" si="356"/>
        <v>0.11093195315201396</v>
      </c>
      <c r="AQ1021" s="22">
        <f t="shared" si="356"/>
        <v>0.11139664463163811</v>
      </c>
      <c r="AR1021" s="22">
        <f t="shared" si="356"/>
        <v>0.11186670957196714</v>
      </c>
      <c r="AS1021" s="22">
        <f t="shared" si="356"/>
        <v>0.11234568884311606</v>
      </c>
      <c r="AT1021" s="22">
        <f t="shared" si="356"/>
        <v>0.1128529920953147</v>
      </c>
      <c r="AU1021" s="22">
        <f t="shared" si="356"/>
        <v>0.11316068686739535</v>
      </c>
      <c r="AV1021" s="22">
        <f t="shared" si="356"/>
        <v>0.11343638353658923</v>
      </c>
      <c r="AW1021" s="22">
        <f t="shared" si="356"/>
        <v>0.11371408323520113</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0.40145358914715523</v>
      </c>
      <c r="N1034" s="22">
        <f t="shared" si="360"/>
        <v>0.40347255325329029</v>
      </c>
      <c r="O1034" s="22">
        <f t="shared" si="360"/>
        <v>0.40481416413578264</v>
      </c>
      <c r="P1034" s="22">
        <f t="shared" si="360"/>
        <v>0.40546521734783814</v>
      </c>
      <c r="Q1034" s="22">
        <f t="shared" si="360"/>
        <v>0.40690363619044922</v>
      </c>
      <c r="R1034" s="22">
        <f t="shared" si="360"/>
        <v>0.40855374420631202</v>
      </c>
      <c r="S1034" s="22">
        <f t="shared" si="360"/>
        <v>0.397392733401773</v>
      </c>
      <c r="T1034" s="22">
        <f t="shared" si="360"/>
        <v>0.40246360728441599</v>
      </c>
      <c r="U1034" s="22">
        <f t="shared" si="360"/>
        <v>0.40638348136973018</v>
      </c>
      <c r="V1034" s="22">
        <f t="shared" si="360"/>
        <v>0.40988271575635893</v>
      </c>
      <c r="W1034" s="22">
        <f t="shared" si="360"/>
        <v>0.41358178252007299</v>
      </c>
      <c r="X1034" s="22">
        <f t="shared" si="360"/>
        <v>0.41695911492898646</v>
      </c>
      <c r="Y1034" s="22">
        <f t="shared" si="360"/>
        <v>0.41980621850479932</v>
      </c>
      <c r="Z1034" s="22">
        <f t="shared" si="360"/>
        <v>0.42261790088663981</v>
      </c>
      <c r="AA1034" s="22">
        <f t="shared" si="360"/>
        <v>0.42549089196423501</v>
      </c>
      <c r="AB1034" s="22">
        <f t="shared" si="360"/>
        <v>0.42947715384034202</v>
      </c>
      <c r="AC1034" s="22">
        <f t="shared" si="360"/>
        <v>0.43291737051993223</v>
      </c>
      <c r="AD1034" s="22">
        <f t="shared" si="360"/>
        <v>0.43713732887051554</v>
      </c>
      <c r="AE1034" s="22">
        <f t="shared" si="360"/>
        <v>0.44154884746516071</v>
      </c>
      <c r="AF1034" s="22">
        <f t="shared" si="360"/>
        <v>0.44684711065016713</v>
      </c>
      <c r="AG1034" s="22">
        <f t="shared" si="360"/>
        <v>0.45259515484663826</v>
      </c>
      <c r="AH1034" s="22">
        <f t="shared" si="360"/>
        <v>0.45702603770331507</v>
      </c>
      <c r="AI1034" s="22">
        <f t="shared" si="360"/>
        <v>0.46145690559111846</v>
      </c>
      <c r="AJ1034" s="22">
        <f t="shared" si="360"/>
        <v>0.46636451226575087</v>
      </c>
      <c r="AK1034" s="22">
        <f t="shared" si="360"/>
        <v>0.4712362561245082</v>
      </c>
      <c r="AL1034" s="22">
        <f t="shared" si="360"/>
        <v>0.47662789614846929</v>
      </c>
      <c r="AM1034" s="22">
        <f t="shared" si="360"/>
        <v>0.48185579960776009</v>
      </c>
      <c r="AN1034" s="22">
        <f t="shared" si="360"/>
        <v>0.48792641215003552</v>
      </c>
      <c r="AO1034" s="22">
        <f t="shared" si="360"/>
        <v>0.49406127036400271</v>
      </c>
      <c r="AP1034" s="22">
        <f t="shared" si="360"/>
        <v>0.50036206742632861</v>
      </c>
      <c r="AQ1034" s="22">
        <f t="shared" si="360"/>
        <v>0.50686170851937717</v>
      </c>
      <c r="AR1034" s="22">
        <f t="shared" si="360"/>
        <v>0.51362358323313839</v>
      </c>
      <c r="AS1034" s="22">
        <f t="shared" si="360"/>
        <v>0.52097349934896175</v>
      </c>
      <c r="AT1034" s="22">
        <f t="shared" si="360"/>
        <v>0.52518466098716476</v>
      </c>
      <c r="AU1034" s="22">
        <f t="shared" si="360"/>
        <v>0.52890508278144621</v>
      </c>
      <c r="AV1034" s="22">
        <f t="shared" si="360"/>
        <v>0.53268703880926516</v>
      </c>
      <c r="AW1034" s="22">
        <f t="shared" si="360"/>
        <v>0.53633222512908008</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3.167238893688578E-2</v>
      </c>
      <c r="N1035" s="22">
        <f t="shared" si="361"/>
        <v>3.1831673641638247E-2</v>
      </c>
      <c r="O1035" s="22">
        <f t="shared" si="361"/>
        <v>3.1937519056453256E-2</v>
      </c>
      <c r="P1035" s="22">
        <f t="shared" si="361"/>
        <v>3.198888342610464E-2</v>
      </c>
      <c r="Q1035" s="22">
        <f t="shared" si="361"/>
        <v>3.2102366434524382E-2</v>
      </c>
      <c r="R1035" s="22">
        <f t="shared" si="361"/>
        <v>3.2232550506305399E-2</v>
      </c>
      <c r="S1035" s="22">
        <f t="shared" si="361"/>
        <v>3.1352010676331268E-2</v>
      </c>
      <c r="T1035" s="22">
        <f t="shared" si="361"/>
        <v>3.1752073583234543E-2</v>
      </c>
      <c r="U1035" s="22">
        <f t="shared" si="361"/>
        <v>3.2061329198254544E-2</v>
      </c>
      <c r="V1035" s="22">
        <f t="shared" si="361"/>
        <v>3.2337398750179776E-2</v>
      </c>
      <c r="W1035" s="22">
        <f t="shared" si="361"/>
        <v>3.2629233932156235E-2</v>
      </c>
      <c r="X1035" s="22">
        <f t="shared" si="361"/>
        <v>3.2895686116209424E-2</v>
      </c>
      <c r="Y1035" s="22">
        <f t="shared" si="361"/>
        <v>3.3120306282112807E-2</v>
      </c>
      <c r="Z1035" s="22">
        <f t="shared" si="361"/>
        <v>3.334213191867974E-2</v>
      </c>
      <c r="AA1035" s="22">
        <f t="shared" si="361"/>
        <v>3.3568794460208155E-2</v>
      </c>
      <c r="AB1035" s="22">
        <f t="shared" si="361"/>
        <v>3.388328769169862E-2</v>
      </c>
      <c r="AC1035" s="22">
        <f t="shared" si="361"/>
        <v>3.4154701084550876E-2</v>
      </c>
      <c r="AD1035" s="22">
        <f t="shared" si="361"/>
        <v>3.4487631629426745E-2</v>
      </c>
      <c r="AE1035" s="22">
        <f t="shared" si="361"/>
        <v>3.4835675180435295E-2</v>
      </c>
      <c r="AF1035" s="22">
        <f t="shared" si="361"/>
        <v>3.5253677800967345E-2</v>
      </c>
      <c r="AG1035" s="22">
        <f t="shared" si="361"/>
        <v>3.5707165567271271E-2</v>
      </c>
      <c r="AH1035" s="22">
        <f t="shared" si="361"/>
        <v>3.6056736847649117E-2</v>
      </c>
      <c r="AI1035" s="22">
        <f t="shared" si="361"/>
        <v>3.6406306947068562E-2</v>
      </c>
      <c r="AJ1035" s="22">
        <f t="shared" si="361"/>
        <v>3.6793489006340767E-2</v>
      </c>
      <c r="AK1035" s="22">
        <f t="shared" si="361"/>
        <v>3.7177841694837684E-2</v>
      </c>
      <c r="AL1035" s="22">
        <f t="shared" si="361"/>
        <v>3.7603211213165705E-2</v>
      </c>
      <c r="AM1035" s="22">
        <f t="shared" si="361"/>
        <v>3.8015662854310343E-2</v>
      </c>
      <c r="AN1035" s="22">
        <f t="shared" si="361"/>
        <v>3.8494599415651191E-2</v>
      </c>
      <c r="AO1035" s="22">
        <f t="shared" si="361"/>
        <v>3.8978604592534036E-2</v>
      </c>
      <c r="AP1035" s="22">
        <f t="shared" si="361"/>
        <v>3.9475701394170101E-2</v>
      </c>
      <c r="AQ1035" s="22">
        <f t="shared" si="361"/>
        <v>3.9988485850989949E-2</v>
      </c>
      <c r="AR1035" s="22">
        <f t="shared" si="361"/>
        <v>4.0521959038592306E-2</v>
      </c>
      <c r="AS1035" s="22">
        <f t="shared" si="361"/>
        <v>4.1101825324925366E-2</v>
      </c>
      <c r="AT1035" s="22">
        <f t="shared" si="361"/>
        <v>4.1434061859575884E-2</v>
      </c>
      <c r="AU1035" s="22">
        <f t="shared" si="361"/>
        <v>4.172758183115733E-2</v>
      </c>
      <c r="AV1035" s="22">
        <f t="shared" si="361"/>
        <v>4.2025956501339626E-2</v>
      </c>
      <c r="AW1035" s="22">
        <f t="shared" si="361"/>
        <v>4.2313540824882138E-2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2.9359047510821957E-4</v>
      </c>
      <c r="N1036" s="22">
        <f t="shared" si="362"/>
        <v>2.9506698110336069E-4</v>
      </c>
      <c r="O1036" s="22">
        <f t="shared" si="362"/>
        <v>2.9604812609010248E-4</v>
      </c>
      <c r="P1036" s="22">
        <f t="shared" si="362"/>
        <v>2.9652425341095714E-4</v>
      </c>
      <c r="Q1036" s="22">
        <f t="shared" si="362"/>
        <v>2.9757619585915883E-4</v>
      </c>
      <c r="R1036" s="22">
        <f t="shared" si="362"/>
        <v>2.9878295053629658E-4</v>
      </c>
      <c r="S1036" s="22">
        <f t="shared" si="362"/>
        <v>2.9062069578661626E-4</v>
      </c>
      <c r="T1036" s="22">
        <f t="shared" si="362"/>
        <v>2.9432912015412967E-4</v>
      </c>
      <c r="U1036" s="22">
        <f t="shared" si="362"/>
        <v>2.9719579696605352E-4</v>
      </c>
      <c r="V1036" s="22">
        <f t="shared" si="362"/>
        <v>2.9975485214418215E-4</v>
      </c>
      <c r="W1036" s="22">
        <f t="shared" si="362"/>
        <v>3.0246004845572338E-4</v>
      </c>
      <c r="X1036" s="22">
        <f t="shared" si="362"/>
        <v>3.0492995445067969E-4</v>
      </c>
      <c r="Y1036" s="22">
        <f t="shared" si="362"/>
        <v>3.0701209423994132E-4</v>
      </c>
      <c r="Z1036" s="22">
        <f t="shared" si="362"/>
        <v>3.0906832985136434E-4</v>
      </c>
      <c r="AA1036" s="22">
        <f t="shared" si="362"/>
        <v>3.1116940165207925E-4</v>
      </c>
      <c r="AB1036" s="22">
        <f t="shared" si="362"/>
        <v>3.1408462908994632E-4</v>
      </c>
      <c r="AC1036" s="22">
        <f t="shared" si="362"/>
        <v>3.166005235214341E-4</v>
      </c>
      <c r="AD1036" s="22">
        <f t="shared" si="362"/>
        <v>3.1968665753686704E-4</v>
      </c>
      <c r="AE1036" s="22">
        <f t="shared" si="362"/>
        <v>3.2291288312100516E-4</v>
      </c>
      <c r="AF1036" s="22">
        <f t="shared" si="362"/>
        <v>3.2678760151383097E-4</v>
      </c>
      <c r="AG1036" s="22">
        <f t="shared" si="362"/>
        <v>3.3099125312439454E-4</v>
      </c>
      <c r="AH1036" s="22">
        <f t="shared" si="362"/>
        <v>3.3423164015345102E-4</v>
      </c>
      <c r="AI1036" s="22">
        <f t="shared" si="362"/>
        <v>3.3747201623549202E-4</v>
      </c>
      <c r="AJ1036" s="22">
        <f t="shared" si="362"/>
        <v>3.4106104025769711E-4</v>
      </c>
      <c r="AK1036" s="22">
        <f t="shared" si="362"/>
        <v>3.4462383713575385E-4</v>
      </c>
      <c r="AL1036" s="22">
        <f t="shared" si="362"/>
        <v>3.4856684374732756E-4</v>
      </c>
      <c r="AM1036" s="22">
        <f t="shared" si="362"/>
        <v>3.5239010676433973E-4</v>
      </c>
      <c r="AN1036" s="22">
        <f t="shared" si="362"/>
        <v>3.5682965860461786E-4</v>
      </c>
      <c r="AO1036" s="22">
        <f t="shared" si="362"/>
        <v>3.6131619449930634E-4</v>
      </c>
      <c r="AP1036" s="22">
        <f t="shared" si="362"/>
        <v>3.6592408455957094E-4</v>
      </c>
      <c r="AQ1036" s="22">
        <f t="shared" si="362"/>
        <v>3.7067739295717388E-4</v>
      </c>
      <c r="AR1036" s="22">
        <f t="shared" si="362"/>
        <v>3.7562247767805731E-4</v>
      </c>
      <c r="AS1036" s="22">
        <f t="shared" si="362"/>
        <v>3.8099760801138999E-4</v>
      </c>
      <c r="AT1036" s="22">
        <f t="shared" si="362"/>
        <v>3.8407730882747691E-4</v>
      </c>
      <c r="AU1036" s="22">
        <f t="shared" si="362"/>
        <v>3.8679812246998667E-4</v>
      </c>
      <c r="AV1036" s="22">
        <f t="shared" si="362"/>
        <v>3.8956393724176287E-4</v>
      </c>
      <c r="AW1036" s="22">
        <f t="shared" si="362"/>
        <v>3.9222972978272867E-4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3.2323215352203869E-3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3.1936173693006072E-3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2.5623805586114461E-3</v>
      </c>
      <c r="T1037" s="94">
        <f>IF('Net zero activities &amp; levers'!$C$12="Off",Constants!$H66*'Activity data'!AM8*Constants!$H84*EF!$H209*MMVolatEF*NtoN2O*kgtoGg,Constants!$H66*'Net zero Activity data'!AM8*Constants!$H84*EF!$H209*MMVolatEF*NtoN2O*kgtoGg)</f>
        <v>2.6124722064250917E-3</v>
      </c>
      <c r="U1037" s="94">
        <f>IF('Net zero activities &amp; levers'!$C$12="Off",Constants!$H66*'Activity data'!AN8*Constants!$H84*EF!$H209*MMVolatEF*NtoN2O*kgtoGg,Constants!$H66*'Net zero Activity data'!AN8*Constants!$H84*EF!$H209*MMVolatEF*NtoN2O*kgtoGg)</f>
        <v>2.6393547646565868E-3</v>
      </c>
      <c r="V1037" s="94">
        <f>IF('Net zero activities &amp; levers'!$C$12="Off",Constants!$H66*'Activity data'!AO8*Constants!$H84*EF!$H209*MMVolatEF*NtoN2O*kgtoGg,Constants!$H66*'Net zero Activity data'!AO8*Constants!$H84*EF!$H209*MMVolatEF*NtoN2O*kgtoGg)</f>
        <v>2.6585159295822347E-3</v>
      </c>
      <c r="W1037" s="94">
        <f>IF('Net zero activities &amp; levers'!$C$12="Off",Constants!$H66*'Activity data'!AP8*Constants!$H84*EF!$H209*MMVolatEF*NtoN2O*kgtoGg,Constants!$H66*'Net zero Activity data'!AP8*Constants!$H84*EF!$H209*MMVolatEF*NtoN2O*kgtoGg)</f>
        <v>2.682404147004944E-3</v>
      </c>
      <c r="X1037" s="94">
        <f>IF('Net zero activities &amp; levers'!$C$12="Off",Constants!$H66*'Activity data'!AQ8*Constants!$H84*EF!$H209*MMVolatEF*NtoN2O*kgtoGg,Constants!$H66*'Net zero Activity data'!AQ8*Constants!$H84*EF!$H209*MMVolatEF*NtoN2O*kgtoGg)</f>
        <v>2.7009409577583988E-3</v>
      </c>
      <c r="Y1037" s="94">
        <f>IF('Net zero activities &amp; levers'!$C$12="Off",Constants!$H66*'Activity data'!AR8*Constants!$H84*EF!$H209*MMVolatEF*NtoN2O*kgtoGg,Constants!$H66*'Net zero Activity data'!AR8*Constants!$H84*EF!$H209*MMVolatEF*NtoN2O*kgtoGg)</f>
        <v>2.7086431953968373E-3</v>
      </c>
      <c r="Z1037" s="94">
        <f>IF('Net zero activities &amp; levers'!$C$12="Off",Constants!$H66*'Activity data'!AS8*Constants!$H84*EF!$H209*MMVolatEF*NtoN2O*kgtoGg,Constants!$H66*'Net zero Activity data'!AS8*Constants!$H84*EF!$H209*MMVolatEF*NtoN2O*kgtoGg)</f>
        <v>2.715182334029067E-3</v>
      </c>
      <c r="AA1037" s="94">
        <f>IF('Net zero activities &amp; levers'!$C$12="Off",Constants!$H66*'Activity data'!AT8*Constants!$H84*EF!$H209*MMVolatEF*NtoN2O*kgtoGg,Constants!$H66*'Net zero Activity data'!AT8*Constants!$H84*EF!$H209*MMVolatEF*NtoN2O*kgtoGg)</f>
        <v>2.7224055356820697E-3</v>
      </c>
      <c r="AB1037" s="94">
        <f>IF('Net zero activities &amp; levers'!$C$12="Off",Constants!$H66*'Activity data'!AU8*Constants!$H84*EF!$H209*MMVolatEF*NtoN2O*kgtoGg,Constants!$H66*'Net zero Activity data'!AU8*Constants!$H84*EF!$H209*MMVolatEF*NtoN2O*kgtoGg)</f>
        <v>2.7492331720760212E-3</v>
      </c>
      <c r="AC1037" s="94">
        <f>IF('Net zero activities &amp; levers'!$C$12="Off",Constants!$H66*'Activity data'!AV8*Constants!$H84*EF!$H209*MMVolatEF*NtoN2O*kgtoGg,Constants!$H66*'Net zero Activity data'!AV8*Constants!$H84*EF!$H209*MMVolatEF*NtoN2O*kgtoGg)</f>
        <v>2.7654181302497922E-3</v>
      </c>
      <c r="AD1037" s="94">
        <f>IF('Net zero activities &amp; levers'!$C$12="Off",Constants!$H66*'Activity data'!AW8*Constants!$H84*EF!$H209*MMVolatEF*NtoN2O*kgtoGg,Constants!$H66*'Net zero Activity data'!AW8*Constants!$H84*EF!$H209*MMVolatEF*NtoN2O*kgtoGg)</f>
        <v>2.7708997745878594E-3</v>
      </c>
      <c r="AE1037" s="94">
        <f>IF('Net zero activities &amp; levers'!$C$12="Off",Constants!$H66*'Activity data'!AX8*Constants!$H84*EF!$H209*MMVolatEF*NtoN2O*kgtoGg,Constants!$H66*'Net zero Activity data'!AX8*Constants!$H84*EF!$H209*MMVolatEF*NtoN2O*kgtoGg)</f>
        <v>2.7775605445034693E-3</v>
      </c>
      <c r="AF1037" s="94">
        <f>IF('Net zero activities &amp; levers'!$C$12="Off",Constants!$H66*'Activity data'!AY8*Constants!$H84*EF!$H209*MMVolatEF*NtoN2O*kgtoGg,Constants!$H66*'Net zero Activity data'!AY8*Constants!$H84*EF!$H209*MMVolatEF*NtoN2O*kgtoGg)</f>
        <v>2.796725356147391E-3</v>
      </c>
      <c r="AG1037" s="94">
        <f>IF('Net zero activities &amp; levers'!$C$12="Off",Constants!$H66*'Activity data'!AZ8*Constants!$H84*EF!$H209*MMVolatEF*NtoN2O*kgtoGg,Constants!$H66*'Net zero Activity data'!AZ8*Constants!$H84*EF!$H209*MMVolatEF*NtoN2O*kgtoGg)</f>
        <v>2.8203618769558954E-3</v>
      </c>
      <c r="AH1037" s="94">
        <f>IF('Net zero activities &amp; levers'!$C$12="Off",Constants!$H66*'Activity data'!BA8*Constants!$H84*EF!$H209*MMVolatEF*NtoN2O*kgtoGg,Constants!$H66*'Net zero Activity data'!BA8*Constants!$H84*EF!$H209*MMVolatEF*NtoN2O*kgtoGg)</f>
        <v>2.8201559153511477E-3</v>
      </c>
      <c r="AI1037" s="94">
        <f>IF('Net zero activities &amp; levers'!$C$12="Off",Constants!$H66*'Activity data'!BB8*Constants!$H84*EF!$H209*MMVolatEF*NtoN2O*kgtoGg,Constants!$H66*'Net zero Activity data'!BB8*Constants!$H84*EF!$H209*MMVolatEF*NtoN2O*kgtoGg)</f>
        <v>2.8178758262065741E-3</v>
      </c>
      <c r="AJ1037" s="94">
        <f>IF('Net zero activities &amp; levers'!$C$12="Off",Constants!$H66*'Activity data'!BC8*Constants!$H84*EF!$H209*MMVolatEF*NtoN2O*kgtoGg,Constants!$H66*'Net zero Activity data'!BC8*Constants!$H84*EF!$H209*MMVolatEF*NtoN2O*kgtoGg)</f>
        <v>2.8207231549115426E-3</v>
      </c>
      <c r="AK1037" s="94">
        <f>IF('Net zero activities &amp; levers'!$C$12="Off",Constants!$H66*'Activity data'!BD8*Constants!$H84*EF!$H209*MMVolatEF*NtoN2O*kgtoGg,Constants!$H66*'Net zero Activity data'!BD8*Constants!$H84*EF!$H209*MMVolatEF*NtoN2O*kgtoGg)</f>
        <v>2.8206987734201148E-3</v>
      </c>
      <c r="AL1037" s="94">
        <f>IF('Net zero activities &amp; levers'!$C$12="Off",Constants!$H66*'Activity data'!BE8*Constants!$H84*EF!$H209*MMVolatEF*NtoN2O*kgtoGg,Constants!$H66*'Net zero Activity data'!BE8*Constants!$H84*EF!$H209*MMVolatEF*NtoN2O*kgtoGg)</f>
        <v>2.8258236928344993E-3</v>
      </c>
      <c r="AM1037" s="94">
        <f>IF('Net zero activities &amp; levers'!$C$12="Off",Constants!$H66*'Activity data'!BF8*Constants!$H84*EF!$H209*MMVolatEF*NtoN2O*kgtoGg,Constants!$H66*'Net zero Activity data'!BF8*Constants!$H84*EF!$H209*MMVolatEF*NtoN2O*kgtoGg)</f>
        <v>2.8260498663699712E-3</v>
      </c>
      <c r="AN1037" s="94">
        <f>IF('Net zero activities &amp; levers'!$C$12="Off",Constants!$H66*'Activity data'!BG8*Constants!$H84*EF!$H209*MMVolatEF*NtoN2O*kgtoGg,Constants!$H66*'Net zero Activity data'!BG8*Constants!$H84*EF!$H209*MMVolatEF*NtoN2O*kgtoGg)</f>
        <v>2.8496737682554736E-3</v>
      </c>
      <c r="AO1037" s="94">
        <f>IF('Net zero activities &amp; levers'!$C$12="Off",Constants!$H66*'Activity data'!BH8*Constants!$H84*EF!$H209*MMVolatEF*NtoN2O*kgtoGg,Constants!$H66*'Net zero Activity data'!BH8*Constants!$H84*EF!$H209*MMVolatEF*NtoN2O*kgtoGg)</f>
        <v>2.871759138559611E-3</v>
      </c>
      <c r="AP1037" s="94">
        <f>IF('Net zero activities &amp; levers'!$C$12="Off",Constants!$H66*'Activity data'!BI8*Constants!$H84*EF!$H209*MMVolatEF*NtoN2O*kgtoGg,Constants!$H66*'Net zero Activity data'!BI8*Constants!$H84*EF!$H209*MMVolatEF*NtoN2O*kgtoGg)</f>
        <v>2.8936224395659065E-3</v>
      </c>
      <c r="AQ1037" s="94">
        <f>IF('Net zero activities &amp; levers'!$C$12="Off",Constants!$H66*'Activity data'!BJ8*Constants!$H84*EF!$H209*MMVolatEF*NtoN2O*kgtoGg,Constants!$H66*'Net zero Activity data'!BJ8*Constants!$H84*EF!$H209*MMVolatEF*NtoN2O*kgtoGg)</f>
        <v>2.9155855260809614E-3</v>
      </c>
      <c r="AR1037" s="94">
        <f>IF('Net zero activities &amp; levers'!$C$12="Off",Constants!$H66*'Activity data'!BK8*Constants!$H84*EF!$H209*MMVolatEF*NtoN2O*kgtoGg,Constants!$H66*'Net zero Activity data'!BK8*Constants!$H84*EF!$H209*MMVolatEF*NtoN2O*kgtoGg)</f>
        <v>2.9383177592399823E-3</v>
      </c>
      <c r="AS1037" s="94">
        <f>IF('Net zero activities &amp; levers'!$C$12="Off",Constants!$H66*'Activity data'!BL8*Constants!$H84*EF!$H209*MMVolatEF*NtoN2O*kgtoGg,Constants!$H66*'Net zero Activity data'!BL8*Constants!$H84*EF!$H209*MMVolatEF*NtoN2O*kgtoGg)</f>
        <v>2.9656425504586614E-3</v>
      </c>
      <c r="AT1037" s="94">
        <f>IF('Net zero activities &amp; levers'!$C$12="Off",Constants!$H66*'Activity data'!BM8*Constants!$H84*EF!$H209*MMVolatEF*NtoN2O*kgtoGg,Constants!$H66*'Net zero Activity data'!BM8*Constants!$H84*EF!$H209*MMVolatEF*NtoN2O*kgtoGg)</f>
        <v>2.9523502984721579E-3</v>
      </c>
      <c r="AU1037" s="94">
        <f>IF('Net zero activities &amp; levers'!$C$12="Off",Constants!$H66*'Activity data'!BN8*Constants!$H84*EF!$H209*MMVolatEF*NtoN2O*kgtoGg,Constants!$H66*'Net zero Activity data'!BN8*Constants!$H84*EF!$H209*MMVolatEF*NtoN2O*kgtoGg)</f>
        <v>2.9320670295168343E-3</v>
      </c>
      <c r="AV1037" s="94">
        <f>IF('Net zero activities &amp; levers'!$C$12="Off",Constants!$H66*'Activity data'!BO8*Constants!$H84*EF!$H209*MMVolatEF*NtoN2O*kgtoGg,Constants!$H66*'Net zero Activity data'!BO8*Constants!$H84*EF!$H209*MMVolatEF*NtoN2O*kgtoGg)</f>
        <v>2.9115310739429088E-3</v>
      </c>
      <c r="AW1037" s="94">
        <f>IF('Net zero activities &amp; levers'!$C$12="Off",Constants!$H66*'Activity data'!BP8*Constants!$H84*EF!$H209*MMVolatEF*NtoN2O*kgtoGg,Constants!$H66*'Net zero Activity data'!BP8*Constants!$H84*EF!$H209*MMVolatEF*NtoN2O*kgtoGg)</f>
        <v>2.8884703470162506E-3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1.6090517274103568E-2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1.2755546808047816E-2</v>
      </c>
      <c r="T1038" s="94">
        <f>IF('Net zero activities &amp; levers'!$C$12="Off",Constants!$H67*'Activity data'!AM9*Constants!$H85*EF!$H210*MMVolatEF*NtoN2O*kgtoGg,Constants!$H67*'Net zero Activity data'!AM9*Constants!$H85*EF!$H210*MMVolatEF*NtoN2O*kgtoGg)</f>
        <v>1.3004903351216977E-2</v>
      </c>
      <c r="U1038" s="94">
        <f>IF('Net zero activities &amp; levers'!$C$12="Off",Constants!$H67*'Activity data'!AN9*Constants!$H85*EF!$H210*MMVolatEF*NtoN2O*kgtoGg,Constants!$H67*'Net zero Activity data'!AN9*Constants!$H85*EF!$H210*MMVolatEF*NtoN2O*kgtoGg)</f>
        <v>1.3138724898016299E-2</v>
      </c>
      <c r="V1038" s="94">
        <f>IF('Net zero activities &amp; levers'!$C$12="Off",Constants!$H67*'Activity data'!AO9*Constants!$H85*EF!$H210*MMVolatEF*NtoN2O*kgtoGg,Constants!$H67*'Net zero Activity data'!AO9*Constants!$H85*EF!$H210*MMVolatEF*NtoN2O*kgtoGg)</f>
        <v>1.3234109299558223E-2</v>
      </c>
      <c r="W1038" s="94">
        <f>IF('Net zero activities &amp; levers'!$C$12="Off",Constants!$H67*'Activity data'!AP9*Constants!$H85*EF!$H210*MMVolatEF*NtoN2O*kgtoGg,Constants!$H67*'Net zero Activity data'!AP9*Constants!$H85*EF!$H210*MMVolatEF*NtoN2O*kgtoGg)</f>
        <v>1.335302499866161E-2</v>
      </c>
      <c r="X1038" s="94">
        <f>IF('Net zero activities &amp; levers'!$C$12="Off",Constants!$H67*'Activity data'!AQ9*Constants!$H85*EF!$H210*MMVolatEF*NtoN2O*kgtoGg,Constants!$H67*'Net zero Activity data'!AQ9*Constants!$H85*EF!$H210*MMVolatEF*NtoN2O*kgtoGg)</f>
        <v>1.344530136114141E-2</v>
      </c>
      <c r="Y1038" s="94">
        <f>IF('Net zero activities &amp; levers'!$C$12="Off",Constants!$H67*'Activity data'!AR9*Constants!$H85*EF!$H210*MMVolatEF*NtoN2O*kgtoGg,Constants!$H67*'Net zero Activity data'!AR9*Constants!$H85*EF!$H210*MMVolatEF*NtoN2O*kgtoGg)</f>
        <v>1.3483643149363938E-2</v>
      </c>
      <c r="Z1038" s="94">
        <f>IF('Net zero activities &amp; levers'!$C$12="Off",Constants!$H67*'Activity data'!AS9*Constants!$H85*EF!$H210*MMVolatEF*NtoN2O*kgtoGg,Constants!$H67*'Net zero Activity data'!AS9*Constants!$H85*EF!$H210*MMVolatEF*NtoN2O*kgtoGg)</f>
        <v>1.3516195023295152E-2</v>
      </c>
      <c r="AA1038" s="94">
        <f>IF('Net zero activities &amp; levers'!$C$12="Off",Constants!$H67*'Activity data'!AT9*Constants!$H85*EF!$H210*MMVolatEF*NtoN2O*kgtoGg,Constants!$H67*'Net zero Activity data'!AT9*Constants!$H85*EF!$H210*MMVolatEF*NtoN2O*kgtoGg)</f>
        <v>1.3552152167318593E-2</v>
      </c>
      <c r="AB1038" s="94">
        <f>IF('Net zero activities &amp; levers'!$C$12="Off",Constants!$H67*'Activity data'!AU9*Constants!$H85*EF!$H210*MMVolatEF*NtoN2O*kgtoGg,Constants!$H67*'Net zero Activity data'!AU9*Constants!$H85*EF!$H210*MMVolatEF*NtoN2O*kgtoGg)</f>
        <v>1.3685700312859379E-2</v>
      </c>
      <c r="AC1038" s="94">
        <f>IF('Net zero activities &amp; levers'!$C$12="Off",Constants!$H67*'Activity data'!AV9*Constants!$H85*EF!$H210*MMVolatEF*NtoN2O*kgtoGg,Constants!$H67*'Net zero Activity data'!AV9*Constants!$H85*EF!$H210*MMVolatEF*NtoN2O*kgtoGg)</f>
        <v>1.376626913815663E-2</v>
      </c>
      <c r="AD1038" s="94">
        <f>IF('Net zero activities &amp; levers'!$C$12="Off",Constants!$H67*'Activity data'!AW9*Constants!$H85*EF!$H210*MMVolatEF*NtoN2O*kgtoGg,Constants!$H67*'Net zero Activity data'!AW9*Constants!$H85*EF!$H210*MMVolatEF*NtoN2O*kgtoGg)</f>
        <v>1.3793556798728478E-2</v>
      </c>
      <c r="AE1038" s="94">
        <f>IF('Net zero activities &amp; levers'!$C$12="Off",Constants!$H67*'Activity data'!AX9*Constants!$H85*EF!$H210*MMVolatEF*NtoN2O*kgtoGg,Constants!$H67*'Net zero Activity data'!AX9*Constants!$H85*EF!$H210*MMVolatEF*NtoN2O*kgtoGg)</f>
        <v>1.3826714153966229E-2</v>
      </c>
      <c r="AF1038" s="94">
        <f>IF('Net zero activities &amp; levers'!$C$12="Off",Constants!$H67*'Activity data'!AY9*Constants!$H85*EF!$H210*MMVolatEF*NtoN2O*kgtoGg,Constants!$H67*'Net zero Activity data'!AY9*Constants!$H85*EF!$H210*MMVolatEF*NtoN2O*kgtoGg)</f>
        <v>1.3922116708895047E-2</v>
      </c>
      <c r="AG1038" s="94">
        <f>IF('Net zero activities &amp; levers'!$C$12="Off",Constants!$H67*'Activity data'!AZ9*Constants!$H85*EF!$H210*MMVolatEF*NtoN2O*kgtoGg,Constants!$H67*'Net zero Activity data'!AZ9*Constants!$H85*EF!$H210*MMVolatEF*NtoN2O*kgtoGg)</f>
        <v>1.4039779460643236E-2</v>
      </c>
      <c r="AH1038" s="94">
        <f>IF('Net zero activities &amp; levers'!$C$12="Off",Constants!$H67*'Activity data'!BA9*Constants!$H85*EF!$H210*MMVolatEF*NtoN2O*kgtoGg,Constants!$H67*'Net zero Activity data'!BA9*Constants!$H85*EF!$H210*MMVolatEF*NtoN2O*kgtoGg)</f>
        <v>1.4038754182457605E-2</v>
      </c>
      <c r="AI1038" s="94">
        <f>IF('Net zero activities &amp; levers'!$C$12="Off",Constants!$H67*'Activity data'!BB9*Constants!$H85*EF!$H210*MMVolatEF*NtoN2O*kgtoGg,Constants!$H67*'Net zero Activity data'!BB9*Constants!$H85*EF!$H210*MMVolatEF*NtoN2O*kgtoGg)</f>
        <v>1.4027403884113988E-2</v>
      </c>
      <c r="AJ1038" s="94">
        <f>IF('Net zero activities &amp; levers'!$C$12="Off",Constants!$H67*'Activity data'!BC9*Constants!$H85*EF!$H210*MMVolatEF*NtoN2O*kgtoGg,Constants!$H67*'Net zero Activity data'!BC9*Constants!$H85*EF!$H210*MMVolatEF*NtoN2O*kgtoGg)</f>
        <v>1.4041577904616936E-2</v>
      </c>
      <c r="AK1038" s="94">
        <f>IF('Net zero activities &amp; levers'!$C$12="Off",Constants!$H67*'Activity data'!BD9*Constants!$H85*EF!$H210*MMVolatEF*NtoN2O*kgtoGg,Constants!$H67*'Net zero Activity data'!BD9*Constants!$H85*EF!$H210*MMVolatEF*NtoN2O*kgtoGg)</f>
        <v>1.4041456533396682E-2</v>
      </c>
      <c r="AL1038" s="94">
        <f>IF('Net zero activities &amp; levers'!$C$12="Off",Constants!$H67*'Activity data'!BE9*Constants!$H85*EF!$H210*MMVolatEF*NtoN2O*kgtoGg,Constants!$H67*'Net zero Activity data'!BE9*Constants!$H85*EF!$H210*MMVolatEF*NtoN2O*kgtoGg)</f>
        <v>1.4066968415017067E-2</v>
      </c>
      <c r="AM1038" s="94">
        <f>IF('Net zero activities &amp; levers'!$C$12="Off",Constants!$H67*'Activity data'!BF9*Constants!$H85*EF!$H210*MMVolatEF*NtoN2O*kgtoGg,Constants!$H67*'Net zero Activity data'!BF9*Constants!$H85*EF!$H210*MMVolatEF*NtoN2O*kgtoGg)</f>
        <v>1.4068094308323099E-2</v>
      </c>
      <c r="AN1038" s="94">
        <f>IF('Net zero activities &amp; levers'!$C$12="Off",Constants!$H67*'Activity data'!BG9*Constants!$H85*EF!$H210*MMVolatEF*NtoN2O*kgtoGg,Constants!$H67*'Net zero Activity data'!BG9*Constants!$H85*EF!$H210*MMVolatEF*NtoN2O*kgtoGg)</f>
        <v>1.4185694242991872E-2</v>
      </c>
      <c r="AO1038" s="94">
        <f>IF('Net zero activities &amp; levers'!$C$12="Off",Constants!$H67*'Activity data'!BH9*Constants!$H85*EF!$H210*MMVolatEF*NtoN2O*kgtoGg,Constants!$H67*'Net zero Activity data'!BH9*Constants!$H85*EF!$H210*MMVolatEF*NtoN2O*kgtoGg)</f>
        <v>1.4295635357609192E-2</v>
      </c>
      <c r="AP1038" s="94">
        <f>IF('Net zero activities &amp; levers'!$C$12="Off",Constants!$H67*'Activity data'!BI9*Constants!$H85*EF!$H210*MMVolatEF*NtoN2O*kgtoGg,Constants!$H67*'Net zero Activity data'!BI9*Constants!$H85*EF!$H210*MMVolatEF*NtoN2O*kgtoGg)</f>
        <v>1.4404471009841652E-2</v>
      </c>
      <c r="AQ1038" s="94">
        <f>IF('Net zero activities &amp; levers'!$C$12="Off",Constants!$H67*'Activity data'!BJ9*Constants!$H85*EF!$H210*MMVolatEF*NtoN2O*kgtoGg,Constants!$H67*'Net zero Activity data'!BJ9*Constants!$H85*EF!$H210*MMVolatEF*NtoN2O*kgtoGg)</f>
        <v>1.4513803394974873E-2</v>
      </c>
      <c r="AR1038" s="94">
        <f>IF('Net zero activities &amp; levers'!$C$12="Off",Constants!$H67*'Activity data'!BK9*Constants!$H85*EF!$H210*MMVolatEF*NtoN2O*kgtoGg,Constants!$H67*'Net zero Activity data'!BK9*Constants!$H85*EF!$H210*MMVolatEF*NtoN2O*kgtoGg)</f>
        <v>1.4626964597020708E-2</v>
      </c>
      <c r="AS1038" s="94">
        <f>IF('Net zero activities &amp; levers'!$C$12="Off",Constants!$H67*'Activity data'!BL9*Constants!$H85*EF!$H210*MMVolatEF*NtoN2O*kgtoGg,Constants!$H67*'Net zero Activity data'!BL9*Constants!$H85*EF!$H210*MMVolatEF*NtoN2O*kgtoGg)</f>
        <v>1.4762987582458463E-2</v>
      </c>
      <c r="AT1038" s="94">
        <f>IF('Net zero activities &amp; levers'!$C$12="Off",Constants!$H67*'Activity data'!BM9*Constants!$H85*EF!$H210*MMVolatEF*NtoN2O*kgtoGg,Constants!$H67*'Net zero Activity data'!BM9*Constants!$H85*EF!$H210*MMVolatEF*NtoN2O*kgtoGg)</f>
        <v>1.4696818667061259E-2</v>
      </c>
      <c r="AU1038" s="94">
        <f>IF('Net zero activities &amp; levers'!$C$12="Off",Constants!$H67*'Activity data'!BN9*Constants!$H85*EF!$H210*MMVolatEF*NtoN2O*kgtoGg,Constants!$H67*'Net zero Activity data'!BN9*Constants!$H85*EF!$H210*MMVolatEF*NtoN2O*kgtoGg)</f>
        <v>1.4595848424483374E-2</v>
      </c>
      <c r="AV1038" s="94">
        <f>IF('Net zero activities &amp; levers'!$C$12="Off",Constants!$H67*'Activity data'!BO9*Constants!$H85*EF!$H210*MMVolatEF*NtoN2O*kgtoGg,Constants!$H67*'Net zero Activity data'!BO9*Constants!$H85*EF!$H210*MMVolatEF*NtoN2O*kgtoGg)</f>
        <v>1.4493620306302071E-2</v>
      </c>
      <c r="AW1038" s="94">
        <f>IF('Net zero activities &amp; levers'!$C$12="Off",Constants!$H67*'Activity data'!BP9*Constants!$H85*EF!$H210*MMVolatEF*NtoN2O*kgtoGg,Constants!$H67*'Net zero Activity data'!BP9*Constants!$H85*EF!$H210*MMVolatEF*NtoN2O*kgtoGg)</f>
        <v>1.4378823860180114E-2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0.15836052531214867</v>
      </c>
      <c r="L1039" s="94">
        <f>IF('Net zero activities &amp; levers'!$C$12="Off",Constants!$H68*'Activity data'!AE10*Constants!$H86*EF!$H211*MMVolatEF*NtoN2O*kgtoGg,Constants!$H68*'Net zero Activity data'!AE10*Constants!$H86*EF!$H211*MMVolatEF*NtoN2O*kgtoGg)</f>
        <v>0.16370016056893633</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0.17840915017095654</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0.17357864070156559</v>
      </c>
      <c r="T1039" s="94">
        <f>IF('Net zero activities &amp; levers'!$C$12="Off",Constants!$H68*'Activity data'!AM10*Constants!$H86*EF!$H211*MMVolatEF*NtoN2O*kgtoGg,Constants!$H68*'Net zero Activity data'!AM10*Constants!$H86*EF!$H211*MMVolatEF*NtoN2O*kgtoGg)</f>
        <v>0.18123563716948959</v>
      </c>
      <c r="U1039" s="94">
        <f>IF('Net zero activities &amp; levers'!$C$12="Off",Constants!$H68*'Activity data'!AN10*Constants!$H86*EF!$H211*MMVolatEF*NtoN2O*kgtoGg,Constants!$H68*'Net zero Activity data'!AN10*Constants!$H86*EF!$H211*MMVolatEF*NtoN2O*kgtoGg)</f>
        <v>0.18745137613927096</v>
      </c>
      <c r="V1039" s="94">
        <f>IF('Net zero activities &amp; levers'!$C$12="Off",Constants!$H68*'Activity data'!AO10*Constants!$H86*EF!$H211*MMVolatEF*NtoN2O*kgtoGg,Constants!$H68*'Net zero Activity data'!AO10*Constants!$H86*EF!$H211*MMVolatEF*NtoN2O*kgtoGg)</f>
        <v>0.19324174049433376</v>
      </c>
      <c r="W1039" s="94">
        <f>IF('Net zero activities &amp; levers'!$C$12="Off",Constants!$H68*'Activity data'!AP10*Constants!$H86*EF!$H211*MMVolatEF*NtoN2O*kgtoGg,Constants!$H68*'Net zero Activity data'!AP10*Constants!$H86*EF!$H211*MMVolatEF*NtoN2O*kgtoGg)</f>
        <v>0.19949843956039001</v>
      </c>
      <c r="X1039" s="94">
        <f>IF('Net zero activities &amp; levers'!$C$12="Off",Constants!$H68*'Activity data'!AQ10*Constants!$H86*EF!$H211*MMVolatEF*NtoN2O*kgtoGg,Constants!$H68*'Net zero Activity data'!AQ10*Constants!$H86*EF!$H211*MMVolatEF*NtoN2O*kgtoGg)</f>
        <v>0.20548336924052901</v>
      </c>
      <c r="Y1039" s="94">
        <f>IF('Net zero activities &amp; levers'!$C$12="Off",Constants!$H68*'Activity data'!AR10*Constants!$H86*EF!$H211*MMVolatEF*NtoN2O*kgtoGg,Constants!$H68*'Net zero Activity data'!AR10*Constants!$H86*EF!$H211*MMVolatEF*NtoN2O*kgtoGg)</f>
        <v>0.21074695433448318</v>
      </c>
      <c r="Z1039" s="94">
        <f>IF('Net zero activities &amp; levers'!$C$12="Off",Constants!$H68*'Activity data'!AS10*Constants!$H86*EF!$H211*MMVolatEF*NtoN2O*kgtoGg,Constants!$H68*'Net zero Activity data'!AS10*Constants!$H86*EF!$H211*MMVolatEF*NtoN2O*kgtoGg)</f>
        <v>0.21600618712029013</v>
      </c>
      <c r="AA1039" s="94">
        <f>IF('Net zero activities &amp; levers'!$C$12="Off",Constants!$H68*'Activity data'!AT10*Constants!$H86*EF!$H211*MMVolatEF*NtoN2O*kgtoGg,Constants!$H68*'Net zero Activity data'!AT10*Constants!$H86*EF!$H211*MMVolatEF*NtoN2O*kgtoGg)</f>
        <v>0.22140881189365966</v>
      </c>
      <c r="AB1039" s="94">
        <f>IF('Net zero activities &amp; levers'!$C$12="Off",Constants!$H68*'Activity data'!AU10*Constants!$H86*EF!$H211*MMVolatEF*NtoN2O*kgtoGg,Constants!$H68*'Net zero Activity data'!AU10*Constants!$H86*EF!$H211*MMVolatEF*NtoN2O*kgtoGg)</f>
        <v>0.22853492666526359</v>
      </c>
      <c r="AC1039" s="94">
        <f>IF('Net zero activities &amp; levers'!$C$12="Off",Constants!$H68*'Activity data'!AV10*Constants!$H86*EF!$H211*MMVolatEF*NtoN2O*kgtoGg,Constants!$H68*'Net zero Activity data'!AV10*Constants!$H86*EF!$H211*MMVolatEF*NtoN2O*kgtoGg)</f>
        <v>0.23492598630840028</v>
      </c>
      <c r="AD1039" s="94">
        <f>IF('Net zero activities &amp; levers'!$C$12="Off",Constants!$H68*'Activity data'!AW10*Constants!$H86*EF!$H211*MMVolatEF*NtoN2O*kgtoGg,Constants!$H68*'Net zero Activity data'!AW10*Constants!$H86*EF!$H211*MMVolatEF*NtoN2O*kgtoGg)</f>
        <v>0.24319788452892876</v>
      </c>
      <c r="AE1039" s="94">
        <f>IF('Net zero activities &amp; levers'!$C$12="Off",Constants!$H68*'Activity data'!AX10*Constants!$H86*EF!$H211*MMVolatEF*NtoN2O*kgtoGg,Constants!$H68*'Net zero Activity data'!AX10*Constants!$H86*EF!$H211*MMVolatEF*NtoN2O*kgtoGg)</f>
        <v>0.25188247699399297</v>
      </c>
      <c r="AF1039" s="94">
        <f>IF('Net zero activities &amp; levers'!$C$12="Off",Constants!$H68*'Activity data'!AY10*Constants!$H86*EF!$H211*MMVolatEF*NtoN2O*kgtoGg,Constants!$H68*'Net zero Activity data'!AY10*Constants!$H86*EF!$H211*MMVolatEF*NtoN2O*kgtoGg)</f>
        <v>0.26206882036479856</v>
      </c>
      <c r="AG1039" s="94">
        <f>IF('Net zero activities &amp; levers'!$C$12="Off",Constants!$H68*'Activity data'!AZ10*Constants!$H86*EF!$H211*MMVolatEF*NtoN2O*kgtoGg,Constants!$H68*'Net zero Activity data'!AZ10*Constants!$H86*EF!$H211*MMVolatEF*NtoN2O*kgtoGg)</f>
        <v>0.27311526612830739</v>
      </c>
      <c r="AH1039" s="94">
        <f>IF('Net zero activities &amp; levers'!$C$12="Off",Constants!$H68*'Activity data'!BA10*Constants!$H86*EF!$H211*MMVolatEF*NtoN2O*kgtoGg,Constants!$H68*'Net zero Activity data'!BA10*Constants!$H86*EF!$H211*MMVolatEF*NtoN2O*kgtoGg)</f>
        <v>0.28225596042391699</v>
      </c>
      <c r="AI1039" s="94">
        <f>IF('Net zero activities &amp; levers'!$C$12="Off",Constants!$H68*'Activity data'!BB10*Constants!$H86*EF!$H211*MMVolatEF*NtoN2O*kgtoGg,Constants!$H68*'Net zero Activity data'!BB10*Constants!$H86*EF!$H211*MMVolatEF*NtoN2O*kgtoGg)</f>
        <v>0.29152963922571284</v>
      </c>
      <c r="AJ1039" s="94">
        <f>IF('Net zero activities &amp; levers'!$C$12="Off",Constants!$H68*'Activity data'!BC10*Constants!$H86*EF!$H211*MMVolatEF*NtoN2O*kgtoGg,Constants!$H68*'Net zero Activity data'!BC10*Constants!$H86*EF!$H211*MMVolatEF*NtoN2O*kgtoGg)</f>
        <v>0.30170531716429883</v>
      </c>
      <c r="AK1039" s="94">
        <f>IF('Net zero activities &amp; levers'!$C$12="Off",Constants!$H68*'Activity data'!BD10*Constants!$H86*EF!$H211*MMVolatEF*NtoN2O*kgtoGg,Constants!$H68*'Net zero Activity data'!BD10*Constants!$H86*EF!$H211*MMVolatEF*NtoN2O*kgtoGg)</f>
        <v>0.31197548880065545</v>
      </c>
      <c r="AL1039" s="94">
        <f>IF('Net zero activities &amp; levers'!$C$12="Off",Constants!$H68*'Activity data'!BE10*Constants!$H86*EF!$H211*MMVolatEF*NtoN2O*kgtoGg,Constants!$H68*'Net zero Activity data'!BE10*Constants!$H86*EF!$H211*MMVolatEF*NtoN2O*kgtoGg)</f>
        <v>0.32325011633471645</v>
      </c>
      <c r="AM1039" s="94">
        <f>IF('Net zero activities &amp; levers'!$C$12="Off",Constants!$H68*'Activity data'!BF10*Constants!$H86*EF!$H211*MMVolatEF*NtoN2O*kgtoGg,Constants!$H68*'Net zero Activity data'!BF10*Constants!$H86*EF!$H211*MMVolatEF*NtoN2O*kgtoGg)</f>
        <v>0.33442678310198259</v>
      </c>
      <c r="AN1039" s="94">
        <f>IF('Net zero activities &amp; levers'!$C$12="Off",Constants!$H68*'Activity data'!BG10*Constants!$H86*EF!$H211*MMVolatEF*NtoN2O*kgtoGg,Constants!$H68*'Net zero Activity data'!BG10*Constants!$H86*EF!$H211*MMVolatEF*NtoN2O*kgtoGg)</f>
        <v>0.34673717761356132</v>
      </c>
      <c r="AO1039" s="94">
        <f>IF('Net zero activities &amp; levers'!$C$12="Off",Constants!$H68*'Activity data'!BH10*Constants!$H86*EF!$H211*MMVolatEF*NtoN2O*kgtoGg,Constants!$H68*'Net zero Activity data'!BH10*Constants!$H86*EF!$H211*MMVolatEF*NtoN2O*kgtoGg)</f>
        <v>0.35931761413448676</v>
      </c>
      <c r="AP1039" s="94">
        <f>IF('Net zero activities &amp; levers'!$C$12="Off",Constants!$H68*'Activity data'!BI10*Constants!$H86*EF!$H211*MMVolatEF*NtoN2O*kgtoGg,Constants!$H68*'Net zero Activity data'!BI10*Constants!$H86*EF!$H211*MMVolatEF*NtoN2O*kgtoGg)</f>
        <v>0.37234383007718264</v>
      </c>
      <c r="AQ1039" s="94">
        <f>IF('Net zero activities &amp; levers'!$C$12="Off",Constants!$H68*'Activity data'!BJ10*Constants!$H86*EF!$H211*MMVolatEF*NtoN2O*kgtoGg,Constants!$H68*'Net zero Activity data'!BJ10*Constants!$H86*EF!$H211*MMVolatEF*NtoN2O*kgtoGg)</f>
        <v>0.38587962785394408</v>
      </c>
      <c r="AR1039" s="94">
        <f>IF('Net zero activities &amp; levers'!$C$12="Off",Constants!$H68*'Activity data'!BK10*Constants!$H86*EF!$H211*MMVolatEF*NtoN2O*kgtoGg,Constants!$H68*'Net zero Activity data'!BK10*Constants!$H86*EF!$H211*MMVolatEF*NtoN2O*kgtoGg)</f>
        <v>0.40004236552391642</v>
      </c>
      <c r="AS1039" s="94">
        <f>IF('Net zero activities &amp; levers'!$C$12="Off",Constants!$H68*'Activity data'!BL10*Constants!$H86*EF!$H211*MMVolatEF*NtoN2O*kgtoGg,Constants!$H68*'Net zero Activity data'!BL10*Constants!$H86*EF!$H211*MMVolatEF*NtoN2O*kgtoGg)</f>
        <v>0.41540342383029444</v>
      </c>
      <c r="AT1039" s="94">
        <f>IF('Net zero activities &amp; levers'!$C$12="Off",Constants!$H68*'Activity data'!BM10*Constants!$H86*EF!$H211*MMVolatEF*NtoN2O*kgtoGg,Constants!$H68*'Net zero Activity data'!BM10*Constants!$H86*EF!$H211*MMVolatEF*NtoN2O*kgtoGg)</f>
        <v>0.42553142297832897</v>
      </c>
      <c r="AU1039" s="94">
        <f>IF('Net zero activities &amp; levers'!$C$12="Off",Constants!$H68*'Activity data'!BN10*Constants!$H86*EF!$H211*MMVolatEF*NtoN2O*kgtoGg,Constants!$H68*'Net zero Activity data'!BN10*Constants!$H86*EF!$H211*MMVolatEF*NtoN2O*kgtoGg)</f>
        <v>0.43493486985141605</v>
      </c>
      <c r="AV1039" s="94">
        <f>IF('Net zero activities &amp; levers'!$C$12="Off",Constants!$H68*'Activity data'!BO10*Constants!$H86*EF!$H211*MMVolatEF*NtoN2O*kgtoGg,Constants!$H68*'Net zero Activity data'!BO10*Constants!$H86*EF!$H211*MMVolatEF*NtoN2O*kgtoGg)</f>
        <v>0.44456802320024685</v>
      </c>
      <c r="AW1039" s="94">
        <f>IF('Net zero activities &amp; levers'!$C$12="Off",Constants!$H68*'Activity data'!BP10*Constants!$H86*EF!$H211*MMVolatEF*NtoN2O*kgtoGg,Constants!$H68*'Net zero Activity data'!BP10*Constants!$H86*EF!$H211*MMVolatEF*NtoN2O*kgtoGg)</f>
        <v>0.45408478837742844</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1.1740318150277544E-4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1.1955045154495985E-4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1.1995011949583224E-4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1.2030373644923036E-4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1.2061203241994415E-4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1.2087542518312814E-4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1.2108832787962589E-4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1.2129445136609399E-4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1.2149498269403586E-4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1.2168903659449448E-4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1.2188108181253244E-4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1.220607810636357E-4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1.2224004719128283E-4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1.2241466374301066E-4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1.225875287578305E-4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1.2275538199242871E-4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1.2290772042082039E-4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1.2305265773929116E-4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1.2319211779914701E-4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1.2332263729533598E-4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1.2344665263050683E-4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1.2355983837960874E-4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1.236688962637362E-4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1.2376906017850766E-4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1.2386041904773932E-4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1.2394271153045081E-4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1.2401586881810207E-4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1.2408135383816868E-4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1.2411838784767153E-4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1.2414113359883718E-4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1.2415229217875654E-4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1.2415047484247164E-4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8.0420661765993721E-4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8.0568111652005558E-4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8.2041678980346072E-4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8.2315951718762905E-4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8.2558621890207529E-4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8.277019046843844E-4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8.2950944152290166E-4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8.30970489511796E-4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8.3238501506887979E-4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8.3376116435312771E-4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8.3509286219287401E-4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8.3641077541899474E-4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8.376439642594801E-4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8.3887418078366829E-4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8.4007248952247884E-4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8.4125877831265131E-4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8.4241067368491887E-4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8.4345609846391131E-4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8.4445073301364193E-4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8.4540777979292333E-4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8.4630347181822584E-4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8.471545289397372E-4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8.4793126786234017E-4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8.4867967924884984E-4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8.4936705563554659E-4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8.4999400726346985E-4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8.5055874067617259E-4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8.5106078367400248E-4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8.5151017561898462E-4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8.5176432207177699E-4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8.5192041513467928E-4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8.5199699105888442E-4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8.5198451956102232E-4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1.5078704166608924E-5</v>
      </c>
      <c r="T1042" s="22">
        <f t="shared" si="363"/>
        <v>1.5164109953453544E-5</v>
      </c>
      <c r="U1042" s="22">
        <f t="shared" si="363"/>
        <v>1.5239284242247773E-5</v>
      </c>
      <c r="V1042" s="22">
        <f t="shared" si="363"/>
        <v>1.5304545719747076E-5</v>
      </c>
      <c r="W1042" s="22">
        <f t="shared" si="363"/>
        <v>1.5360135442252837E-5</v>
      </c>
      <c r="X1042" s="22">
        <f t="shared" si="363"/>
        <v>1.5405142607941083E-5</v>
      </c>
      <c r="Y1042" s="22">
        <f t="shared" si="363"/>
        <v>1.5447962927564311E-5</v>
      </c>
      <c r="Z1042" s="22">
        <f t="shared" si="363"/>
        <v>1.5488894553086768E-5</v>
      </c>
      <c r="AA1042" s="22">
        <f t="shared" ref="L1042:AW1045" si="364">AA1539</f>
        <v>1.5527836770406294E-5</v>
      </c>
      <c r="AB1042" s="22">
        <f t="shared" si="364"/>
        <v>1.5565688416231004E-5</v>
      </c>
      <c r="AC1042" s="22">
        <f t="shared" si="364"/>
        <v>1.5600564011685293E-5</v>
      </c>
      <c r="AD1042" s="22">
        <f t="shared" si="364"/>
        <v>1.5634746102029971E-5</v>
      </c>
      <c r="AE1042" s="22">
        <f t="shared" si="364"/>
        <v>1.5667487530601923E-5</v>
      </c>
      <c r="AF1042" s="22">
        <f t="shared" si="364"/>
        <v>1.5699367642390218E-5</v>
      </c>
      <c r="AG1042" s="22">
        <f t="shared" si="364"/>
        <v>1.5729814700629457E-5</v>
      </c>
      <c r="AH1042" s="22">
        <f t="shared" si="364"/>
        <v>1.5756916496943068E-5</v>
      </c>
      <c r="AI1042" s="22">
        <f t="shared" si="364"/>
        <v>1.5782216785041201E-5</v>
      </c>
      <c r="AJ1042" s="22">
        <f t="shared" si="364"/>
        <v>1.5806102465013515E-5</v>
      </c>
      <c r="AK1042" s="22">
        <f t="shared" si="364"/>
        <v>1.5827962795554216E-5</v>
      </c>
      <c r="AL1042" s="22">
        <f t="shared" si="364"/>
        <v>1.5848275086327315E-5</v>
      </c>
      <c r="AM1042" s="22">
        <f t="shared" si="364"/>
        <v>1.586626991026649E-5</v>
      </c>
      <c r="AN1042" s="22">
        <f t="shared" si="364"/>
        <v>1.5883203226406027E-5</v>
      </c>
      <c r="AO1042" s="22">
        <f t="shared" si="364"/>
        <v>1.5898222376567518E-5</v>
      </c>
      <c r="AP1042" s="22">
        <f t="shared" si="364"/>
        <v>1.5911366343801822E-5</v>
      </c>
      <c r="AQ1042" s="22">
        <f t="shared" si="364"/>
        <v>1.5922608860155748E-5</v>
      </c>
      <c r="AR1042" s="22">
        <f t="shared" si="364"/>
        <v>1.5931957873364855E-5</v>
      </c>
      <c r="AS1042" s="22">
        <f t="shared" si="364"/>
        <v>1.5939698752267904E-5</v>
      </c>
      <c r="AT1042" s="22">
        <f t="shared" si="364"/>
        <v>1.5942078145401422E-5</v>
      </c>
      <c r="AU1042" s="22">
        <f t="shared" si="364"/>
        <v>1.5941696471724865E-5</v>
      </c>
      <c r="AV1042" s="22">
        <f t="shared" si="364"/>
        <v>1.5939063311034395E-5</v>
      </c>
      <c r="AW1042" s="22">
        <f t="shared" si="364"/>
        <v>1.5933945683382858E-5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1.5056556116759298E-3</v>
      </c>
      <c r="Q1043" s="22">
        <f t="shared" si="364"/>
        <v>1.5149984613639169E-3</v>
      </c>
      <c r="R1043" s="22">
        <f t="shared" si="364"/>
        <v>1.5249659674490626E-3</v>
      </c>
      <c r="S1043" s="22">
        <f t="shared" si="364"/>
        <v>1.5341256213545257E-3</v>
      </c>
      <c r="T1043" s="22">
        <f t="shared" si="364"/>
        <v>1.542814909529594E-3</v>
      </c>
      <c r="U1043" s="22">
        <f t="shared" si="364"/>
        <v>1.5504632327032603E-3</v>
      </c>
      <c r="V1043" s="22">
        <f t="shared" si="364"/>
        <v>1.557103014451936E-3</v>
      </c>
      <c r="W1043" s="22">
        <f t="shared" si="364"/>
        <v>1.5627587801356304E-3</v>
      </c>
      <c r="X1043" s="22">
        <f t="shared" si="364"/>
        <v>1.5673378636738423E-3</v>
      </c>
      <c r="Y1043" s="22">
        <f t="shared" si="364"/>
        <v>1.5716944548452546E-3</v>
      </c>
      <c r="Z1043" s="22">
        <f t="shared" si="364"/>
        <v>1.5758588879917546E-3</v>
      </c>
      <c r="AA1043" s="22">
        <f t="shared" si="364"/>
        <v>1.5798209163386291E-3</v>
      </c>
      <c r="AB1043" s="22">
        <f t="shared" si="364"/>
        <v>1.5836719886210006E-3</v>
      </c>
      <c r="AC1043" s="22">
        <f t="shared" si="364"/>
        <v>1.5872202739348612E-3</v>
      </c>
      <c r="AD1043" s="22">
        <f t="shared" si="364"/>
        <v>1.5906980011990745E-3</v>
      </c>
      <c r="AE1043" s="22">
        <f t="shared" si="364"/>
        <v>1.5940291537899726E-3</v>
      </c>
      <c r="AF1043" s="22">
        <f t="shared" si="364"/>
        <v>1.5972726749682957E-3</v>
      </c>
      <c r="AG1043" s="22">
        <f t="shared" si="364"/>
        <v>1.6003703955431926E-3</v>
      </c>
      <c r="AH1043" s="22">
        <f t="shared" si="364"/>
        <v>1.6031277651188571E-3</v>
      </c>
      <c r="AI1043" s="22">
        <f t="shared" si="364"/>
        <v>1.6057018470671551E-3</v>
      </c>
      <c r="AJ1043" s="22">
        <f t="shared" si="364"/>
        <v>1.6081320050717234E-3</v>
      </c>
      <c r="AK1043" s="22">
        <f t="shared" si="364"/>
        <v>1.6103561015725376E-3</v>
      </c>
      <c r="AL1043" s="22">
        <f t="shared" si="364"/>
        <v>1.6124226986328084E-3</v>
      </c>
      <c r="AM1043" s="22">
        <f t="shared" si="364"/>
        <v>1.6142535138110778E-3</v>
      </c>
      <c r="AN1043" s="22">
        <f t="shared" si="364"/>
        <v>1.6159763299003862E-3</v>
      </c>
      <c r="AO1043" s="22">
        <f t="shared" si="364"/>
        <v>1.6175043964251432E-3</v>
      </c>
      <c r="AP1043" s="22">
        <f t="shared" si="364"/>
        <v>1.6188416795681504E-3</v>
      </c>
      <c r="AQ1043" s="22">
        <f t="shared" si="364"/>
        <v>1.6199855067960402E-3</v>
      </c>
      <c r="AR1043" s="22">
        <f t="shared" si="364"/>
        <v>1.6209366867210519E-3</v>
      </c>
      <c r="AS1043" s="22">
        <f t="shared" si="364"/>
        <v>1.6217242531144074E-3</v>
      </c>
      <c r="AT1043" s="22">
        <f t="shared" si="364"/>
        <v>1.6219663354531194E-3</v>
      </c>
      <c r="AU1043" s="22">
        <f t="shared" si="364"/>
        <v>1.621927503511082E-3</v>
      </c>
      <c r="AV1043" s="22">
        <f t="shared" si="364"/>
        <v>1.6216596025538273E-3</v>
      </c>
      <c r="AW1043" s="22">
        <f t="shared" si="364"/>
        <v>1.6211389289194065E-3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0.13010384136507705</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0.12890938840294827</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0.12056837226162823</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0.10744623540454239</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0.10910307080126076</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0.10980080548740362</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0.11020566097332191</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0.11084928060424973</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0.1112995913520332</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0.11130918806147397</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0.11129022229844235</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0.11132038252223045</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0.11220107663300435</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0.11264739131415344</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0.11364974007815989</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0.11475463751047089</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0.11645560827538987</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0.11841672795286479</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0.11939752104842076</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0.12034052194363268</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0.1215683057922724</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0.12272711192674812</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0.12418258810212178</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0.1254802224682372</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0.12726159689037125</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0.12901739767666037</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0.13080975663485522</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0.1326552885507149</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0.13458762654582573</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0.13679233724424145</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0.13709720063766906</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0.13709596155283382</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0.13711161831234095</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0.13703283248955031</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1.2661143337946403E-2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1.1733192711380727E-2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1.0456203085982087E-2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1.0617439143466131E-2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1.0685339666467007E-2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1.0724738451964679E-2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1.078737273175836E-2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1.0831195026815014E-2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1.0832128937086438E-2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1.0830283271026638E-2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1.083321833360803E-2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1.0918923676789283E-2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1.0962357091918066E-2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1.105990133997826E-2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1.1167425181068886E-2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1.1332956301767035E-2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1.1523803989881815E-2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1.1619250533484296E-2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1.1711019303543804E-2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1.1830501919372358E-2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1.1943271922283484E-2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1.208491257092246E-2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1.2211192737113179E-2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1.2384548394106442E-2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1.2555415335426846E-2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1.2729839959977927E-2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1.2909439146875774E-2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1.3097485926100431E-2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1.3312038839207866E-2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1.3341706826579966E-2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1.3341586244200974E-2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1.3343109892344246E-2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1.3335442796700606E-2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6.4453339767617093E-2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6.5763803942104529E-2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7.1969839340941866E-2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6.9097894615886404E-2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7.1025560527955847E-2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7.2619814867085478E-2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7.4096154979862355E-2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7.5641741947128138E-2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7.7100255760690378E-2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7.839527488523905E-2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7.9677224447301659E-2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8.0976599607399627E-2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8.2620600938887206E-2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8.4097718216389533E-2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8.5819464663869874E-2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8.7604670076385976E-2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8.9673824864924589E-2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9.1892287441157919E-2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9.3700051135382781E-2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9.5512548833786501E-2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9.7482873919709029E-2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9.9448100413441792E-2</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0.10158777364342697</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0.1036823877125341</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0.10605834821964413</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0.10846463865992337</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0.11093487707753794</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0.11348051452522952</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0.11612316759623514</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0.11897143645250939</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0.12079119672743349</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0.12245375957079793</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0.12414207938975484</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0.12579013418775925</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0.31034319165291707</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0.3209942132552846</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0.31577785743754244</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0.26887149184178222</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0.28020407007276854</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0.2880165772870702</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0.29485232515565102</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0.3028450430405995</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0.31025383960316832</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0.31592402483889376</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0.32154064943917382</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0.32743927754241053</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0.33712545194764854</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0.34507760112036523</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0.35564405215361022</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0.36687343121875787</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0.38105287569781499</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0.39673448566051983</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0.40814062440822391</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0.41958927735960705</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0.43263627174479086</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0.44561372731390259</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0.46032519932348981</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0.47455838956587726</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0.49154327888948696</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0.50876630264940836</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0.52655623714118094</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0.54501878013466187</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0.56435558403539943</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0.58559974382680113</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0.59692286491704627</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0.60677567293704238</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0.61691477525859661</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0.62671642053745458</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9.0417475033143069E-2</v>
      </c>
      <c r="N1050" s="22">
        <f t="shared" si="365"/>
        <v>9.0872196678668984E-2</v>
      </c>
      <c r="O1050" s="22">
        <f t="shared" si="365"/>
        <v>9.1174361291842934E-2</v>
      </c>
      <c r="P1050" s="22">
        <f t="shared" si="365"/>
        <v>9.1320994898161728E-2</v>
      </c>
      <c r="Q1050" s="22">
        <f t="shared" si="365"/>
        <v>9.1644963105957017E-2</v>
      </c>
      <c r="R1050" s="22">
        <f t="shared" si="365"/>
        <v>9.2016609055475665E-2</v>
      </c>
      <c r="S1050" s="22">
        <f t="shared" si="365"/>
        <v>8.9502867883282211E-2</v>
      </c>
      <c r="T1050" s="22">
        <f t="shared" si="365"/>
        <v>9.0644956595589188E-2</v>
      </c>
      <c r="U1050" s="22">
        <f t="shared" si="365"/>
        <v>9.1527811119308605E-2</v>
      </c>
      <c r="V1050" s="22">
        <f t="shared" si="365"/>
        <v>9.2315926972152906E-2</v>
      </c>
      <c r="W1050" s="22">
        <f t="shared" si="365"/>
        <v>9.3149050117133564E-2</v>
      </c>
      <c r="X1050" s="22">
        <f t="shared" si="365"/>
        <v>9.3909710569591548E-2</v>
      </c>
      <c r="Y1050" s="22">
        <f t="shared" si="365"/>
        <v>9.4550950113693522E-2</v>
      </c>
      <c r="Z1050" s="22">
        <f t="shared" si="365"/>
        <v>9.5184211911405373E-2</v>
      </c>
      <c r="AA1050" s="22">
        <f t="shared" si="365"/>
        <v>9.5831281973926818E-2</v>
      </c>
      <c r="AB1050" s="22">
        <f t="shared" si="365"/>
        <v>9.6729088702779728E-2</v>
      </c>
      <c r="AC1050" s="22">
        <f t="shared" si="365"/>
        <v>9.7503912279263999E-2</v>
      </c>
      <c r="AD1050" s="22">
        <f t="shared" si="365"/>
        <v>9.8454353349215221E-2</v>
      </c>
      <c r="AE1050" s="22">
        <f t="shared" si="365"/>
        <v>9.9447938618279427E-2</v>
      </c>
      <c r="AF1050" s="22">
        <f t="shared" si="365"/>
        <v>0.10064124113742504</v>
      </c>
      <c r="AG1050" s="22">
        <f t="shared" si="365"/>
        <v>0.10193584568617979</v>
      </c>
      <c r="AH1050" s="22">
        <f t="shared" si="365"/>
        <v>0.10293379227552139</v>
      </c>
      <c r="AI1050" s="22">
        <f t="shared" si="365"/>
        <v>0.10393173549349514</v>
      </c>
      <c r="AJ1050" s="22">
        <f t="shared" si="365"/>
        <v>0.10503705231210607</v>
      </c>
      <c r="AK1050" s="22">
        <f t="shared" si="365"/>
        <v>0.10613429191993426</v>
      </c>
      <c r="AL1050" s="22">
        <f t="shared" si="365"/>
        <v>0.10734862525866423</v>
      </c>
      <c r="AM1050" s="22">
        <f t="shared" si="365"/>
        <v>0.10852608099273874</v>
      </c>
      <c r="AN1050" s="22">
        <f t="shared" si="365"/>
        <v>0.1098933360698278</v>
      </c>
      <c r="AO1050" s="22">
        <f t="shared" si="365"/>
        <v>0.1112750608927934</v>
      </c>
      <c r="AP1050" s="22">
        <f t="shared" si="365"/>
        <v>0.11269415933025419</v>
      </c>
      <c r="AQ1050" s="22">
        <f t="shared" si="365"/>
        <v>0.11415804245931915</v>
      </c>
      <c r="AR1050" s="22">
        <f t="shared" si="365"/>
        <v>0.11568098721467082</v>
      </c>
      <c r="AS1050" s="22">
        <f t="shared" si="365"/>
        <v>0.11733637372724362</v>
      </c>
      <c r="AT1050" s="22">
        <f t="shared" si="365"/>
        <v>0.11828483355566774</v>
      </c>
      <c r="AU1050" s="22">
        <f t="shared" si="365"/>
        <v>0.11912276639221764</v>
      </c>
      <c r="AV1050" s="22">
        <f t="shared" si="365"/>
        <v>0.11997455829037502</v>
      </c>
      <c r="AW1050" s="22">
        <f t="shared" si="365"/>
        <v>0.12079554620024327</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2.7786681470952937E-2</v>
      </c>
      <c r="S1051" s="22">
        <f t="shared" si="366"/>
        <v>2.7027595410630403E-2</v>
      </c>
      <c r="T1051" s="22">
        <f t="shared" si="366"/>
        <v>2.7372477226926328E-2</v>
      </c>
      <c r="U1051" s="22">
        <f t="shared" si="366"/>
        <v>2.7639076895047021E-2</v>
      </c>
      <c r="V1051" s="22">
        <f t="shared" si="366"/>
        <v>2.7877067888086013E-2</v>
      </c>
      <c r="W1051" s="22">
        <f t="shared" si="366"/>
        <v>2.812864994151399E-2</v>
      </c>
      <c r="X1051" s="22">
        <f t="shared" si="366"/>
        <v>2.8358350100180542E-2</v>
      </c>
      <c r="Y1051" s="22">
        <f t="shared" si="366"/>
        <v>2.8551988174235182E-2</v>
      </c>
      <c r="Z1051" s="22">
        <f t="shared" si="366"/>
        <v>2.8743217171275631E-2</v>
      </c>
      <c r="AA1051" s="22">
        <f t="shared" si="366"/>
        <v>2.8938615913972544E-2</v>
      </c>
      <c r="AB1051" s="22">
        <f t="shared" si="366"/>
        <v>2.920973076870571E-2</v>
      </c>
      <c r="AC1051" s="22">
        <f t="shared" si="366"/>
        <v>2.9443707831509378E-2</v>
      </c>
      <c r="AD1051" s="22">
        <f t="shared" si="366"/>
        <v>2.9730716921919611E-2</v>
      </c>
      <c r="AE1051" s="22">
        <f t="shared" si="366"/>
        <v>3.0030754465892501E-2</v>
      </c>
      <c r="AF1051" s="22">
        <f t="shared" si="366"/>
        <v>3.0391101552558055E-2</v>
      </c>
      <c r="AG1051" s="22">
        <f t="shared" si="366"/>
        <v>3.078203928213041E-2</v>
      </c>
      <c r="AH1051" s="22">
        <f t="shared" si="366"/>
        <v>3.1083393834180274E-2</v>
      </c>
      <c r="AI1051" s="22">
        <f t="shared" si="366"/>
        <v>3.138474736816256E-2</v>
      </c>
      <c r="AJ1051" s="22">
        <f t="shared" si="366"/>
        <v>3.171852500546618E-2</v>
      </c>
      <c r="AK1051" s="22">
        <f t="shared" si="366"/>
        <v>3.2049863530032495E-2</v>
      </c>
      <c r="AL1051" s="22">
        <f t="shared" si="366"/>
        <v>3.2416561390660091E-2</v>
      </c>
      <c r="AM1051" s="22">
        <f t="shared" si="366"/>
        <v>3.2772123150267542E-2</v>
      </c>
      <c r="AN1051" s="22">
        <f t="shared" si="366"/>
        <v>3.3184999496251033E-2</v>
      </c>
      <c r="AO1051" s="22">
        <f t="shared" si="366"/>
        <v>3.3602245338391408E-2</v>
      </c>
      <c r="AP1051" s="22">
        <f t="shared" si="366"/>
        <v>3.4030777063939747E-2</v>
      </c>
      <c r="AQ1051" s="22">
        <f t="shared" si="366"/>
        <v>3.4472832630163749E-2</v>
      </c>
      <c r="AR1051" s="22">
        <f t="shared" si="366"/>
        <v>3.4932723309131296E-2</v>
      </c>
      <c r="AS1051" s="22">
        <f t="shared" si="366"/>
        <v>3.5432608038728754E-2</v>
      </c>
      <c r="AT1051" s="22">
        <f t="shared" si="366"/>
        <v>3.5719018844461971E-2</v>
      </c>
      <c r="AU1051" s="22">
        <f t="shared" si="366"/>
        <v>3.5972053302721844E-2</v>
      </c>
      <c r="AV1051" s="22">
        <f t="shared" si="366"/>
        <v>3.6229272845982437E-2</v>
      </c>
      <c r="AW1051" s="22">
        <f t="shared" si="366"/>
        <v>3.6477190366277695E-2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1.467952375541098E-3</v>
      </c>
      <c r="N1052" s="22">
        <f t="shared" si="367"/>
        <v>1.4753349055168039E-3</v>
      </c>
      <c r="O1052" s="22">
        <f t="shared" si="367"/>
        <v>1.4802406304505124E-3</v>
      </c>
      <c r="P1052" s="22">
        <f t="shared" si="367"/>
        <v>1.4826212670547858E-3</v>
      </c>
      <c r="Q1052" s="22">
        <f t="shared" si="367"/>
        <v>1.4878809792957942E-3</v>
      </c>
      <c r="R1052" s="22">
        <f t="shared" si="367"/>
        <v>1.4939147526814829E-3</v>
      </c>
      <c r="S1052" s="22">
        <f t="shared" si="367"/>
        <v>1.4531034789330812E-3</v>
      </c>
      <c r="T1052" s="22">
        <f t="shared" si="367"/>
        <v>1.4716456007706482E-3</v>
      </c>
      <c r="U1052" s="22">
        <f t="shared" si="367"/>
        <v>1.4859789848302677E-3</v>
      </c>
      <c r="V1052" s="22">
        <f t="shared" si="367"/>
        <v>1.498774260720911E-3</v>
      </c>
      <c r="W1052" s="22">
        <f t="shared" si="367"/>
        <v>1.5123002422786169E-3</v>
      </c>
      <c r="X1052" s="22">
        <f t="shared" si="367"/>
        <v>1.5246497722533983E-3</v>
      </c>
      <c r="Y1052" s="22">
        <f t="shared" si="367"/>
        <v>1.5350604711997071E-3</v>
      </c>
      <c r="Z1052" s="22">
        <f t="shared" si="367"/>
        <v>1.5453416492568217E-3</v>
      </c>
      <c r="AA1052" s="22">
        <f t="shared" si="367"/>
        <v>1.5558470082603964E-3</v>
      </c>
      <c r="AB1052" s="22">
        <f t="shared" si="367"/>
        <v>1.5704231454497315E-3</v>
      </c>
      <c r="AC1052" s="22">
        <f t="shared" si="367"/>
        <v>1.5830026176071707E-3</v>
      </c>
      <c r="AD1052" s="22">
        <f t="shared" si="367"/>
        <v>1.5984332876843356E-3</v>
      </c>
      <c r="AE1052" s="22">
        <f t="shared" si="367"/>
        <v>1.6145644156050256E-3</v>
      </c>
      <c r="AF1052" s="22">
        <f t="shared" si="367"/>
        <v>1.6339380075691549E-3</v>
      </c>
      <c r="AG1052" s="22">
        <f t="shared" si="367"/>
        <v>1.6549562656219727E-3</v>
      </c>
      <c r="AH1052" s="22">
        <f t="shared" si="367"/>
        <v>1.6711582007672553E-3</v>
      </c>
      <c r="AI1052" s="22">
        <f t="shared" si="367"/>
        <v>1.6873600811774603E-3</v>
      </c>
      <c r="AJ1052" s="22">
        <f t="shared" si="367"/>
        <v>1.7053052012884857E-3</v>
      </c>
      <c r="AK1052" s="22">
        <f t="shared" si="367"/>
        <v>1.7231191856787692E-3</v>
      </c>
      <c r="AL1052" s="22">
        <f t="shared" si="367"/>
        <v>1.7428342187366384E-3</v>
      </c>
      <c r="AM1052" s="22">
        <f t="shared" si="367"/>
        <v>1.7619505338216986E-3</v>
      </c>
      <c r="AN1052" s="22">
        <f t="shared" si="367"/>
        <v>1.7841482930230895E-3</v>
      </c>
      <c r="AO1052" s="22">
        <f t="shared" si="367"/>
        <v>1.8065809724965318E-3</v>
      </c>
      <c r="AP1052" s="22">
        <f t="shared" si="367"/>
        <v>1.829620422797855E-3</v>
      </c>
      <c r="AQ1052" s="22">
        <f t="shared" si="367"/>
        <v>1.8533869647858693E-3</v>
      </c>
      <c r="AR1052" s="22">
        <f t="shared" si="367"/>
        <v>1.8781123883902864E-3</v>
      </c>
      <c r="AS1052" s="22">
        <f t="shared" si="367"/>
        <v>1.90498804005695E-3</v>
      </c>
      <c r="AT1052" s="22">
        <f t="shared" si="367"/>
        <v>1.9203865441373847E-3</v>
      </c>
      <c r="AU1052" s="22">
        <f t="shared" si="367"/>
        <v>1.9339906123499336E-3</v>
      </c>
      <c r="AV1052" s="22">
        <f t="shared" si="367"/>
        <v>1.9478196862088145E-3</v>
      </c>
      <c r="AW1052" s="22">
        <f t="shared" si="367"/>
        <v>1.9611486489136435E-3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3.0303014392691133E-2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2.9940162837193186E-2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2.4022317736982306E-2</v>
      </c>
      <c r="T1053" s="94">
        <f>IF('Net zero activities &amp; levers'!$C$12="Off",Constants!$H66*'Activity data'!AM8*Constants!$H84*FracLEACHMM*MMLeachEF*NtoN2O*kgtoGg,Constants!$H66*'Net zero Activity data'!AM8*Constants!$H84*FracLEACHMM*MMLeachEF*NtoN2O*kgtoGg)</f>
        <v>2.4491926935235234E-2</v>
      </c>
      <c r="U1053" s="94">
        <f>IF('Net zero activities &amp; levers'!$C$12="Off",Constants!$H66*'Activity data'!AN8*Constants!$H84*FracLEACHMM*MMLeachEF*NtoN2O*kgtoGg,Constants!$H66*'Net zero Activity data'!AN8*Constants!$H84*FracLEACHMM*MMLeachEF*NtoN2O*kgtoGg)</f>
        <v>2.47439509186555E-2</v>
      </c>
      <c r="V1053" s="94">
        <f>IF('Net zero activities &amp; levers'!$C$12="Off",Constants!$H66*'Activity data'!AO8*Constants!$H84*FracLEACHMM*MMLeachEF*NtoN2O*kgtoGg,Constants!$H66*'Net zero Activity data'!AO8*Constants!$H84*FracLEACHMM*MMLeachEF*NtoN2O*kgtoGg)</f>
        <v>2.4923586839833447E-2</v>
      </c>
      <c r="W1053" s="94">
        <f>IF('Net zero activities &amp; levers'!$C$12="Off",Constants!$H66*'Activity data'!AP8*Constants!$H84*FracLEACHMM*MMLeachEF*NtoN2O*kgtoGg,Constants!$H66*'Net zero Activity data'!AP8*Constants!$H84*FracLEACHMM*MMLeachEF*NtoN2O*kgtoGg)</f>
        <v>2.5147538878171349E-2</v>
      </c>
      <c r="X1053" s="94">
        <f>IF('Net zero activities &amp; levers'!$C$12="Off",Constants!$H66*'Activity data'!AQ8*Constants!$H84*FracLEACHMM*MMLeachEF*NtoN2O*kgtoGg,Constants!$H66*'Net zero Activity data'!AQ8*Constants!$H84*FracLEACHMM*MMLeachEF*NtoN2O*kgtoGg)</f>
        <v>2.5321321478984984E-2</v>
      </c>
      <c r="Y1053" s="94">
        <f>IF('Net zero activities &amp; levers'!$C$12="Off",Constants!$H66*'Activity data'!AR8*Constants!$H84*FracLEACHMM*MMLeachEF*NtoN2O*kgtoGg,Constants!$H66*'Net zero Activity data'!AR8*Constants!$H84*FracLEACHMM*MMLeachEF*NtoN2O*kgtoGg)</f>
        <v>2.5393529956845354E-2</v>
      </c>
      <c r="Z1053" s="94">
        <f>IF('Net zero activities &amp; levers'!$C$12="Off",Constants!$H66*'Activity data'!AS8*Constants!$H84*FracLEACHMM*MMLeachEF*NtoN2O*kgtoGg,Constants!$H66*'Net zero Activity data'!AS8*Constants!$H84*FracLEACHMM*MMLeachEF*NtoN2O*kgtoGg)</f>
        <v>2.5454834381522507E-2</v>
      </c>
      <c r="AA1053" s="94">
        <f>IF('Net zero activities &amp; levers'!$C$12="Off",Constants!$H66*'Activity data'!AT8*Constants!$H84*FracLEACHMM*MMLeachEF*NtoN2O*kgtoGg,Constants!$H66*'Net zero Activity data'!AT8*Constants!$H84*FracLEACHMM*MMLeachEF*NtoN2O*kgtoGg)</f>
        <v>2.5522551897019404E-2</v>
      </c>
      <c r="AB1053" s="94">
        <f>IF('Net zero activities &amp; levers'!$C$12="Off",Constants!$H66*'Activity data'!AU8*Constants!$H84*FracLEACHMM*MMLeachEF*NtoN2O*kgtoGg,Constants!$H66*'Net zero Activity data'!AU8*Constants!$H84*FracLEACHMM*MMLeachEF*NtoN2O*kgtoGg)</f>
        <v>2.5774060988212697E-2</v>
      </c>
      <c r="AC1053" s="94">
        <f>IF('Net zero activities &amp; levers'!$C$12="Off",Constants!$H66*'Activity data'!AV8*Constants!$H84*FracLEACHMM*MMLeachEF*NtoN2O*kgtoGg,Constants!$H66*'Net zero Activity data'!AV8*Constants!$H84*FracLEACHMM*MMLeachEF*NtoN2O*kgtoGg)</f>
        <v>2.5925794971091803E-2</v>
      </c>
      <c r="AD1053" s="94">
        <f>IF('Net zero activities &amp; levers'!$C$12="Off",Constants!$H66*'Activity data'!AW8*Constants!$H84*FracLEACHMM*MMLeachEF*NtoN2O*kgtoGg,Constants!$H66*'Net zero Activity data'!AW8*Constants!$H84*FracLEACHMM*MMLeachEF*NtoN2O*kgtoGg)</f>
        <v>2.5977185386761185E-2</v>
      </c>
      <c r="AE1053" s="94">
        <f>IF('Net zero activities &amp; levers'!$C$12="Off",Constants!$H66*'Activity data'!AX8*Constants!$H84*FracLEACHMM*MMLeachEF*NtoN2O*kgtoGg,Constants!$H66*'Net zero Activity data'!AX8*Constants!$H84*FracLEACHMM*MMLeachEF*NtoN2O*kgtoGg)</f>
        <v>2.6039630104720025E-2</v>
      </c>
      <c r="AF1053" s="94">
        <f>IF('Net zero activities &amp; levers'!$C$12="Off",Constants!$H66*'Activity data'!AY8*Constants!$H84*FracLEACHMM*MMLeachEF*NtoN2O*kgtoGg,Constants!$H66*'Net zero Activity data'!AY8*Constants!$H84*FracLEACHMM*MMLeachEF*NtoN2O*kgtoGg)</f>
        <v>2.6219300213881795E-2</v>
      </c>
      <c r="AG1053" s="94">
        <f>IF('Net zero activities &amp; levers'!$C$12="Off",Constants!$H66*'Activity data'!AZ8*Constants!$H84*FracLEACHMM*MMLeachEF*NtoN2O*kgtoGg,Constants!$H66*'Net zero Activity data'!AZ8*Constants!$H84*FracLEACHMM*MMLeachEF*NtoN2O*kgtoGg)</f>
        <v>2.6440892596461523E-2</v>
      </c>
      <c r="AH1053" s="94">
        <f>IF('Net zero activities &amp; levers'!$C$12="Off",Constants!$H66*'Activity data'!BA8*Constants!$H84*FracLEACHMM*MMLeachEF*NtoN2O*kgtoGg,Constants!$H66*'Net zero Activity data'!BA8*Constants!$H84*FracLEACHMM*MMLeachEF*NtoN2O*kgtoGg)</f>
        <v>2.6438961706417009E-2</v>
      </c>
      <c r="AI1053" s="94">
        <f>IF('Net zero activities &amp; levers'!$C$12="Off",Constants!$H66*'Activity data'!BB8*Constants!$H84*FracLEACHMM*MMLeachEF*NtoN2O*kgtoGg,Constants!$H66*'Net zero Activity data'!BB8*Constants!$H84*FracLEACHMM*MMLeachEF*NtoN2O*kgtoGg)</f>
        <v>2.6417585870686634E-2</v>
      </c>
      <c r="AJ1053" s="94">
        <f>IF('Net zero activities &amp; levers'!$C$12="Off",Constants!$H66*'Activity data'!BC8*Constants!$H84*FracLEACHMM*MMLeachEF*NtoN2O*kgtoGg,Constants!$H66*'Net zero Activity data'!BC8*Constants!$H84*FracLEACHMM*MMLeachEF*NtoN2O*kgtoGg)</f>
        <v>2.6444279577295709E-2</v>
      </c>
      <c r="AK1053" s="94">
        <f>IF('Net zero activities &amp; levers'!$C$12="Off",Constants!$H66*'Activity data'!BD8*Constants!$H84*FracLEACHMM*MMLeachEF*NtoN2O*kgtoGg,Constants!$H66*'Net zero Activity data'!BD8*Constants!$H84*FracLEACHMM*MMLeachEF*NtoN2O*kgtoGg)</f>
        <v>2.6444051000813575E-2</v>
      </c>
      <c r="AL1053" s="94">
        <f>IF('Net zero activities &amp; levers'!$C$12="Off",Constants!$H66*'Activity data'!BE8*Constants!$H84*FracLEACHMM*MMLeachEF*NtoN2O*kgtoGg,Constants!$H66*'Net zero Activity data'!BE8*Constants!$H84*FracLEACHMM*MMLeachEF*NtoN2O*kgtoGg)</f>
        <v>2.6492097120323427E-2</v>
      </c>
      <c r="AM1053" s="94">
        <f>IF('Net zero activities &amp; levers'!$C$12="Off",Constants!$H66*'Activity data'!BF8*Constants!$H84*FracLEACHMM*MMLeachEF*NtoN2O*kgtoGg,Constants!$H66*'Net zero Activity data'!BF8*Constants!$H84*FracLEACHMM*MMLeachEF*NtoN2O*kgtoGg)</f>
        <v>2.6494217497218479E-2</v>
      </c>
      <c r="AN1053" s="94">
        <f>IF('Net zero activities &amp; levers'!$C$12="Off",Constants!$H66*'Activity data'!BG8*Constants!$H84*FracLEACHMM*MMLeachEF*NtoN2O*kgtoGg,Constants!$H66*'Net zero Activity data'!BG8*Constants!$H84*FracLEACHMM*MMLeachEF*NtoN2O*kgtoGg)</f>
        <v>2.6715691577395062E-2</v>
      </c>
      <c r="AO1053" s="94">
        <f>IF('Net zero activities &amp; levers'!$C$12="Off",Constants!$H66*'Activity data'!BH8*Constants!$H84*FracLEACHMM*MMLeachEF*NtoN2O*kgtoGg,Constants!$H66*'Net zero Activity data'!BH8*Constants!$H84*FracLEACHMM*MMLeachEF*NtoN2O*kgtoGg)</f>
        <v>2.6922741923996348E-2</v>
      </c>
      <c r="AP1053" s="94">
        <f>IF('Net zero activities &amp; levers'!$C$12="Off",Constants!$H66*'Activity data'!BI8*Constants!$H84*FracLEACHMM*MMLeachEF*NtoN2O*kgtoGg,Constants!$H66*'Net zero Activity data'!BI8*Constants!$H84*FracLEACHMM*MMLeachEF*NtoN2O*kgtoGg)</f>
        <v>2.7127710370930373E-2</v>
      </c>
      <c r="AQ1053" s="94">
        <f>IF('Net zero activities &amp; levers'!$C$12="Off",Constants!$H66*'Activity data'!BJ8*Constants!$H84*FracLEACHMM*MMLeachEF*NtoN2O*kgtoGg,Constants!$H66*'Net zero Activity data'!BJ8*Constants!$H84*FracLEACHMM*MMLeachEF*NtoN2O*kgtoGg)</f>
        <v>2.7333614307009015E-2</v>
      </c>
      <c r="AR1053" s="94">
        <f>IF('Net zero activities &amp; levers'!$C$12="Off",Constants!$H66*'Activity data'!BK8*Constants!$H84*FracLEACHMM*MMLeachEF*NtoN2O*kgtoGg,Constants!$H66*'Net zero Activity data'!BK8*Constants!$H84*FracLEACHMM*MMLeachEF*NtoN2O*kgtoGg)</f>
        <v>2.7546728992874834E-2</v>
      </c>
      <c r="AS1053" s="94">
        <f>IF('Net zero activities &amp; levers'!$C$12="Off",Constants!$H66*'Activity data'!BL8*Constants!$H84*FracLEACHMM*MMLeachEF*NtoN2O*kgtoGg,Constants!$H66*'Net zero Activity data'!BL8*Constants!$H84*FracLEACHMM*MMLeachEF*NtoN2O*kgtoGg)</f>
        <v>2.7802898910549947E-2</v>
      </c>
      <c r="AT1053" s="94">
        <f>IF('Net zero activities &amp; levers'!$C$12="Off",Constants!$H66*'Activity data'!BM8*Constants!$H84*FracLEACHMM*MMLeachEF*NtoN2O*kgtoGg,Constants!$H66*'Net zero Activity data'!BM8*Constants!$H84*FracLEACHMM*MMLeachEF*NtoN2O*kgtoGg)</f>
        <v>2.7678284048176478E-2</v>
      </c>
      <c r="AU1053" s="94">
        <f>IF('Net zero activities &amp; levers'!$C$12="Off",Constants!$H66*'Activity data'!BN8*Constants!$H84*FracLEACHMM*MMLeachEF*NtoN2O*kgtoGg,Constants!$H66*'Net zero Activity data'!BN8*Constants!$H84*FracLEACHMM*MMLeachEF*NtoN2O*kgtoGg)</f>
        <v>2.7488128401720321E-2</v>
      </c>
      <c r="AV1053" s="94">
        <f>IF('Net zero activities &amp; levers'!$C$12="Off",Constants!$H66*'Activity data'!BO8*Constants!$H84*FracLEACHMM*MMLeachEF*NtoN2O*kgtoGg,Constants!$H66*'Net zero Activity data'!BO8*Constants!$H84*FracLEACHMM*MMLeachEF*NtoN2O*kgtoGg)</f>
        <v>2.7295603818214775E-2</v>
      </c>
      <c r="AW1053" s="94">
        <f>IF('Net zero activities &amp; levers'!$C$12="Off",Constants!$H66*'Activity data'!BP8*Constants!$H84*FracLEACHMM*MMLeachEF*NtoN2O*kgtoGg,Constants!$H66*'Net zero Activity data'!BP8*Constants!$H84*FracLEACHMM*MMLeachEF*NtoN2O*kgtoGg)</f>
        <v>2.7079409503277349E-2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4.0226293185258916E-2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3.1888867020119539E-2</v>
      </c>
      <c r="T1054" s="94">
        <f>IF('Net zero activities &amp; levers'!$C$12="Off",Constants!$H67*'Activity data'!AM9*Constants!$H85*FracLEACHMM*MMLeachEF*NtoN2O*kgtoGg,Constants!$H67*'Net zero Activity data'!AM9*Constants!$H85*FracLEACHMM*MMLeachEF*NtoN2O*kgtoGg)</f>
        <v>3.251225837804244E-2</v>
      </c>
      <c r="U1054" s="94">
        <f>IF('Net zero activities &amp; levers'!$C$12="Off",Constants!$H67*'Activity data'!AN9*Constants!$H85*FracLEACHMM*MMLeachEF*NtoN2O*kgtoGg,Constants!$H67*'Net zero Activity data'!AN9*Constants!$H85*FracLEACHMM*MMLeachEF*NtoN2O*kgtoGg)</f>
        <v>3.2846812245040755E-2</v>
      </c>
      <c r="V1054" s="94">
        <f>IF('Net zero activities &amp; levers'!$C$12="Off",Constants!$H67*'Activity data'!AO9*Constants!$H85*FracLEACHMM*MMLeachEF*NtoN2O*kgtoGg,Constants!$H67*'Net zero Activity data'!AO9*Constants!$H85*FracLEACHMM*MMLeachEF*NtoN2O*kgtoGg)</f>
        <v>3.3085273248895562E-2</v>
      </c>
      <c r="W1054" s="94">
        <f>IF('Net zero activities &amp; levers'!$C$12="Off",Constants!$H67*'Activity data'!AP9*Constants!$H85*FracLEACHMM*MMLeachEF*NtoN2O*kgtoGg,Constants!$H67*'Net zero Activity data'!AP9*Constants!$H85*FracLEACHMM*MMLeachEF*NtoN2O*kgtoGg)</f>
        <v>3.3382562496654028E-2</v>
      </c>
      <c r="X1054" s="94">
        <f>IF('Net zero activities &amp; levers'!$C$12="Off",Constants!$H67*'Activity data'!AQ9*Constants!$H85*FracLEACHMM*MMLeachEF*NtoN2O*kgtoGg,Constants!$H67*'Net zero Activity data'!AQ9*Constants!$H85*FracLEACHMM*MMLeachEF*NtoN2O*kgtoGg)</f>
        <v>3.3613253402853524E-2</v>
      </c>
      <c r="Y1054" s="94">
        <f>IF('Net zero activities &amp; levers'!$C$12="Off",Constants!$H67*'Activity data'!AR9*Constants!$H85*FracLEACHMM*MMLeachEF*NtoN2O*kgtoGg,Constants!$H67*'Net zero Activity data'!AR9*Constants!$H85*FracLEACHMM*MMLeachEF*NtoN2O*kgtoGg)</f>
        <v>3.3709107873409846E-2</v>
      </c>
      <c r="Z1054" s="94">
        <f>IF('Net zero activities &amp; levers'!$C$12="Off",Constants!$H67*'Activity data'!AS9*Constants!$H85*FracLEACHMM*MMLeachEF*NtoN2O*kgtoGg,Constants!$H67*'Net zero Activity data'!AS9*Constants!$H85*FracLEACHMM*MMLeachEF*NtoN2O*kgtoGg)</f>
        <v>3.3790487558237887E-2</v>
      </c>
      <c r="AA1054" s="94">
        <f>IF('Net zero activities &amp; levers'!$C$12="Off",Constants!$H67*'Activity data'!AT9*Constants!$H85*FracLEACHMM*MMLeachEF*NtoN2O*kgtoGg,Constants!$H67*'Net zero Activity data'!AT9*Constants!$H85*FracLEACHMM*MMLeachEF*NtoN2O*kgtoGg)</f>
        <v>3.3880380418296489E-2</v>
      </c>
      <c r="AB1054" s="94">
        <f>IF('Net zero activities &amp; levers'!$C$12="Off",Constants!$H67*'Activity data'!AU9*Constants!$H85*FracLEACHMM*MMLeachEF*NtoN2O*kgtoGg,Constants!$H67*'Net zero Activity data'!AU9*Constants!$H85*FracLEACHMM*MMLeachEF*NtoN2O*kgtoGg)</f>
        <v>3.4214250782148452E-2</v>
      </c>
      <c r="AC1054" s="94">
        <f>IF('Net zero activities &amp; levers'!$C$12="Off",Constants!$H67*'Activity data'!AV9*Constants!$H85*FracLEACHMM*MMLeachEF*NtoN2O*kgtoGg,Constants!$H67*'Net zero Activity data'!AV9*Constants!$H85*FracLEACHMM*MMLeachEF*NtoN2O*kgtoGg)</f>
        <v>3.4415672845391571E-2</v>
      </c>
      <c r="AD1054" s="94">
        <f>IF('Net zero activities &amp; levers'!$C$12="Off",Constants!$H67*'Activity data'!AW9*Constants!$H85*FracLEACHMM*MMLeachEF*NtoN2O*kgtoGg,Constants!$H67*'Net zero Activity data'!AW9*Constants!$H85*FracLEACHMM*MMLeachEF*NtoN2O*kgtoGg)</f>
        <v>3.4483891996821198E-2</v>
      </c>
      <c r="AE1054" s="94">
        <f>IF('Net zero activities &amp; levers'!$C$12="Off",Constants!$H67*'Activity data'!AX9*Constants!$H85*FracLEACHMM*MMLeachEF*NtoN2O*kgtoGg,Constants!$H67*'Net zero Activity data'!AX9*Constants!$H85*FracLEACHMM*MMLeachEF*NtoN2O*kgtoGg)</f>
        <v>3.4566785384915574E-2</v>
      </c>
      <c r="AF1054" s="94">
        <f>IF('Net zero activities &amp; levers'!$C$12="Off",Constants!$H67*'Activity data'!AY9*Constants!$H85*FracLEACHMM*MMLeachEF*NtoN2O*kgtoGg,Constants!$H67*'Net zero Activity data'!AY9*Constants!$H85*FracLEACHMM*MMLeachEF*NtoN2O*kgtoGg)</f>
        <v>3.4805291772237623E-2</v>
      </c>
      <c r="AG1054" s="94">
        <f>IF('Net zero activities &amp; levers'!$C$12="Off",Constants!$H67*'Activity data'!AZ9*Constants!$H85*FracLEACHMM*MMLeachEF*NtoN2O*kgtoGg,Constants!$H67*'Net zero Activity data'!AZ9*Constants!$H85*FracLEACHMM*MMLeachEF*NtoN2O*kgtoGg)</f>
        <v>3.5099448651608092E-2</v>
      </c>
      <c r="AH1054" s="94">
        <f>IF('Net zero activities &amp; levers'!$C$12="Off",Constants!$H67*'Activity data'!BA9*Constants!$H85*FracLEACHMM*MMLeachEF*NtoN2O*kgtoGg,Constants!$H67*'Net zero Activity data'!BA9*Constants!$H85*FracLEACHMM*MMLeachEF*NtoN2O*kgtoGg)</f>
        <v>3.5096885456144013E-2</v>
      </c>
      <c r="AI1054" s="94">
        <f>IF('Net zero activities &amp; levers'!$C$12="Off",Constants!$H67*'Activity data'!BB9*Constants!$H85*FracLEACHMM*MMLeachEF*NtoN2O*kgtoGg,Constants!$H67*'Net zero Activity data'!BB9*Constants!$H85*FracLEACHMM*MMLeachEF*NtoN2O*kgtoGg)</f>
        <v>3.5068509710284967E-2</v>
      </c>
      <c r="AJ1054" s="94">
        <f>IF('Net zero activities &amp; levers'!$C$12="Off",Constants!$H67*'Activity data'!BC9*Constants!$H85*FracLEACHMM*MMLeachEF*NtoN2O*kgtoGg,Constants!$H67*'Net zero Activity data'!BC9*Constants!$H85*FracLEACHMM*MMLeachEF*NtoN2O*kgtoGg)</f>
        <v>3.5103944761542341E-2</v>
      </c>
      <c r="AK1054" s="94">
        <f>IF('Net zero activities &amp; levers'!$C$12="Off",Constants!$H67*'Activity data'!BD9*Constants!$H85*FracLEACHMM*MMLeachEF*NtoN2O*kgtoGg,Constants!$H67*'Net zero Activity data'!BD9*Constants!$H85*FracLEACHMM*MMLeachEF*NtoN2O*kgtoGg)</f>
        <v>3.5103641333491697E-2</v>
      </c>
      <c r="AL1054" s="94">
        <f>IF('Net zero activities &amp; levers'!$C$12="Off",Constants!$H67*'Activity data'!BE9*Constants!$H85*FracLEACHMM*MMLeachEF*NtoN2O*kgtoGg,Constants!$H67*'Net zero Activity data'!BE9*Constants!$H85*FracLEACHMM*MMLeachEF*NtoN2O*kgtoGg)</f>
        <v>3.5167421037542668E-2</v>
      </c>
      <c r="AM1054" s="94">
        <f>IF('Net zero activities &amp; levers'!$C$12="Off",Constants!$H67*'Activity data'!BF9*Constants!$H85*FracLEACHMM*MMLeachEF*NtoN2O*kgtoGg,Constants!$H67*'Net zero Activity data'!BF9*Constants!$H85*FracLEACHMM*MMLeachEF*NtoN2O*kgtoGg)</f>
        <v>3.5170235770807745E-2</v>
      </c>
      <c r="AN1054" s="94">
        <f>IF('Net zero activities &amp; levers'!$C$12="Off",Constants!$H67*'Activity data'!BG9*Constants!$H85*FracLEACHMM*MMLeachEF*NtoN2O*kgtoGg,Constants!$H67*'Net zero Activity data'!BG9*Constants!$H85*FracLEACHMM*MMLeachEF*NtoN2O*kgtoGg)</f>
        <v>3.5464235607479674E-2</v>
      </c>
      <c r="AO1054" s="94">
        <f>IF('Net zero activities &amp; levers'!$C$12="Off",Constants!$H67*'Activity data'!BH9*Constants!$H85*FracLEACHMM*MMLeachEF*NtoN2O*kgtoGg,Constants!$H67*'Net zero Activity data'!BH9*Constants!$H85*FracLEACHMM*MMLeachEF*NtoN2O*kgtoGg)</f>
        <v>3.5739088394022983E-2</v>
      </c>
      <c r="AP1054" s="94">
        <f>IF('Net zero activities &amp; levers'!$C$12="Off",Constants!$H67*'Activity data'!BI9*Constants!$H85*FracLEACHMM*MMLeachEF*NtoN2O*kgtoGg,Constants!$H67*'Net zero Activity data'!BI9*Constants!$H85*FracLEACHMM*MMLeachEF*NtoN2O*kgtoGg)</f>
        <v>3.6011177524604129E-2</v>
      </c>
      <c r="AQ1054" s="94">
        <f>IF('Net zero activities &amp; levers'!$C$12="Off",Constants!$H67*'Activity data'!BJ9*Constants!$H85*FracLEACHMM*MMLeachEF*NtoN2O*kgtoGg,Constants!$H67*'Net zero Activity data'!BJ9*Constants!$H85*FracLEACHMM*MMLeachEF*NtoN2O*kgtoGg)</f>
        <v>3.6284508487437188E-2</v>
      </c>
      <c r="AR1054" s="94">
        <f>IF('Net zero activities &amp; levers'!$C$12="Off",Constants!$H67*'Activity data'!BK9*Constants!$H85*FracLEACHMM*MMLeachEF*NtoN2O*kgtoGg,Constants!$H67*'Net zero Activity data'!BK9*Constants!$H85*FracLEACHMM*MMLeachEF*NtoN2O*kgtoGg)</f>
        <v>3.6567411492551771E-2</v>
      </c>
      <c r="AS1054" s="94">
        <f>IF('Net zero activities &amp; levers'!$C$12="Off",Constants!$H67*'Activity data'!BL9*Constants!$H85*FracLEACHMM*MMLeachEF*NtoN2O*kgtoGg,Constants!$H67*'Net zero Activity data'!BL9*Constants!$H85*FracLEACHMM*MMLeachEF*NtoN2O*kgtoGg)</f>
        <v>3.6907468956146154E-2</v>
      </c>
      <c r="AT1054" s="94">
        <f>IF('Net zero activities &amp; levers'!$C$12="Off",Constants!$H67*'Activity data'!BM9*Constants!$H85*FracLEACHMM*MMLeachEF*NtoN2O*kgtoGg,Constants!$H67*'Net zero Activity data'!BM9*Constants!$H85*FracLEACHMM*MMLeachEF*NtoN2O*kgtoGg)</f>
        <v>3.6742046667653148E-2</v>
      </c>
      <c r="AU1054" s="94">
        <f>IF('Net zero activities &amp; levers'!$C$12="Off",Constants!$H67*'Activity data'!BN9*Constants!$H85*FracLEACHMM*MMLeachEF*NtoN2O*kgtoGg,Constants!$H67*'Net zero Activity data'!BN9*Constants!$H85*FracLEACHMM*MMLeachEF*NtoN2O*kgtoGg)</f>
        <v>3.6489621061208441E-2</v>
      </c>
      <c r="AV1054" s="94">
        <f>IF('Net zero activities &amp; levers'!$C$12="Off",Constants!$H67*'Activity data'!BO9*Constants!$H85*FracLEACHMM*MMLeachEF*NtoN2O*kgtoGg,Constants!$H67*'Net zero Activity data'!BO9*Constants!$H85*FracLEACHMM*MMLeachEF*NtoN2O*kgtoGg)</f>
        <v>3.6234050765755178E-2</v>
      </c>
      <c r="AW1054" s="94">
        <f>IF('Net zero activities &amp; levers'!$C$12="Off",Constants!$H67*'Activity data'!BP9*Constants!$H85*FracLEACHMM*MMLeachEF*NtoN2O*kgtoGg,Constants!$H67*'Net zero Activity data'!BP9*Constants!$H85*FracLEACHMM*MMLeachEF*NtoN2O*kgtoGg)</f>
        <v>3.594705965045028E-2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4.1968337096859189E-2</v>
      </c>
      <c r="L1055" s="94">
        <f>IF('Net zero activities &amp; levers'!$C$12="Off",Constants!$H68*'Activity data'!AE10*Constants!$H86*FracLEACHMM*MMLeachEF*NtoN2O*kgtoGg,Constants!$H68*'Net zero Activity data'!AE10*Constants!$H86*FracLEACHMM*MMLeachEF*NtoN2O*kgtoGg)</f>
        <v>4.3383434779753448E-2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4.7281576900430188E-2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4.6001406546351306E-2</v>
      </c>
      <c r="T1055" s="94">
        <f>IF('Net zero activities &amp; levers'!$C$12="Off",Constants!$H68*'Activity data'!AM10*Constants!$H86*FracLEACHMM*MMLeachEF*NtoN2O*kgtoGg,Constants!$H68*'Net zero Activity data'!AM10*Constants!$H86*FracLEACHMM*MMLeachEF*NtoN2O*kgtoGg)</f>
        <v>4.8030645892974268E-2</v>
      </c>
      <c r="U1055" s="94">
        <f>IF('Net zero activities &amp; levers'!$C$12="Off",Constants!$H68*'Activity data'!AN10*Constants!$H86*FracLEACHMM*MMLeachEF*NtoN2O*kgtoGg,Constants!$H68*'Net zero Activity data'!AN10*Constants!$H86*FracLEACHMM*MMLeachEF*NtoN2O*kgtoGg)</f>
        <v>4.9677926538676052E-2</v>
      </c>
      <c r="V1055" s="94">
        <f>IF('Net zero activities &amp; levers'!$C$12="Off",Constants!$H68*'Activity data'!AO10*Constants!$H86*FracLEACHMM*MMLeachEF*NtoN2O*kgtoGg,Constants!$H68*'Net zero Activity data'!AO10*Constants!$H86*FracLEACHMM*MMLeachEF*NtoN2O*kgtoGg)</f>
        <v>5.1212475396024852E-2</v>
      </c>
      <c r="W1055" s="94">
        <f>IF('Net zero activities &amp; levers'!$C$12="Off",Constants!$H68*'Activity data'!AP10*Constants!$H86*FracLEACHMM*MMLeachEF*NtoN2O*kgtoGg,Constants!$H68*'Net zero Activity data'!AP10*Constants!$H86*FracLEACHMM*MMLeachEF*NtoN2O*kgtoGg)</f>
        <v>5.2870611190916086E-2</v>
      </c>
      <c r="X1055" s="94">
        <f>IF('Net zero activities &amp; levers'!$C$12="Off",Constants!$H68*'Activity data'!AQ10*Constants!$H86*FracLEACHMM*MMLeachEF*NtoN2O*kgtoGg,Constants!$H68*'Net zero Activity data'!AQ10*Constants!$H86*FracLEACHMM*MMLeachEF*NtoN2O*kgtoGg)</f>
        <v>5.4456723296959983E-2</v>
      </c>
      <c r="Y1055" s="94">
        <f>IF('Net zero activities &amp; levers'!$C$12="Off",Constants!$H68*'Activity data'!AR10*Constants!$H86*FracLEACHMM*MMLeachEF*NtoN2O*kgtoGg,Constants!$H68*'Net zero Activity data'!AR10*Constants!$H86*FracLEACHMM*MMLeachEF*NtoN2O*kgtoGg)</f>
        <v>5.5851666343060907E-2</v>
      </c>
      <c r="Z1055" s="94">
        <f>IF('Net zero activities &amp; levers'!$C$12="Off",Constants!$H68*'Activity data'!AS10*Constants!$H86*FracLEACHMM*MMLeachEF*NtoN2O*kgtoGg,Constants!$H68*'Net zero Activity data'!AS10*Constants!$H86*FracLEACHMM*MMLeachEF*NtoN2O*kgtoGg)</f>
        <v>5.7245455950606941E-2</v>
      </c>
      <c r="AA1055" s="94">
        <f>IF('Net zero activities &amp; levers'!$C$12="Off",Constants!$H68*'Activity data'!AT10*Constants!$H86*FracLEACHMM*MMLeachEF*NtoN2O*kgtoGg,Constants!$H68*'Net zero Activity data'!AT10*Constants!$H86*FracLEACHMM*MMLeachEF*NtoN2O*kgtoGg)</f>
        <v>5.8677246968284372E-2</v>
      </c>
      <c r="AB1055" s="94">
        <f>IF('Net zero activities &amp; levers'!$C$12="Off",Constants!$H68*'Activity data'!AU10*Constants!$H86*FracLEACHMM*MMLeachEF*NtoN2O*kgtoGg,Constants!$H68*'Net zero Activity data'!AU10*Constants!$H86*FracLEACHMM*MMLeachEF*NtoN2O*kgtoGg)</f>
        <v>6.0565793285847255E-2</v>
      </c>
      <c r="AC1055" s="94">
        <f>IF('Net zero activities &amp; levers'!$C$12="Off",Constants!$H68*'Activity data'!AV10*Constants!$H86*FracLEACHMM*MMLeachEF*NtoN2O*kgtoGg,Constants!$H68*'Net zero Activity data'!AV10*Constants!$H86*FracLEACHMM*MMLeachEF*NtoN2O*kgtoGg)</f>
        <v>6.2259537007526587E-2</v>
      </c>
      <c r="AD1055" s="94">
        <f>IF('Net zero activities &amp; levers'!$C$12="Off",Constants!$H68*'Activity data'!AW10*Constants!$H86*FracLEACHMM*MMLeachEF*NtoN2O*kgtoGg,Constants!$H68*'Net zero Activity data'!AW10*Constants!$H86*FracLEACHMM*MMLeachEF*NtoN2O*kgtoGg)</f>
        <v>6.4451736182578295E-2</v>
      </c>
      <c r="AE1055" s="94">
        <f>IF('Net zero activities &amp; levers'!$C$12="Off",Constants!$H68*'Activity data'!AX10*Constants!$H86*FracLEACHMM*MMLeachEF*NtoN2O*kgtoGg,Constants!$H68*'Net zero Activity data'!AX10*Constants!$H86*FracLEACHMM*MMLeachEF*NtoN2O*kgtoGg)</f>
        <v>6.675330662384972E-2</v>
      </c>
      <c r="AF1055" s="94">
        <f>IF('Net zero activities &amp; levers'!$C$12="Off",Constants!$H68*'Activity data'!AY10*Constants!$H86*FracLEACHMM*MMLeachEF*NtoN2O*kgtoGg,Constants!$H68*'Net zero Activity data'!AY10*Constants!$H86*FracLEACHMM*MMLeachEF*NtoN2O*kgtoGg)</f>
        <v>6.945286758784415E-2</v>
      </c>
      <c r="AG1055" s="94">
        <f>IF('Net zero activities &amp; levers'!$C$12="Off",Constants!$H68*'Activity data'!AZ10*Constants!$H86*FracLEACHMM*MMLeachEF*NtoN2O*kgtoGg,Constants!$H68*'Net zero Activity data'!AZ10*Constants!$H86*FracLEACHMM*MMLeachEF*NtoN2O*kgtoGg)</f>
        <v>7.2380370882060271E-2</v>
      </c>
      <c r="AH1055" s="94">
        <f>IF('Net zero activities &amp; levers'!$C$12="Off",Constants!$H68*'Activity data'!BA10*Constants!$H86*FracLEACHMM*MMLeachEF*NtoN2O*kgtoGg,Constants!$H68*'Net zero Activity data'!BA10*Constants!$H86*FracLEACHMM*MMLeachEF*NtoN2O*kgtoGg)</f>
        <v>7.4802816366762462E-2</v>
      </c>
      <c r="AI1055" s="94">
        <f>IF('Net zero activities &amp; levers'!$C$12="Off",Constants!$H68*'Activity data'!BB10*Constants!$H86*FracLEACHMM*MMLeachEF*NtoN2O*kgtoGg,Constants!$H68*'Net zero Activity data'!BB10*Constants!$H86*FracLEACHMM*MMLeachEF*NtoN2O*kgtoGg)</f>
        <v>7.7260505095153587E-2</v>
      </c>
      <c r="AJ1055" s="94">
        <f>IF('Net zero activities &amp; levers'!$C$12="Off",Constants!$H68*'Activity data'!BC10*Constants!$H86*FracLEACHMM*MMLeachEF*NtoN2O*kgtoGg,Constants!$H68*'Net zero Activity data'!BC10*Constants!$H86*FracLEACHMM*MMLeachEF*NtoN2O*kgtoGg)</f>
        <v>7.9957239531174604E-2</v>
      </c>
      <c r="AK1055" s="94">
        <f>IF('Net zero activities &amp; levers'!$C$12="Off",Constants!$H68*'Activity data'!BD10*Constants!$H86*FracLEACHMM*MMLeachEF*NtoN2O*kgtoGg,Constants!$H68*'Net zero Activity data'!BD10*Constants!$H86*FracLEACHMM*MMLeachEF*NtoN2O*kgtoGg)</f>
        <v>8.2679016466604804E-2</v>
      </c>
      <c r="AL1055" s="94">
        <f>IF('Net zero activities &amp; levers'!$C$12="Off",Constants!$H68*'Activity data'!BE10*Constants!$H86*FracLEACHMM*MMLeachEF*NtoN2O*kgtoGg,Constants!$H68*'Net zero Activity data'!BE10*Constants!$H86*FracLEACHMM*MMLeachEF*NtoN2O*kgtoGg)</f>
        <v>8.5666991961497282E-2</v>
      </c>
      <c r="AM1055" s="94">
        <f>IF('Net zero activities &amp; levers'!$C$12="Off",Constants!$H68*'Activity data'!BF10*Constants!$H86*FracLEACHMM*MMLeachEF*NtoN2O*kgtoGg,Constants!$H68*'Net zero Activity data'!BF10*Constants!$H86*FracLEACHMM*MMLeachEF*NtoN2O*kgtoGg)</f>
        <v>8.8629006122433573E-2</v>
      </c>
      <c r="AN1055" s="94">
        <f>IF('Net zero activities &amp; levers'!$C$12="Off",Constants!$H68*'Activity data'!BG10*Constants!$H86*FracLEACHMM*MMLeachEF*NtoN2O*kgtoGg,Constants!$H68*'Net zero Activity data'!BG10*Constants!$H86*FracLEACHMM*MMLeachEF*NtoN2O*kgtoGg)</f>
        <v>9.1891478166138171E-2</v>
      </c>
      <c r="AO1055" s="94">
        <f>IF('Net zero activities &amp; levers'!$C$12="Off",Constants!$H68*'Activity data'!BH10*Constants!$H86*FracLEACHMM*MMLeachEF*NtoN2O*kgtoGg,Constants!$H68*'Net zero Activity data'!BH10*Constants!$H86*FracLEACHMM*MMLeachEF*NtoN2O*kgtoGg)</f>
        <v>9.5225516113379899E-2</v>
      </c>
      <c r="AP1055" s="94">
        <f>IF('Net zero activities &amp; levers'!$C$12="Off",Constants!$H68*'Activity data'!BI10*Constants!$H86*FracLEACHMM*MMLeachEF*NtoN2O*kgtoGg,Constants!$H68*'Net zero Activity data'!BI10*Constants!$H86*FracLEACHMM*MMLeachEF*NtoN2O*kgtoGg)</f>
        <v>9.8677693483352313E-2</v>
      </c>
      <c r="AQ1055" s="94">
        <f>IF('Net zero activities &amp; levers'!$C$12="Off",Constants!$H68*'Activity data'!BJ10*Constants!$H86*FracLEACHMM*MMLeachEF*NtoN2O*kgtoGg,Constants!$H68*'Net zero Activity data'!BJ10*Constants!$H86*FracLEACHMM*MMLeachEF*NtoN2O*kgtoGg)</f>
        <v>0.10226491904256467</v>
      </c>
      <c r="AR1055" s="94">
        <f>IF('Net zero activities &amp; levers'!$C$12="Off",Constants!$H68*'Activity data'!BK10*Constants!$H86*FracLEACHMM*MMLeachEF*NtoN2O*kgtoGg,Constants!$H68*'Net zero Activity data'!BK10*Constants!$H86*FracLEACHMM*MMLeachEF*NtoN2O*kgtoGg)</f>
        <v>0.10601829475015455</v>
      </c>
      <c r="AS1055" s="94">
        <f>IF('Net zero activities &amp; levers'!$C$12="Off",Constants!$H68*'Activity data'!BL10*Constants!$H86*FracLEACHMM*MMLeachEF*NtoN2O*kgtoGg,Constants!$H68*'Net zero Activity data'!BL10*Constants!$H86*FracLEACHMM*MMLeachEF*NtoN2O*kgtoGg)</f>
        <v>0.11008924659813461</v>
      </c>
      <c r="AT1055" s="94">
        <f>IF('Net zero activities &amp; levers'!$C$12="Off",Constants!$H68*'Activity data'!BM10*Constants!$H86*FracLEACHMM*MMLeachEF*NtoN2O*kgtoGg,Constants!$H68*'Net zero Activity data'!BM10*Constants!$H86*FracLEACHMM*MMLeachEF*NtoN2O*kgtoGg)</f>
        <v>0.11277334531227801</v>
      </c>
      <c r="AU1055" s="94">
        <f>IF('Net zero activities &amp; levers'!$C$12="Off",Constants!$H68*'Activity data'!BN10*Constants!$H86*FracLEACHMM*MMLeachEF*NtoN2O*kgtoGg,Constants!$H68*'Net zero Activity data'!BN10*Constants!$H86*FracLEACHMM*MMLeachEF*NtoN2O*kgtoGg)</f>
        <v>0.11526542487228345</v>
      </c>
      <c r="AV1055" s="94">
        <f>IF('Net zero activities &amp; levers'!$C$12="Off",Constants!$H68*'Activity data'!BO10*Constants!$H86*FracLEACHMM*MMLeachEF*NtoN2O*kgtoGg,Constants!$H68*'Net zero Activity data'!BO10*Constants!$H86*FracLEACHMM*MMLeachEF*NtoN2O*kgtoGg)</f>
        <v>0.11781838070677919</v>
      </c>
      <c r="AW1055" s="94">
        <f>IF('Net zero activities &amp; levers'!$C$12="Off",Constants!$H68*'Activity data'!BP10*Constants!$H86*FracLEACHMM*MMLeachEF*NtoN2O*kgtoGg,Constants!$H68*'Net zero Activity data'!BP10*Constants!$H86*FracLEACHMM*MMLeachEF*NtoN2O*kgtoGg)</f>
        <v>0.12034049161945987</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4.4026193063540792E-3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4.4831419329359936E-3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4.4981294810937092E-3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4.5113901168461383E-3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4.5229512157479055E-3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4.5328284443673043E-3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4.5408122954859707E-3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4.548541926228525E-3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4.556061851026345E-3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4.5633388722935431E-3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4.5705405679699667E-3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4.577279289886339E-3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4.5840017696731064E-3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4.5905498903628991E-3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4.597032328418643E-3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4.6033268247160754E-3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4.6090395157807641E-3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4.6144746652234184E-3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4.6197044174680121E-3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4.6245988985750986E-3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4.6292494736440062E-3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4.6334939392353282E-3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4.6375836098901078E-3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4.6413397566940386E-3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4.6447657142902245E-3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4.6478516823919049E-3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4.6505950806788269E-3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4.6530507689313255E-3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4.6544395442876816E-3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4.6552925099563932E-3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4.6557109567033706E-3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4.6556428065926874E-3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3.6554846257269868E-3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3.7291672263793669E-3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3.7416341690346775E-3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3.7526646313730695E-3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3.7622813849290193E-3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3.7704974614677349E-3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3.7771385886899815E-3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3.7835682503130899E-3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3.7898234743323992E-3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3.7958766463312451E-3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3.8018671609954301E-3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3.8074725648158184E-3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3.8130644581075832E-3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3.8185113160112668E-3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3.8239035377847781E-3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3.8291394258405404E-3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3.8338913566541423E-3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3.8384124227892826E-3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3.8427626354223779E-3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3.8468339628101168E-3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3.8507024042715326E-3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3.8542330357379086E-3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3.8576349056765893E-3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3.8607593437979385E-3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3.8636091239248635E-3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3.8661760939826023E-3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3.868458107609103E-3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3.870500798268112E-3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3.8716560094171674E-3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3.8723655233394503E-3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3.8727135957222015E-3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3.8726569070955566E-3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5.6545140624783465E-4</v>
      </c>
      <c r="T1058" s="22">
        <f t="shared" si="369"/>
        <v>5.6865412325450787E-4</v>
      </c>
      <c r="U1058" s="22">
        <f t="shared" si="369"/>
        <v>5.7147315908429161E-4</v>
      </c>
      <c r="V1058" s="22">
        <f t="shared" si="369"/>
        <v>5.7392046449051539E-4</v>
      </c>
      <c r="W1058" s="22">
        <f t="shared" si="369"/>
        <v>5.7600507908448135E-4</v>
      </c>
      <c r="X1058" s="22">
        <f t="shared" si="369"/>
        <v>5.7769284779779072E-4</v>
      </c>
      <c r="Y1058" s="22">
        <f t="shared" si="369"/>
        <v>5.7929860978366172E-4</v>
      </c>
      <c r="Z1058" s="22">
        <f t="shared" si="369"/>
        <v>5.8083354574075391E-4</v>
      </c>
      <c r="AA1058" s="22">
        <f t="shared" si="369"/>
        <v>5.8229387889023609E-4</v>
      </c>
      <c r="AB1058" s="22">
        <f t="shared" si="369"/>
        <v>5.837133156086626E-4</v>
      </c>
      <c r="AC1058" s="22">
        <f t="shared" si="369"/>
        <v>5.8502115043819838E-4</v>
      </c>
      <c r="AD1058" s="22">
        <f t="shared" si="369"/>
        <v>5.863029788261237E-4</v>
      </c>
      <c r="AE1058" s="22">
        <f t="shared" si="369"/>
        <v>5.8753078239757214E-4</v>
      </c>
      <c r="AF1058" s="22">
        <f t="shared" si="369"/>
        <v>5.8872628658963313E-4</v>
      </c>
      <c r="AG1058" s="22">
        <f t="shared" si="369"/>
        <v>5.8986805127360451E-4</v>
      </c>
      <c r="AH1058" s="22">
        <f t="shared" si="369"/>
        <v>5.9088436863536514E-4</v>
      </c>
      <c r="AI1058" s="22">
        <f t="shared" si="369"/>
        <v>5.9183312943904493E-4</v>
      </c>
      <c r="AJ1058" s="22">
        <f t="shared" si="369"/>
        <v>5.9272884243800666E-4</v>
      </c>
      <c r="AK1058" s="22">
        <f t="shared" si="369"/>
        <v>5.9354860483328302E-4</v>
      </c>
      <c r="AL1058" s="22">
        <f t="shared" si="369"/>
        <v>5.9431031573727435E-4</v>
      </c>
      <c r="AM1058" s="22">
        <f t="shared" si="369"/>
        <v>5.9498512163499333E-4</v>
      </c>
      <c r="AN1058" s="22">
        <f t="shared" si="369"/>
        <v>5.9562012099022602E-4</v>
      </c>
      <c r="AO1058" s="22">
        <f t="shared" si="369"/>
        <v>5.9618333912128186E-4</v>
      </c>
      <c r="AP1058" s="22">
        <f t="shared" si="369"/>
        <v>5.9667623789256836E-4</v>
      </c>
      <c r="AQ1058" s="22">
        <f t="shared" si="369"/>
        <v>5.9709783225584062E-4</v>
      </c>
      <c r="AR1058" s="22">
        <f t="shared" si="369"/>
        <v>5.9744842025118215E-4</v>
      </c>
      <c r="AS1058" s="22">
        <f t="shared" si="369"/>
        <v>5.977387032100464E-4</v>
      </c>
      <c r="AT1058" s="22">
        <f t="shared" si="369"/>
        <v>5.9782793045255332E-4</v>
      </c>
      <c r="AU1058" s="22">
        <f t="shared" si="369"/>
        <v>5.9781361768968249E-4</v>
      </c>
      <c r="AV1058" s="22">
        <f t="shared" si="369"/>
        <v>5.977148741637897E-4</v>
      </c>
      <c r="AW1058" s="22">
        <f t="shared" si="369"/>
        <v>5.9752296312685709E-4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6.8438891439814992E-3</v>
      </c>
      <c r="Q1059" s="22">
        <f t="shared" si="370"/>
        <v>6.8863566425632575E-3</v>
      </c>
      <c r="R1059" s="22">
        <f t="shared" si="370"/>
        <v>6.9316634884048298E-3</v>
      </c>
      <c r="S1059" s="22">
        <f t="shared" si="370"/>
        <v>6.9732982788842076E-3</v>
      </c>
      <c r="T1059" s="22">
        <f t="shared" si="370"/>
        <v>7.0127950433163371E-3</v>
      </c>
      <c r="U1059" s="22">
        <f t="shared" si="370"/>
        <v>7.047560148651183E-3</v>
      </c>
      <c r="V1059" s="22">
        <f t="shared" si="370"/>
        <v>7.0777409747815288E-3</v>
      </c>
      <c r="W1059" s="22">
        <f t="shared" si="370"/>
        <v>7.1034490006165012E-3</v>
      </c>
      <c r="X1059" s="22">
        <f t="shared" si="370"/>
        <v>7.1242630166992822E-3</v>
      </c>
      <c r="Y1059" s="22">
        <f t="shared" si="370"/>
        <v>7.1440657038420643E-3</v>
      </c>
      <c r="Z1059" s="22">
        <f t="shared" si="370"/>
        <v>7.1629949454170665E-3</v>
      </c>
      <c r="AA1059" s="22">
        <f t="shared" si="370"/>
        <v>7.1810041651755854E-3</v>
      </c>
      <c r="AB1059" s="22">
        <f t="shared" si="370"/>
        <v>7.1985090391863665E-3</v>
      </c>
      <c r="AC1059" s="22">
        <f t="shared" si="370"/>
        <v>7.2146376087948239E-3</v>
      </c>
      <c r="AD1059" s="22">
        <f t="shared" si="370"/>
        <v>7.2304454599957943E-3</v>
      </c>
      <c r="AE1059" s="22">
        <f t="shared" si="370"/>
        <v>7.2455870626816927E-3</v>
      </c>
      <c r="AF1059" s="22">
        <f t="shared" si="370"/>
        <v>7.2603303407649811E-3</v>
      </c>
      <c r="AG1059" s="22">
        <f t="shared" si="370"/>
        <v>7.2744108888326935E-3</v>
      </c>
      <c r="AH1059" s="22">
        <f t="shared" si="370"/>
        <v>7.2869443869038953E-3</v>
      </c>
      <c r="AI1059" s="22">
        <f t="shared" si="370"/>
        <v>7.2986447593961588E-3</v>
      </c>
      <c r="AJ1059" s="22">
        <f t="shared" si="370"/>
        <v>7.3096909321441958E-3</v>
      </c>
      <c r="AK1059" s="22">
        <f t="shared" si="370"/>
        <v>7.3198004616933524E-3</v>
      </c>
      <c r="AL1059" s="22">
        <f t="shared" si="370"/>
        <v>7.3291940846945836E-3</v>
      </c>
      <c r="AM1059" s="22">
        <f t="shared" si="370"/>
        <v>7.3375159718685355E-3</v>
      </c>
      <c r="AN1059" s="22">
        <f t="shared" si="370"/>
        <v>7.3453469540926634E-3</v>
      </c>
      <c r="AO1059" s="22">
        <f t="shared" si="370"/>
        <v>7.3522927110233772E-3</v>
      </c>
      <c r="AP1059" s="22">
        <f t="shared" si="370"/>
        <v>7.3583712707643205E-3</v>
      </c>
      <c r="AQ1059" s="22">
        <f t="shared" si="370"/>
        <v>7.3635704854365458E-3</v>
      </c>
      <c r="AR1059" s="22">
        <f t="shared" si="370"/>
        <v>7.3678940305502358E-3</v>
      </c>
      <c r="AS1059" s="22">
        <f t="shared" si="370"/>
        <v>7.3714738777927603E-3</v>
      </c>
      <c r="AT1059" s="22">
        <f t="shared" si="370"/>
        <v>7.3725742520596325E-3</v>
      </c>
      <c r="AU1059" s="22">
        <f t="shared" si="370"/>
        <v>7.3723977432321904E-3</v>
      </c>
      <c r="AV1059" s="22">
        <f t="shared" si="370"/>
        <v>7.3711800116083043E-3</v>
      </c>
      <c r="AW1059" s="22">
        <f t="shared" si="370"/>
        <v>7.3688133132700289E-3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2.6729002214214564E-2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2.6740992333189311E-2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2.6495489531984436E-2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2.4781112413324518E-2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2.2084043999289336E-2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2.2424582927088401E-2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2.2567992358331793E-2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2.2651204639624948E-2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2.278349149169287E-2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2.2876046454925979E-2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2.2878018921925314E-2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2.287412077934551E-2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2.2880319783960767E-2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2.3061333920184508E-2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2.3153067548812023E-2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2.3359086067037522E-2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2.3586182004070477E-2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2.3935792328457769E-2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2.4338872558138828E-2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2.454046061559758E-2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2.4734281024314748E-2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2.4986634514717537E-2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2.5224810617994264E-2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2.5523963024552294E-2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2.5790673294375965E-2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2.615680944581486E-2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2.6517689300491993E-2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2.6886083166933795E-2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2.726540597781205E-2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2.7662570542441572E-2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2.8115717438525912E-2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2.8178377768772762E-2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2.8178123092525445E-2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2.8181341116540342E-2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2.8165147812321933E-2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3.9965730233416669E-3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3.9598814204188986E-3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3.7036593154610876E-3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3.300569155928689E-3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3.3514643760941074E-3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3.3728976219908479E-3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3.3853341073120827E-3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3.4051050289641296E-3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3.4189378241209004E-3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3.4192326190298095E-3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3.4186500224200247E-3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3.4195764941944533E-3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3.4466299484814662E-3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3.4603399911357535E-3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3.491130473477985E-3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3.525071079882855E-3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3.5773220649517145E-3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3.6375643907455221E-3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3.6676927189028714E-3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3.6966601336943816E-3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3.7343756058624868E-3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3.7699721976904932E-3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3.8146819983972411E-3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3.8545431619675437E-3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3.9092640132911746E-3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3.963199285172617E-3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4.0182575631243457E-3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4.0749492256552319E-3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4.1343074261680655E-3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4.2020324618711703E-3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4.2113973568749883E-3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4.2113592942553575E-3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4.2118402437955321E-3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4.2094200747161007E-3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1.7066731126843735E-2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1.8677293946611211E-2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1.7931979571596819E-2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1.8432238891338024E-2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1.8845972716371662E-2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1.9229105963632104E-2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1.9630209847870624E-2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2.0008716892912729E-2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2.0344794520390758E-2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2.0677480392898354E-2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2.1014688479428972E-2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2.1441332423586645E-2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2.1824667357194516E-2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2.2271487369516407E-2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2.2734775971380451E-2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2.3271753857679392E-2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2.3847479439746872E-2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2.431662226696785E-2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2.4786993641986114E-2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2.529832368158539E-2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2.5808330557121575E-2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2.6363609077013919E-2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2.6907194043045188E-2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2.752379279056508E-2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2.8148262628007792E-2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2.8789327961298773E-2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2.9449960516928071E-2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3.0135770137431267E-2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3.0874940255841542E-2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3.1347196382551956E-2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3.1778657328061746E-2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3.2216802609797965E-2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3.2644498491633027E-2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7.7585797913229254E-2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8.024855331382115E-2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7.8944464359385624E-2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6.7217872960445568E-2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7.0051017518192149E-2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7.2004144321767535E-2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7.3713081288912755E-2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7.5711260760149876E-2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7.7563459900792081E-2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7.8981006209723439E-2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8.0385162359793455E-2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8.185981938560262E-2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8.4281362986912134E-2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8.6269400280091307E-2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8.8911013038402556E-2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9.1718357804689454E-2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9.5263218924453746E-2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9.9183621415129958E-2</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0.10203515610205599</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0.10489731933990176</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0.10815906793619774</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0.11140343182847562</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0.11508129983087245</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0.11863959739146933</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0.12288581972237174</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0.12719157566235212</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0.13163905928529523</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0.1362546950336655</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0.14108889600884986</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0.14639993595670028</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0.14923071622926157</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0.15169391823426059</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0.15422869381464915</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0.1566791051343637</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73.223011790998015</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74.518042528471327</v>
      </c>
      <c r="S1067" s="93">
        <f>IF('Net zero activities &amp; levers'!$C$14="Off",('Activity data'!AL5*EF!$H4)*kgtoGg,IF('Net zero activities &amp; levers'!$C$14="On",('Net zero Activity data'!AL5*EF!$H4)*kgtoGg,"ERROR"))</f>
        <v>72.482333176672142</v>
      </c>
      <c r="T1067" s="93">
        <f>IF('Net zero activities &amp; levers'!$C$14="Off",('Activity data'!AM5*EF!$H4)*kgtoGg,IF('Net zero activities &amp; levers'!$C$14="On",('Net zero Activity data'!AM5*EF!$H4)*kgtoGg,"ERROR"))</f>
        <v>73.407233758301587</v>
      </c>
      <c r="U1067" s="93">
        <f>IF('Net zero activities &amp; levers'!$C$14="Off",('Activity data'!AN5*EF!$H4)*kgtoGg,IF('Net zero activities &amp; levers'!$C$14="On",('Net zero Activity data'!AN5*EF!$H4)*kgtoGg,"ERROR"))</f>
        <v>74.122198063336057</v>
      </c>
      <c r="V1067" s="93">
        <f>IF('Net zero activities &amp; levers'!$C$14="Off",('Activity data'!AO5*EF!$H4)*kgtoGg,IF('Net zero activities &amp; levers'!$C$14="On",('Net zero Activity data'!AO5*EF!$H4)*kgtoGg,"ERROR"))</f>
        <v>74.76043991165507</v>
      </c>
      <c r="W1067" s="93">
        <f>IF('Net zero activities &amp; levers'!$C$14="Off",('Activity data'!AP5*EF!$H4)*kgtoGg,IF('Net zero activities &amp; levers'!$C$14="On",('Net zero Activity data'!AP5*EF!$H4)*kgtoGg,"ERROR"))</f>
        <v>75.435130128849366</v>
      </c>
      <c r="X1067" s="93">
        <f>IF('Net zero activities &amp; levers'!$C$14="Off",('Activity data'!AQ5*EF!$H4)*kgtoGg,IF('Net zero activities &amp; levers'!$C$14="On",('Net zero Activity data'!AQ5*EF!$H4)*kgtoGg,"ERROR"))</f>
        <v>76.051137701045576</v>
      </c>
      <c r="Y1067" s="93">
        <f>IF('Net zero activities &amp; levers'!$C$14="Off",('Activity data'!AR5*EF!$H4)*kgtoGg,IF('Net zero activities &amp; levers'!$C$14="On",('Net zero Activity data'!AR5*EF!$H4)*kgtoGg,"ERROR"))</f>
        <v>76.570434337911649</v>
      </c>
      <c r="Z1067" s="93">
        <f>IF('Net zero activities &amp; levers'!$C$14="Off",('Activity data'!AS5*EF!$H4)*kgtoGg,IF('Net zero activities &amp; levers'!$C$14="On",('Net zero Activity data'!AS5*EF!$H4)*kgtoGg,"ERROR"))</f>
        <v>77.083270336302945</v>
      </c>
      <c r="AA1067" s="93">
        <f>IF('Net zero activities &amp; levers'!$C$14="Off",('Activity data'!AT5*EF!$H4)*kgtoGg,IF('Net zero activities &amp; levers'!$C$14="On",('Net zero Activity data'!AT5*EF!$H4)*kgtoGg,"ERROR"))</f>
        <v>77.607288716602127</v>
      </c>
      <c r="AB1067" s="93">
        <f>IF('Net zero activities &amp; levers'!$C$14="Off",('Activity data'!AU5*EF!$H4)*kgtoGg,IF('Net zero activities &amp; levers'!$C$14="On",('Net zero Activity data'!AU5*EF!$H4)*kgtoGg,"ERROR"))</f>
        <v>78.334361803621377</v>
      </c>
      <c r="AC1067" s="93">
        <f>IF('Net zero activities &amp; levers'!$C$14="Off",('Activity data'!AV5*EF!$H4)*kgtoGg,IF('Net zero activities &amp; levers'!$C$14="On",('Net zero Activity data'!AV5*EF!$H4)*kgtoGg,"ERROR"))</f>
        <v>78.961839134259677</v>
      </c>
      <c r="AD1067" s="93">
        <f>IF('Net zero activities &amp; levers'!$C$14="Off",('Activity data'!AW5*EF!$H4)*kgtoGg,IF('Net zero activities &amp; levers'!$C$14="On",('Net zero Activity data'!AW5*EF!$H4)*kgtoGg,"ERROR"))</f>
        <v>79.731537222446462</v>
      </c>
      <c r="AE1067" s="93">
        <f>IF('Net zero activities &amp; levers'!$C$14="Off",('Activity data'!AX5*EF!$H4)*kgtoGg,IF('Net zero activities &amp; levers'!$C$14="On",('Net zero Activity data'!AX5*EF!$H4)*kgtoGg,"ERROR"))</f>
        <v>80.536174886187723</v>
      </c>
      <c r="AF1067" s="93">
        <f>IF('Net zero activities &amp; levers'!$C$14="Off",('Activity data'!AY5*EF!$H4)*kgtoGg,IF('Net zero activities &amp; levers'!$C$14="On",('Net zero Activity data'!AY5*EF!$H4)*kgtoGg,"ERROR"))</f>
        <v>81.502550074143315</v>
      </c>
      <c r="AG1067" s="93">
        <f>IF('Net zero activities &amp; levers'!$C$14="Off",('Activity data'!AZ5*EF!$H4)*kgtoGg,IF('Net zero activities &amp; levers'!$C$14="On",('Net zero Activity data'!AZ5*EF!$H4)*kgtoGg,"ERROR"))</f>
        <v>82.55096294016731</v>
      </c>
      <c r="AH1067" s="93">
        <f>IF('Net zero activities &amp; levers'!$C$14="Off",('Activity data'!BA5*EF!$H4)*kgtoGg,IF('Net zero activities &amp; levers'!$C$14="On",('Net zero Activity data'!BA5*EF!$H4)*kgtoGg,"ERROR"))</f>
        <v>83.359132542905741</v>
      </c>
      <c r="AI1067" s="93">
        <f>IF('Net zero activities &amp; levers'!$C$14="Off",('Activity data'!BB5*EF!$H4)*kgtoGg,IF('Net zero activities &amp; levers'!$C$14="On",('Net zero Activity data'!BB5*EF!$H4)*kgtoGg,"ERROR"))</f>
        <v>84.167299415400834</v>
      </c>
      <c r="AJ1067" s="93">
        <f>IF('Net zero activities &amp; levers'!$C$14="Off",('Activity data'!BC5*EF!$H4)*kgtoGg,IF('Net zero activities &amp; levers'!$C$14="On",('Net zero Activity data'!BC5*EF!$H4)*kgtoGg,"ERROR"))</f>
        <v>85.062420921639173</v>
      </c>
      <c r="AK1067" s="93">
        <f>IF('Net zero activities &amp; levers'!$C$14="Off",('Activity data'!BD5*EF!$H4)*kgtoGg,IF('Net zero activities &amp; levers'!$C$14="On",('Net zero Activity data'!BD5*EF!$H4)*kgtoGg,"ERROR"))</f>
        <v>85.951001239902936</v>
      </c>
      <c r="AL1067" s="93">
        <f>IF('Net zero activities &amp; levers'!$C$14="Off",('Activity data'!BE5*EF!$H4)*kgtoGg,IF('Net zero activities &amp; levers'!$C$14="On",('Net zero Activity data'!BE5*EF!$H4)*kgtoGg,"ERROR"))</f>
        <v>86.934407869511148</v>
      </c>
      <c r="AM1067" s="93">
        <f>IF('Net zero activities &amp; levers'!$C$14="Off",('Activity data'!BF5*EF!$H4)*kgtoGg,IF('Net zero activities &amp; levers'!$C$14="On",('Net zero Activity data'!BF5*EF!$H4)*kgtoGg,"ERROR"))</f>
        <v>87.887949815555459</v>
      </c>
      <c r="AN1067" s="93">
        <f>IF('Net zero activities &amp; levers'!$C$14="Off",('Activity data'!BG5*EF!$H4)*kgtoGg,IF('Net zero activities &amp; levers'!$C$14="On",('Net zero Activity data'!BG5*EF!$H4)*kgtoGg,"ERROR"))</f>
        <v>88.995197442126482</v>
      </c>
      <c r="AO1067" s="93">
        <f>IF('Net zero activities &amp; levers'!$C$14="Off",('Activity data'!BH5*EF!$H4)*kgtoGg,IF('Net zero activities &amp; levers'!$C$14="On",('Net zero Activity data'!BH5*EF!$H4)*kgtoGg,"ERROR"))</f>
        <v>90.114163139485754</v>
      </c>
      <c r="AP1067" s="93">
        <f>IF('Net zero activities &amp; levers'!$C$14="Off",('Activity data'!BI5*EF!$H4)*kgtoGg,IF('Net zero activities &amp; levers'!$C$14="On",('Net zero Activity data'!BI5*EF!$H4)*kgtoGg,"ERROR"))</f>
        <v>91.263395205308072</v>
      </c>
      <c r="AQ1067" s="93">
        <f>IF('Net zero activities &amp; levers'!$C$14="Off",('Activity data'!BJ5*EF!$H4)*kgtoGg,IF('Net zero activities &amp; levers'!$C$14="On",('Net zero Activity data'!BJ5*EF!$H4)*kgtoGg,"ERROR"))</f>
        <v>92.448895370855467</v>
      </c>
      <c r="AR1067" s="93">
        <f>IF('Net zero activities &amp; levers'!$C$14="Off",('Activity data'!BK5*EF!$H4)*kgtoGg,IF('Net zero activities &amp; levers'!$C$14="On",('Net zero Activity data'!BK5*EF!$H4)*kgtoGg,"ERROR"))</f>
        <v>93.682225562140673</v>
      </c>
      <c r="AS1067" s="93">
        <f>IF('Net zero activities &amp; levers'!$C$14="Off",('Activity data'!BL5*EF!$H4)*kgtoGg,IF('Net zero activities &amp; levers'!$C$14="On",('Net zero Activity data'!BL5*EF!$H4)*kgtoGg,"ERROR"))</f>
        <v>95.02281139562416</v>
      </c>
      <c r="AT1067" s="93">
        <f>IF('Net zero activities &amp; levers'!$C$14="Off",('Activity data'!BM5*EF!$H4)*kgtoGg,IF('Net zero activities &amp; levers'!$C$14="On",('Net zero Activity data'!BM5*EF!$H4)*kgtoGg,"ERROR"))</f>
        <v>95.790905009989416</v>
      </c>
      <c r="AU1067" s="93">
        <f>IF('Net zero activities &amp; levers'!$C$14="Off",('Activity data'!BN5*EF!$H4)*kgtoGg,IF('Net zero activities &amp; levers'!$C$14="On",('Net zero Activity data'!BN5*EF!$H4)*kgtoGg,"ERROR"))</f>
        <v>96.469490271834715</v>
      </c>
      <c r="AV1067" s="93">
        <f>IF('Net zero activities &amp; levers'!$C$14="Off",('Activity data'!BO5*EF!$H4)*kgtoGg,IF('Net zero activities &amp; levers'!$C$14="On",('Net zero Activity data'!BO5*EF!$H4)*kgtoGg,"ERROR"))</f>
        <v>97.15929905248683</v>
      </c>
      <c r="AW1067" s="93">
        <f>IF('Net zero activities &amp; levers'!$C$14="Off",('Activity data'!BP5*EF!$H4)*kgtoGg,IF('Net zero activities &amp; levers'!$C$14="On",('Net zero Activity data'!BP5*EF!$H4)*kgtoGg,"ERROR"))</f>
        <v>97.824161761631444</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58.564977012483276</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59.600764035107616</v>
      </c>
      <c r="S1068" s="93">
        <f>IF('Net zero activities &amp; levers'!$C$14="Off",('Activity data'!AL6*EF!$H5)*kgtoGg,IF('Net zero activities &amp; levers'!$C$14="On",('Net zero Activity data'!AL6*EF!$H5)*kgtoGg,"ERROR"))</f>
        <v>57.97256999506304</v>
      </c>
      <c r="T1068" s="93">
        <f>IF('Net zero activities &amp; levers'!$C$14="Off",('Activity data'!AM6*EF!$H5)*kgtoGg,IF('Net zero activities &amp; levers'!$C$14="On",('Net zero Activity data'!AM6*EF!$H5)*kgtoGg,"ERROR"))</f>
        <v>58.712320791664652</v>
      </c>
      <c r="U1068" s="93">
        <f>IF('Net zero activities &amp; levers'!$C$14="Off",('Activity data'!AN6*EF!$H5)*kgtoGg,IF('Net zero activities &amp; levers'!$C$14="On",('Net zero Activity data'!AN6*EF!$H5)*kgtoGg,"ERROR"))</f>
        <v>59.284161078822002</v>
      </c>
      <c r="V1068" s="93">
        <f>IF('Net zero activities &amp; levers'!$C$14="Off",('Activity data'!AO6*EF!$H5)*kgtoGg,IF('Net zero activities &amp; levers'!$C$14="On",('Net zero Activity data'!AO6*EF!$H5)*kgtoGg,"ERROR"))</f>
        <v>59.794637474984157</v>
      </c>
      <c r="W1068" s="93">
        <f>IF('Net zero activities &amp; levers'!$C$14="Off",('Activity data'!AP6*EF!$H5)*kgtoGg,IF('Net zero activities &amp; levers'!$C$14="On",('Net zero Activity data'!AP6*EF!$H5)*kgtoGg,"ERROR"))</f>
        <v>60.334265879963127</v>
      </c>
      <c r="X1068" s="93">
        <f>IF('Net zero activities &amp; levers'!$C$14="Off",('Activity data'!AQ6*EF!$H5)*kgtoGg,IF('Net zero activities &amp; levers'!$C$14="On",('Net zero Activity data'!AQ6*EF!$H5)*kgtoGg,"ERROR"))</f>
        <v>60.826958934001368</v>
      </c>
      <c r="Y1068" s="93">
        <f>IF('Net zero activities &amp; levers'!$C$14="Off",('Activity data'!AR6*EF!$H5)*kgtoGg,IF('Net zero activities &amp; levers'!$C$14="On",('Net zero Activity data'!AR6*EF!$H5)*kgtoGg,"ERROR"))</f>
        <v>61.24230098094597</v>
      </c>
      <c r="Z1068" s="93">
        <f>IF('Net zero activities &amp; levers'!$C$14="Off",('Activity data'!AS6*EF!$H5)*kgtoGg,IF('Net zero activities &amp; levers'!$C$14="On",('Net zero Activity data'!AS6*EF!$H5)*kgtoGg,"ERROR"))</f>
        <v>61.652475702284775</v>
      </c>
      <c r="AA1068" s="93">
        <f>IF('Net zero activities &amp; levers'!$C$14="Off",('Activity data'!AT6*EF!$H5)*kgtoGg,IF('Net zero activities &amp; levers'!$C$14="On",('Net zero Activity data'!AT6*EF!$H5)*kgtoGg,"ERROR"))</f>
        <v>62.071594277794041</v>
      </c>
      <c r="AB1068" s="93">
        <f>IF('Net zero activities &amp; levers'!$C$14="Off",('Activity data'!AU6*EF!$H5)*kgtoGg,IF('Net zero activities &amp; levers'!$C$14="On",('Net zero Activity data'!AU6*EF!$H5)*kgtoGg,"ERROR"))</f>
        <v>62.653119369239576</v>
      </c>
      <c r="AC1068" s="93">
        <f>IF('Net zero activities &amp; levers'!$C$14="Off",('Activity data'!AV6*EF!$H5)*kgtoGg,IF('Net zero activities &amp; levers'!$C$14="On",('Net zero Activity data'!AV6*EF!$H5)*kgtoGg,"ERROR"))</f>
        <v>63.15498612595777</v>
      </c>
      <c r="AD1068" s="93">
        <f>IF('Net zero activities &amp; levers'!$C$14="Off",('Activity data'!AW6*EF!$H5)*kgtoGg,IF('Net zero activities &amp; levers'!$C$14="On",('Net zero Activity data'!AW6*EF!$H5)*kgtoGg,"ERROR"))</f>
        <v>63.770603398979482</v>
      </c>
      <c r="AE1068" s="93">
        <f>IF('Net zero activities &amp; levers'!$C$14="Off",('Activity data'!AX6*EF!$H5)*kgtoGg,IF('Net zero activities &amp; levers'!$C$14="On",('Net zero Activity data'!AX6*EF!$H5)*kgtoGg,"ERROR"))</f>
        <v>64.414165922942445</v>
      </c>
      <c r="AF1068" s="93">
        <f>IF('Net zero activities &amp; levers'!$C$14="Off",('Activity data'!AY6*EF!$H5)*kgtoGg,IF('Net zero activities &amp; levers'!$C$14="On",('Net zero Activity data'!AY6*EF!$H5)*kgtoGg,"ERROR"))</f>
        <v>65.187088796281728</v>
      </c>
      <c r="AG1068" s="93">
        <f>IF('Net zero activities &amp; levers'!$C$14="Off",('Activity data'!AZ6*EF!$H5)*kgtoGg,IF('Net zero activities &amp; levers'!$C$14="On",('Net zero Activity data'!AZ6*EF!$H5)*kgtoGg,"ERROR"))</f>
        <v>66.025626762645942</v>
      </c>
      <c r="AH1068" s="93">
        <f>IF('Net zero activities &amp; levers'!$C$14="Off",('Activity data'!BA6*EF!$H5)*kgtoGg,IF('Net zero activities &amp; levers'!$C$14="On",('Net zero Activity data'!BA6*EF!$H5)*kgtoGg,"ERROR"))</f>
        <v>66.672014189888912</v>
      </c>
      <c r="AI1068" s="93">
        <f>IF('Net zero activities &amp; levers'!$C$14="Off",('Activity data'!BB6*EF!$H5)*kgtoGg,IF('Net zero activities &amp; levers'!$C$14="On",('Net zero Activity data'!BB6*EF!$H5)*kgtoGg,"ERROR"))</f>
        <v>67.318399433438032</v>
      </c>
      <c r="AJ1068" s="93">
        <f>IF('Net zero activities &amp; levers'!$C$14="Off",('Activity data'!BC6*EF!$H5)*kgtoGg,IF('Net zero activities &amp; levers'!$C$14="On",('Net zero Activity data'!BC6*EF!$H5)*kgtoGg,"ERROR"))</f>
        <v>68.034332432559395</v>
      </c>
      <c r="AK1068" s="93">
        <f>IF('Net zero activities &amp; levers'!$C$14="Off",('Activity data'!BD6*EF!$H5)*kgtoGg,IF('Net zero activities &amp; levers'!$C$14="On",('Net zero Activity data'!BD6*EF!$H5)*kgtoGg,"ERROR"))</f>
        <v>68.745033681251542</v>
      </c>
      <c r="AL1068" s="93">
        <f>IF('Net zero activities &amp; levers'!$C$14="Off",('Activity data'!BE6*EF!$H5)*kgtoGg,IF('Net zero activities &amp; levers'!$C$14="On",('Net zero Activity data'!BE6*EF!$H5)*kgtoGg,"ERROR"))</f>
        <v>69.531578583574301</v>
      </c>
      <c r="AM1068" s="93">
        <f>IF('Net zero activities &amp; levers'!$C$14="Off",('Activity data'!BF6*EF!$H5)*kgtoGg,IF('Net zero activities &amp; levers'!$C$14="On",('Net zero Activity data'!BF6*EF!$H5)*kgtoGg,"ERROR"))</f>
        <v>70.294237217582989</v>
      </c>
      <c r="AN1068" s="93">
        <f>IF('Net zero activities &amp; levers'!$C$14="Off",('Activity data'!BG6*EF!$H5)*kgtoGg,IF('Net zero activities &amp; levers'!$C$14="On",('Net zero Activity data'!BG6*EF!$H5)*kgtoGg,"ERROR"))</f>
        <v>71.179832199422165</v>
      </c>
      <c r="AO1068" s="93">
        <f>IF('Net zero activities &amp; levers'!$C$14="Off",('Activity data'!BH6*EF!$H5)*kgtoGg,IF('Net zero activities &amp; levers'!$C$14="On",('Net zero Activity data'!BH6*EF!$H5)*kgtoGg,"ERROR"))</f>
        <v>72.07479948826645</v>
      </c>
      <c r="AP1068" s="93">
        <f>IF('Net zero activities &amp; levers'!$C$14="Off",('Activity data'!BI6*EF!$H5)*kgtoGg,IF('Net zero activities &amp; levers'!$C$14="On",('Net zero Activity data'!BI6*EF!$H5)*kgtoGg,"ERROR"))</f>
        <v>72.993974319656914</v>
      </c>
      <c r="AQ1068" s="93">
        <f>IF('Net zero activities &amp; levers'!$C$14="Off",('Activity data'!BJ6*EF!$H5)*kgtoGg,IF('Net zero activities &amp; levers'!$C$14="On",('Net zero Activity data'!BJ6*EF!$H5)*kgtoGg,"ERROR"))</f>
        <v>73.94215697761355</v>
      </c>
      <c r="AR1068" s="93">
        <f>IF('Net zero activities &amp; levers'!$C$14="Off",('Activity data'!BK6*EF!$H5)*kgtoGg,IF('Net zero activities &amp; levers'!$C$14="On",('Net zero Activity data'!BK6*EF!$H5)*kgtoGg,"ERROR"))</f>
        <v>74.928594881965068</v>
      </c>
      <c r="AS1068" s="93">
        <f>IF('Net zero activities &amp; levers'!$C$14="Off",('Activity data'!BL6*EF!$H5)*kgtoGg,IF('Net zero activities &amp; levers'!$C$14="On",('Net zero Activity data'!BL6*EF!$H5)*kgtoGg,"ERROR"))</f>
        <v>76.000817624527457</v>
      </c>
      <c r="AT1068" s="93">
        <f>IF('Net zero activities &amp; levers'!$C$14="Off",('Activity data'!BM6*EF!$H5)*kgtoGg,IF('Net zero activities &amp; levers'!$C$14="On",('Net zero Activity data'!BM6*EF!$H5)*kgtoGg,"ERROR"))</f>
        <v>76.615151612825215</v>
      </c>
      <c r="AU1068" s="93">
        <f>IF('Net zero activities &amp; levers'!$C$14="Off",('Activity data'!BN6*EF!$H5)*kgtoGg,IF('Net zero activities &amp; levers'!$C$14="On",('Net zero Activity data'!BN6*EF!$H5)*kgtoGg,"ERROR"))</f>
        <v>77.15789533899715</v>
      </c>
      <c r="AV1068" s="93">
        <f>IF('Net zero activities &amp; levers'!$C$14="Off",('Activity data'!BO6*EF!$H5)*kgtoGg,IF('Net zero activities &amp; levers'!$C$14="On",('Net zero Activity data'!BO6*EF!$H5)*kgtoGg,"ERROR"))</f>
        <v>77.709615821312354</v>
      </c>
      <c r="AW1068" s="93">
        <f>IF('Net zero activities &amp; levers'!$C$14="Off",('Activity data'!BP6*EF!$H5)*kgtoGg,IF('Net zero activities &amp; levers'!$C$14="On",('Net zero Activity data'!BP6*EF!$H5)*kgtoGg,"ERROR"))</f>
        <v>78.241384022662118</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26.479482964607659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26.947802192577253</v>
      </c>
      <c r="S1069" s="93">
        <f>IF('Net zero activities &amp; levers'!$C$14="Off",('Activity data'!AL7*EF!$H6)*kgtoGg,IF('Net zero activities &amp; levers'!$C$14="On",('Net zero Activity data'!AL7*EF!$H6)*kgtoGg,"ERROR"))</f>
        <v>26.211632923062361</v>
      </c>
      <c r="T1069" s="93">
        <f>IF('Net zero activities &amp; levers'!$C$14="Off",('Activity data'!AM7*EF!$H6)*kgtoGg,IF('Net zero activities &amp; levers'!$C$14="On",('Net zero Activity data'!AM7*EF!$H6)*kgtoGg,"ERROR"))</f>
        <v>26.546102765208673</v>
      </c>
      <c r="U1069" s="93">
        <f>IF('Net zero activities &amp; levers'!$C$14="Off",('Activity data'!AN7*EF!$H6)*kgtoGg,IF('Net zero activities &amp; levers'!$C$14="On",('Net zero Activity data'!AN7*EF!$H6)*kgtoGg,"ERROR"))</f>
        <v>26.804653795443542</v>
      </c>
      <c r="V1069" s="93">
        <f>IF('Net zero activities &amp; levers'!$C$14="Off",('Activity data'!AO7*EF!$H6)*kgtoGg,IF('Net zero activities &amp; levers'!$C$14="On",('Net zero Activity data'!AO7*EF!$H6)*kgtoGg,"ERROR"))</f>
        <v>27.035459845843405</v>
      </c>
      <c r="W1069" s="93">
        <f>IF('Net zero activities &amp; levers'!$C$14="Off",('Activity data'!AP7*EF!$H6)*kgtoGg,IF('Net zero activities &amp; levers'!$C$14="On",('Net zero Activity data'!AP7*EF!$H6)*kgtoGg,"ERROR"))</f>
        <v>27.279446642829821</v>
      </c>
      <c r="X1069" s="93">
        <f>IF('Net zero activities &amp; levers'!$C$14="Off",('Activity data'!AQ7*EF!$H6)*kgtoGg,IF('Net zero activities &amp; levers'!$C$14="On",('Net zero Activity data'!AQ7*EF!$H6)*kgtoGg,"ERROR"))</f>
        <v>27.502212158957413</v>
      </c>
      <c r="Y1069" s="93">
        <f>IF('Net zero activities &amp; levers'!$C$14="Off",('Activity data'!AR7*EF!$H6)*kgtoGg,IF('Net zero activities &amp; levers'!$C$14="On",('Net zero Activity data'!AR7*EF!$H6)*kgtoGg,"ERROR"))</f>
        <v>27.690004303983113</v>
      </c>
      <c r="Z1069" s="93">
        <f>IF('Net zero activities &amp; levers'!$C$14="Off",('Activity data'!AS7*EF!$H6)*kgtoGg,IF('Net zero activities &amp; levers'!$C$14="On",('Net zero Activity data'!AS7*EF!$H6)*kgtoGg,"ERROR"))</f>
        <v>27.8754601019746</v>
      </c>
      <c r="AA1069" s="93">
        <f>IF('Net zero activities &amp; levers'!$C$14="Off",('Activity data'!AT7*EF!$H6)*kgtoGg,IF('Net zero activities &amp; levers'!$C$14="On",('Net zero Activity data'!AT7*EF!$H6)*kgtoGg,"ERROR"))</f>
        <v>28.064959761096517</v>
      </c>
      <c r="AB1069" s="93">
        <f>IF('Net zero activities &amp; levers'!$C$14="Off",('Activity data'!AU7*EF!$H6)*kgtoGg,IF('Net zero activities &amp; levers'!$C$14="On",('Net zero Activity data'!AU7*EF!$H6)*kgtoGg,"ERROR"))</f>
        <v>28.327889664563251</v>
      </c>
      <c r="AC1069" s="93">
        <f>IF('Net zero activities &amp; levers'!$C$14="Off",('Activity data'!AV7*EF!$H6)*kgtoGg,IF('Net zero activities &amp; levers'!$C$14="On",('Net zero Activity data'!AV7*EF!$H6)*kgtoGg,"ERROR"))</f>
        <v>28.554802965189833</v>
      </c>
      <c r="AD1069" s="93">
        <f>IF('Net zero activities &amp; levers'!$C$14="Off",('Activity data'!AW7*EF!$H6)*kgtoGg,IF('Net zero activities &amp; levers'!$C$14="On",('Net zero Activity data'!AW7*EF!$H6)*kgtoGg,"ERROR"))</f>
        <v>28.833147257721908</v>
      </c>
      <c r="AE1069" s="93">
        <f>IF('Net zero activities &amp; levers'!$C$14="Off",('Activity data'!AX7*EF!$H6)*kgtoGg,IF('Net zero activities &amp; levers'!$C$14="On",('Net zero Activity data'!AX7*EF!$H6)*kgtoGg,"ERROR"))</f>
        <v>29.124126675101426</v>
      </c>
      <c r="AF1069" s="93">
        <f>IF('Net zero activities &amp; levers'!$C$14="Off",('Activity data'!AY7*EF!$H6)*kgtoGg,IF('Net zero activities &amp; levers'!$C$14="On",('Net zero Activity data'!AY7*EF!$H6)*kgtoGg,"ERROR"))</f>
        <v>29.473594891458458</v>
      </c>
      <c r="AG1069" s="93">
        <f>IF('Net zero activities &amp; levers'!$C$14="Off",('Activity data'!AZ7*EF!$H6)*kgtoGg,IF('Net zero activities &amp; levers'!$C$14="On",('Net zero Activity data'!AZ7*EF!$H6)*kgtoGg,"ERROR"))</f>
        <v>29.852730219912267</v>
      </c>
      <c r="AH1069" s="93">
        <f>IF('Net zero activities &amp; levers'!$C$14="Off",('Activity data'!BA7*EF!$H6)*kgtoGg,IF('Net zero activities &amp; levers'!$C$14="On",('Net zero Activity data'!BA7*EF!$H6)*kgtoGg,"ERROR"))</f>
        <v>30.144986884925018</v>
      </c>
      <c r="AI1069" s="93">
        <f>IF('Net zero activities &amp; levers'!$C$14="Off",('Activity data'!BB7*EF!$H6)*kgtoGg,IF('Net zero activities &amp; levers'!$C$14="On",('Net zero Activity data'!BB7*EF!$H6)*kgtoGg,"ERROR"))</f>
        <v>30.437242562605629</v>
      </c>
      <c r="AJ1069" s="93">
        <f>IF('Net zero activities &amp; levers'!$C$14="Off",('Activity data'!BC7*EF!$H6)*kgtoGg,IF('Net zero activities &amp; levers'!$C$14="On",('Net zero Activity data'!BC7*EF!$H6)*kgtoGg,"ERROR"))</f>
        <v>30.760943460669569</v>
      </c>
      <c r="AK1069" s="93">
        <f>IF('Net zero activities &amp; levers'!$C$14="Off",('Activity data'!BD7*EF!$H6)*kgtoGg,IF('Net zero activities &amp; levers'!$C$14="On",('Net zero Activity data'!BD7*EF!$H6)*kgtoGg,"ERROR"))</f>
        <v>31.082278882753968</v>
      </c>
      <c r="AL1069" s="93">
        <f>IF('Net zero activities &amp; levers'!$C$14="Off",('Activity data'!BE7*EF!$H6)*kgtoGg,IF('Net zero activities &amp; levers'!$C$14="On",('Net zero Activity data'!BE7*EF!$H6)*kgtoGg,"ERROR"))</f>
        <v>31.437906143352311</v>
      </c>
      <c r="AM1069" s="93">
        <f>IF('Net zero activities &amp; levers'!$C$14="Off",('Activity data'!BF7*EF!$H6)*kgtoGg,IF('Net zero activities &amp; levers'!$C$14="On",('Net zero Activity data'!BF7*EF!$H6)*kgtoGg,"ERROR"))</f>
        <v>31.782733501565719</v>
      </c>
      <c r="AN1069" s="93">
        <f>IF('Net zero activities &amp; levers'!$C$14="Off",('Activity data'!BG7*EF!$H6)*kgtoGg,IF('Net zero activities &amp; levers'!$C$14="On",('Net zero Activity data'!BG7*EF!$H6)*kgtoGg,"ERROR"))</f>
        <v>32.183145120102751</v>
      </c>
      <c r="AO1069" s="93">
        <f>IF('Net zero activities &amp; levers'!$C$14="Off",('Activity data'!BH7*EF!$H6)*kgtoGg,IF('Net zero activities &amp; levers'!$C$14="On",('Net zero Activity data'!BH7*EF!$H6)*kgtoGg,"ERROR"))</f>
        <v>32.587794319807585</v>
      </c>
      <c r="AP1069" s="93">
        <f>IF('Net zero activities &amp; levers'!$C$14="Off",('Activity data'!BI7*EF!$H6)*kgtoGg,IF('Net zero activities &amp; levers'!$C$14="On",('Net zero Activity data'!BI7*EF!$H6)*kgtoGg,"ERROR"))</f>
        <v>33.003388682358299</v>
      </c>
      <c r="AQ1069" s="93">
        <f>IF('Net zero activities &amp; levers'!$C$14="Off",('Activity data'!BJ7*EF!$H6)*kgtoGg,IF('Net zero activities &amp; levers'!$C$14="On",('Net zero Activity data'!BJ7*EF!$H6)*kgtoGg,"ERROR"))</f>
        <v>33.432098601143842</v>
      </c>
      <c r="AR1069" s="93">
        <f>IF('Net zero activities &amp; levers'!$C$14="Off",('Activity data'!BK7*EF!$H6)*kgtoGg,IF('Net zero activities &amp; levers'!$C$14="On",('Net zero Activity data'!BK7*EF!$H6)*kgtoGg,"ERROR"))</f>
        <v>33.87810519102694</v>
      </c>
      <c r="AS1069" s="93">
        <f>IF('Net zero activities &amp; levers'!$C$14="Off",('Activity data'!BL7*EF!$H6)*kgtoGg,IF('Net zero activities &amp; levers'!$C$14="On",('Net zero Activity data'!BL7*EF!$H6)*kgtoGg,"ERROR"))</f>
        <v>34.362898412065746</v>
      </c>
      <c r="AT1069" s="93">
        <f>IF('Net zero activities &amp; levers'!$C$14="Off",('Activity data'!BM7*EF!$H6)*kgtoGg,IF('Net zero activities &amp; levers'!$C$14="On",('Net zero Activity data'!BM7*EF!$H6)*kgtoGg,"ERROR"))</f>
        <v>34.640662482121513</v>
      </c>
      <c r="AU1069" s="93">
        <f>IF('Net zero activities &amp; levers'!$C$14="Off",('Activity data'!BN7*EF!$H6)*kgtoGg,IF('Net zero activities &amp; levers'!$C$14="On",('Net zero Activity data'!BN7*EF!$H6)*kgtoGg,"ERROR"))</f>
        <v>34.886057835871149</v>
      </c>
      <c r="AV1069" s="93">
        <f>IF('Net zero activities &amp; levers'!$C$14="Off",('Activity data'!BO7*EF!$H6)*kgtoGg,IF('Net zero activities &amp; levers'!$C$14="On",('Net zero Activity data'!BO7*EF!$H6)*kgtoGg,"ERROR"))</f>
        <v>35.135511927001019</v>
      </c>
      <c r="AW1069" s="93">
        <f>IF('Net zero activities &amp; levers'!$C$14="Off",('Activity data'!BP7*EF!$H6)*kgtoGg,IF('Net zero activities &amp; levers'!$C$14="On",('Net zero Activity data'!BP7*EF!$H6)*kgtoGg,"ERROR"))</f>
        <v>35.375944823026224</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463.23498593143171</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457.68816035731231</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367.22346743218287</v>
      </c>
      <c r="T1070" s="93">
        <f>IF('Net zero activities &amp; levers'!$C$14="Off",('Activity data'!AM8*EF!$H7)*kgtoGg,IF('Net zero activities &amp; levers'!$C$14="On",('Net zero Activity data'!AM8*EF!$H7)*kgtoGg,"ERROR"))</f>
        <v>374.40227174276771</v>
      </c>
      <c r="U1070" s="93">
        <f>IF('Net zero activities &amp; levers'!$C$14="Off",('Activity data'!AN8*EF!$H7)*kgtoGg,IF('Net zero activities &amp; levers'!$C$14="On",('Net zero Activity data'!AN8*EF!$H7)*kgtoGg,"ERROR"))</f>
        <v>378.25490253722182</v>
      </c>
      <c r="V1070" s="93">
        <f>IF('Net zero activities &amp; levers'!$C$14="Off",('Activity data'!AO8*EF!$H7)*kgtoGg,IF('Net zero activities &amp; levers'!$C$14="On",('Net zero Activity data'!AO8*EF!$H7)*kgtoGg,"ERROR"))</f>
        <v>381.00095421186057</v>
      </c>
      <c r="W1070" s="93">
        <f>IF('Net zero activities &amp; levers'!$C$14="Off",('Activity data'!AP8*EF!$H7)*kgtoGg,IF('Net zero activities &amp; levers'!$C$14="On",('Net zero Activity data'!AP8*EF!$H7)*kgtoGg,"ERROR"))</f>
        <v>384.42445584718945</v>
      </c>
      <c r="X1070" s="93">
        <f>IF('Net zero activities &amp; levers'!$C$14="Off",('Activity data'!AQ8*EF!$H7)*kgtoGg,IF('Net zero activities &amp; levers'!$C$14="On",('Net zero Activity data'!AQ8*EF!$H7)*kgtoGg,"ERROR"))</f>
        <v>387.08102920322</v>
      </c>
      <c r="Y1070" s="93">
        <f>IF('Net zero activities &amp; levers'!$C$14="Off",('Activity data'!AR8*EF!$H7)*kgtoGg,IF('Net zero activities &amp; levers'!$C$14="On",('Net zero Activity data'!AR8*EF!$H7)*kgtoGg,"ERROR"))</f>
        <v>388.1848630592288</v>
      </c>
      <c r="Z1070" s="93">
        <f>IF('Net zero activities &amp; levers'!$C$14="Off",('Activity data'!AS8*EF!$H7)*kgtoGg,IF('Net zero activities &amp; levers'!$C$14="On",('Net zero Activity data'!AS8*EF!$H7)*kgtoGg,"ERROR"))</f>
        <v>389.12200924326339</v>
      </c>
      <c r="AA1070" s="93">
        <f>IF('Net zero activities &amp; levers'!$C$14="Off",('Activity data'!AT8*EF!$H7)*kgtoGg,IF('Net zero activities &amp; levers'!$C$14="On",('Net zero Activity data'!AT8*EF!$H7)*kgtoGg,"ERROR"))</f>
        <v>390.15719082394747</v>
      </c>
      <c r="AB1070" s="93">
        <f>IF('Net zero activities &amp; levers'!$C$14="Off",('Activity data'!AU8*EF!$H7)*kgtoGg,IF('Net zero activities &amp; levers'!$C$14="On",('Net zero Activity data'!AU8*EF!$H7)*kgtoGg,"ERROR"))</f>
        <v>394.00195058318292</v>
      </c>
      <c r="AC1070" s="93">
        <f>IF('Net zero activities &amp; levers'!$C$14="Off",('Activity data'!AV8*EF!$H7)*kgtoGg,IF('Net zero activities &amp; levers'!$C$14="On",('Net zero Activity data'!AV8*EF!$H7)*kgtoGg,"ERROR"))</f>
        <v>396.32147195202975</v>
      </c>
      <c r="AD1070" s="93">
        <f>IF('Net zero activities &amp; levers'!$C$14="Off",('Activity data'!AW8*EF!$H7)*kgtoGg,IF('Net zero activities &amp; levers'!$C$14="On",('Net zero Activity data'!AW8*EF!$H7)*kgtoGg,"ERROR"))</f>
        <v>397.1070650343259</v>
      </c>
      <c r="AE1070" s="93">
        <f>IF('Net zero activities &amp; levers'!$C$14="Off",('Activity data'!AX8*EF!$H7)*kgtoGg,IF('Net zero activities &amp; levers'!$C$14="On",('Net zero Activity data'!AX8*EF!$H7)*kgtoGg,"ERROR"))</f>
        <v>398.06164261100849</v>
      </c>
      <c r="AF1070" s="93">
        <f>IF('Net zero activities &amp; levers'!$C$14="Off",('Activity data'!AY8*EF!$H7)*kgtoGg,IF('Net zero activities &amp; levers'!$C$14="On",('Net zero Activity data'!AY8*EF!$H7)*kgtoGg,"ERROR"))</f>
        <v>400.8082169092383</v>
      </c>
      <c r="AG1070" s="93">
        <f>IF('Net zero activities &amp; levers'!$C$14="Off",('Activity data'!AZ8*EF!$H7)*kgtoGg,IF('Net zero activities &amp; levers'!$C$14="On",('Net zero Activity data'!AZ8*EF!$H7)*kgtoGg,"ERROR"))</f>
        <v>404.19564704726412</v>
      </c>
      <c r="AH1070" s="93">
        <f>IF('Net zero activities &amp; levers'!$C$14="Off",('Activity data'!BA8*EF!$H7)*kgtoGg,IF('Net zero activities &amp; levers'!$C$14="On",('Net zero Activity data'!BA8*EF!$H7)*kgtoGg,"ERROR"))</f>
        <v>404.16612998962057</v>
      </c>
      <c r="AI1070" s="93">
        <f>IF('Net zero activities &amp; levers'!$C$14="Off",('Activity data'!BB8*EF!$H7)*kgtoGg,IF('Net zero activities &amp; levers'!$C$14="On",('Net zero Activity data'!BB8*EF!$H7)*kgtoGg,"ERROR"))</f>
        <v>403.83936266424769</v>
      </c>
      <c r="AJ1070" s="93">
        <f>IF('Net zero activities &amp; levers'!$C$14="Off",('Activity data'!BC8*EF!$H7)*kgtoGg,IF('Net zero activities &amp; levers'!$C$14="On",('Net zero Activity data'!BC8*EF!$H7)*kgtoGg,"ERROR"))</f>
        <v>404.2474230190781</v>
      </c>
      <c r="AK1070" s="93">
        <f>IF('Net zero activities &amp; levers'!$C$14="Off",('Activity data'!BD8*EF!$H7)*kgtoGg,IF('Net zero activities &amp; levers'!$C$14="On",('Net zero Activity data'!BD8*EF!$H7)*kgtoGg,"ERROR"))</f>
        <v>404.2439288246685</v>
      </c>
      <c r="AL1070" s="93">
        <f>IF('Net zero activities &amp; levers'!$C$14="Off",('Activity data'!BE8*EF!$H7)*kgtoGg,IF('Net zero activities &amp; levers'!$C$14="On",('Net zero Activity data'!BE8*EF!$H7)*kgtoGg,"ERROR"))</f>
        <v>404.9783984456372</v>
      </c>
      <c r="AM1070" s="93">
        <f>IF('Net zero activities &amp; levers'!$C$14="Off",('Activity data'!BF8*EF!$H7)*kgtoGg,IF('Net zero activities &amp; levers'!$C$14="On",('Net zero Activity data'!BF8*EF!$H7)*kgtoGg,"ERROR"))</f>
        <v>405.01081214377359</v>
      </c>
      <c r="AN1070" s="93">
        <f>IF('Net zero activities &amp; levers'!$C$14="Off",('Activity data'!BG8*EF!$H7)*kgtoGg,IF('Net zero activities &amp; levers'!$C$14="On",('Net zero Activity data'!BG8*EF!$H7)*kgtoGg,"ERROR"))</f>
        <v>408.39643382105203</v>
      </c>
      <c r="AO1070" s="93">
        <f>IF('Net zero activities &amp; levers'!$C$14="Off",('Activity data'!BH8*EF!$H7)*kgtoGg,IF('Net zero activities &amp; levers'!$C$14="On",('Net zero Activity data'!BH8*EF!$H7)*kgtoGg,"ERROR"))</f>
        <v>411.56156330790856</v>
      </c>
      <c r="AP1070" s="93">
        <f>IF('Net zero activities &amp; levers'!$C$14="Off",('Activity data'!BI8*EF!$H7)*kgtoGg,IF('Net zero activities &amp; levers'!$C$14="On",('Net zero Activity data'!BI8*EF!$H7)*kgtoGg,"ERROR"))</f>
        <v>414.69486728887398</v>
      </c>
      <c r="AQ1070" s="93">
        <f>IF('Net zero activities &amp; levers'!$C$14="Off",('Activity data'!BJ8*EF!$H7)*kgtoGg,IF('Net zero activities &amp; levers'!$C$14="On",('Net zero Activity data'!BJ8*EF!$H7)*kgtoGg,"ERROR"))</f>
        <v>417.84247187027233</v>
      </c>
      <c r="AR1070" s="93">
        <f>IF('Net zero activities &amp; levers'!$C$14="Off",('Activity data'!BK8*EF!$H7)*kgtoGg,IF('Net zero activities &amp; levers'!$C$14="On",('Net zero Activity data'!BK8*EF!$H7)*kgtoGg,"ERROR"))</f>
        <v>421.10030547156072</v>
      </c>
      <c r="AS1070" s="93">
        <f>IF('Net zero activities &amp; levers'!$C$14="Off",('Activity data'!BL8*EF!$H7)*kgtoGg,IF('Net zero activities &amp; levers'!$C$14="On",('Net zero Activity data'!BL8*EF!$H7)*kgtoGg,"ERROR"))</f>
        <v>425.01631417856606</v>
      </c>
      <c r="AT1070" s="93">
        <f>IF('Net zero activities &amp; levers'!$C$14="Off",('Activity data'!BM8*EF!$H7)*kgtoGg,IF('Net zero activities &amp; levers'!$C$14="On",('Net zero Activity data'!BM8*EF!$H7)*kgtoGg,"ERROR"))</f>
        <v>423.11135636577694</v>
      </c>
      <c r="AU1070" s="93">
        <f>IF('Net zero activities &amp; levers'!$C$14="Off",('Activity data'!BN8*EF!$H7)*kgtoGg,IF('Net zero activities &amp; levers'!$C$14="On",('Net zero Activity data'!BN8*EF!$H7)*kgtoGg,"ERROR"))</f>
        <v>420.20449214859372</v>
      </c>
      <c r="AV1070" s="93">
        <f>IF('Net zero activities &amp; levers'!$C$14="Off",('Activity data'!BO8*EF!$H7)*kgtoGg,IF('Net zero activities &amp; levers'!$C$14="On",('Net zero Activity data'!BO8*EF!$H7)*kgtoGg,"ERROR"))</f>
        <v>417.26141455321226</v>
      </c>
      <c r="AW1070" s="93">
        <f>IF('Net zero activities &amp; levers'!$C$14="Off",('Activity data'!BP8*EF!$H7)*kgtoGg,IF('Net zero activities &amp; levers'!$C$14="On",('Net zero Activity data'!BP8*EF!$H7)*kgtoGg,"ERROR"))</f>
        <v>413.95650339352761</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326.20040935577725</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322.29445054900742</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258.5911017937604</v>
      </c>
      <c r="T1071" s="93">
        <f>IF('Net zero activities &amp; levers'!$C$14="Off",('Activity data'!AM9*EF!$H8)*kgtoGg,IF('Net zero activities &amp; levers'!$C$14="On",('Net zero Activity data'!AM9*EF!$H8)*kgtoGg,"ERROR"))</f>
        <v>263.6462659672722</v>
      </c>
      <c r="U1071" s="93">
        <f>IF('Net zero activities &amp; levers'!$C$14="Off",('Activity data'!AN9*EF!$H8)*kgtoGg,IF('Net zero activities &amp; levers'!$C$14="On",('Net zero Activity data'!AN9*EF!$H8)*kgtoGg,"ERROR"))</f>
        <v>266.35920816813098</v>
      </c>
      <c r="V1071" s="93">
        <f>IF('Net zero activities &amp; levers'!$C$14="Off",('Activity data'!AO9*EF!$H8)*kgtoGg,IF('Net zero activities &amp; levers'!$C$14="On",('Net zero Activity data'!AO9*EF!$H8)*kgtoGg,"ERROR"))</f>
        <v>268.29292044717675</v>
      </c>
      <c r="W1071" s="93">
        <f>IF('Net zero activities &amp; levers'!$C$14="Off",('Activity data'!AP9*EF!$H8)*kgtoGg,IF('Net zero activities &amp; levers'!$C$14="On",('Net zero Activity data'!AP9*EF!$H8)*kgtoGg,"ERROR"))</f>
        <v>270.70367885012649</v>
      </c>
      <c r="X1071" s="93">
        <f>IF('Net zero activities &amp; levers'!$C$14="Off",('Activity data'!AQ9*EF!$H8)*kgtoGg,IF('Net zero activities &amp; levers'!$C$14="On",('Net zero Activity data'!AQ9*EF!$H8)*kgtoGg,"ERROR"))</f>
        <v>272.57438236462548</v>
      </c>
      <c r="Y1071" s="93">
        <f>IF('Net zero activities &amp; levers'!$C$14="Off",('Activity data'!AR9*EF!$H8)*kgtoGg,IF('Net zero activities &amp; levers'!$C$14="On",('Net zero Activity data'!AR9*EF!$H8)*kgtoGg,"ERROR"))</f>
        <v>273.35167912895946</v>
      </c>
      <c r="Z1071" s="93">
        <f>IF('Net zero activities &amp; levers'!$C$14="Off",('Activity data'!AS9*EF!$H8)*kgtoGg,IF('Net zero activities &amp; levers'!$C$14="On",('Net zero Activity data'!AS9*EF!$H8)*kgtoGg,"ERROR"))</f>
        <v>274.0115979134693</v>
      </c>
      <c r="AA1071" s="93">
        <f>IF('Net zero activities &amp; levers'!$C$14="Off",('Activity data'!AT9*EF!$H8)*kgtoGg,IF('Net zero activities &amp; levers'!$C$14="On",('Net zero Activity data'!AT9*EF!$H8)*kgtoGg,"ERROR"))</f>
        <v>274.74055117829613</v>
      </c>
      <c r="AB1071" s="93">
        <f>IF('Net zero activities &amp; levers'!$C$14="Off",('Activity data'!AU9*EF!$H8)*kgtoGg,IF('Net zero activities &amp; levers'!$C$14="On",('Net zero Activity data'!AU9*EF!$H8)*kgtoGg,"ERROR"))</f>
        <v>277.44795076042283</v>
      </c>
      <c r="AC1071" s="93">
        <f>IF('Net zero activities &amp; levers'!$C$14="Off",('Activity data'!AV9*EF!$H8)*kgtoGg,IF('Net zero activities &amp; levers'!$C$14="On",('Net zero Activity data'!AV9*EF!$H8)*kgtoGg,"ERROR"))</f>
        <v>279.08130929983872</v>
      </c>
      <c r="AD1071" s="93">
        <f>IF('Net zero activities &amp; levers'!$C$14="Off",('Activity data'!AW9*EF!$H8)*kgtoGg,IF('Net zero activities &amp; levers'!$C$14="On",('Net zero Activity data'!AW9*EF!$H8)*kgtoGg,"ERROR"))</f>
        <v>279.63450755302506</v>
      </c>
      <c r="AE1071" s="93">
        <f>IF('Net zero activities &amp; levers'!$C$14="Off",('Activity data'!AX9*EF!$H8)*kgtoGg,IF('Net zero activities &amp; levers'!$C$14="On",('Net zero Activity data'!AX9*EF!$H8)*kgtoGg,"ERROR"))</f>
        <v>280.30670116044354</v>
      </c>
      <c r="AF1071" s="93">
        <f>IF('Net zero activities &amp; levers'!$C$14="Off",('Activity data'!AY9*EF!$H8)*kgtoGg,IF('Net zero activities &amp; levers'!$C$14="On",('Net zero Activity data'!AY9*EF!$H8)*kgtoGg,"ERROR"))</f>
        <v>282.2407814601151</v>
      </c>
      <c r="AG1071" s="93">
        <f>IF('Net zero activities &amp; levers'!$C$14="Off",('Activity data'!AZ9*EF!$H8)*kgtoGg,IF('Net zero activities &amp; levers'!$C$14="On",('Net zero Activity data'!AZ9*EF!$H8)*kgtoGg,"ERROR"))</f>
        <v>284.62613906747788</v>
      </c>
      <c r="AH1071" s="93">
        <f>IF('Net zero activities &amp; levers'!$C$14="Off",('Activity data'!BA9*EF!$H8)*kgtoGg,IF('Net zero activities &amp; levers'!$C$14="On",('Net zero Activity data'!BA9*EF!$H8)*kgtoGg,"ERROR"))</f>
        <v>284.60535377150768</v>
      </c>
      <c r="AI1071" s="93">
        <f>IF('Net zero activities &amp; levers'!$C$14="Off",('Activity data'!BB9*EF!$H8)*kgtoGg,IF('Net zero activities &amp; levers'!$C$14="On",('Net zero Activity data'!BB9*EF!$H8)*kgtoGg,"ERROR"))</f>
        <v>284.37525104063053</v>
      </c>
      <c r="AJ1071" s="93">
        <f>IF('Net zero activities &amp; levers'!$C$14="Off",('Activity data'!BC9*EF!$H8)*kgtoGg,IF('Net zero activities &amp; levers'!$C$14="On",('Net zero Activity data'!BC9*EF!$H8)*kgtoGg,"ERROR"))</f>
        <v>284.6625986262622</v>
      </c>
      <c r="AK1071" s="93">
        <f>IF('Net zero activities &amp; levers'!$C$14="Off",('Activity data'!BD9*EF!$H8)*kgtoGg,IF('Net zero activities &amp; levers'!$C$14="On",('Net zero Activity data'!BD9*EF!$H8)*kgtoGg,"ERROR"))</f>
        <v>284.66013808748289</v>
      </c>
      <c r="AL1071" s="93">
        <f>IF('Net zero activities &amp; levers'!$C$14="Off",('Activity data'!BE9*EF!$H8)*kgtoGg,IF('Net zero activities &amp; levers'!$C$14="On",('Net zero Activity data'!BE9*EF!$H8)*kgtoGg,"ERROR"))</f>
        <v>285.17733626615177</v>
      </c>
      <c r="AM1071" s="93">
        <f>IF('Net zero activities &amp; levers'!$C$14="Off",('Activity data'!BF9*EF!$H8)*kgtoGg,IF('Net zero activities &amp; levers'!$C$14="On",('Net zero Activity data'!BF9*EF!$H8)*kgtoGg,"ERROR"))</f>
        <v>285.20016131590381</v>
      </c>
      <c r="AN1071" s="93">
        <f>IF('Net zero activities &amp; levers'!$C$14="Off",('Activity data'!BG9*EF!$H8)*kgtoGg,IF('Net zero activities &amp; levers'!$C$14="On",('Net zero Activity data'!BG9*EF!$H8)*kgtoGg,"ERROR"))</f>
        <v>287.58424544295093</v>
      </c>
      <c r="AO1071" s="93">
        <f>IF('Net zero activities &amp; levers'!$C$14="Off",('Activity data'!BH9*EF!$H8)*kgtoGg,IF('Net zero activities &amp; levers'!$C$14="On",('Net zero Activity data'!BH9*EF!$H8)*kgtoGg,"ERROR"))</f>
        <v>289.81306357118586</v>
      </c>
      <c r="AP1071" s="93">
        <f>IF('Net zero activities &amp; levers'!$C$14="Off",('Activity data'!BI9*EF!$H8)*kgtoGg,IF('Net zero activities &amp; levers'!$C$14="On",('Net zero Activity data'!BI9*EF!$H8)*kgtoGg,"ERROR"))</f>
        <v>292.01947084237224</v>
      </c>
      <c r="AQ1071" s="93">
        <f>IF('Net zero activities &amp; levers'!$C$14="Off",('Activity data'!BJ9*EF!$H8)*kgtoGg,IF('Net zero activities &amp; levers'!$C$14="On",('Net zero Activity data'!BJ9*EF!$H8)*kgtoGg,"ERROR"))</f>
        <v>294.23594829792916</v>
      </c>
      <c r="AR1071" s="93">
        <f>IF('Net zero activities &amp; levers'!$C$14="Off",('Activity data'!BK9*EF!$H8)*kgtoGg,IF('Net zero activities &amp; levers'!$C$14="On",('Net zero Activity data'!BK9*EF!$H8)*kgtoGg,"ERROR"))</f>
        <v>296.53004672880763</v>
      </c>
      <c r="AS1071" s="93">
        <f>IF('Net zero activities &amp; levers'!$C$14="Off",('Activity data'!BL9*EF!$H8)*kgtoGg,IF('Net zero activities &amp; levers'!$C$14="On",('Net zero Activity data'!BL9*EF!$H8)*kgtoGg,"ERROR"))</f>
        <v>299.28761833298472</v>
      </c>
      <c r="AT1071" s="93">
        <f>IF('Net zero activities &amp; levers'!$C$14="Off",('Activity data'!BM9*EF!$H8)*kgtoGg,IF('Net zero activities &amp; levers'!$C$14="On",('Net zero Activity data'!BM9*EF!$H8)*kgtoGg,"ERROR"))</f>
        <v>297.94618679778273</v>
      </c>
      <c r="AU1071" s="93">
        <f>IF('Net zero activities &amp; levers'!$C$14="Off",('Activity data'!BN9*EF!$H8)*kgtoGg,IF('Net zero activities &amp; levers'!$C$14="On",('Net zero Activity data'!BN9*EF!$H8)*kgtoGg,"ERROR"))</f>
        <v>295.8992336824428</v>
      </c>
      <c r="AV1071" s="93">
        <f>IF('Net zero activities &amp; levers'!$C$14="Off",('Activity data'!BO9*EF!$H8)*kgtoGg,IF('Net zero activities &amp; levers'!$C$14="On",('Net zero Activity data'!BO9*EF!$H8)*kgtoGg,"ERROR"))</f>
        <v>293.82677986195057</v>
      </c>
      <c r="AW1071" s="93">
        <f>IF('Net zero activities &amp; levers'!$C$14="Off",('Activity data'!BP9*EF!$H8)*kgtoGg,IF('Net zero activities &amp; levers'!$C$14="On",('Net zero Activity data'!BP9*EF!$H8)*kgtoGg,"ERROR"))</f>
        <v>291.49953039696044</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31.891995988947254</v>
      </c>
      <c r="L1072" s="93">
        <f>IF('Net zero activities &amp; levers'!$C$14="Off",('Activity data'!AE10*EF!$H9)*kgtoGg,IF('Net zero activities &amp; levers'!$C$14="On",('Net zero Activity data'!AE10*EF!$H9)*kgtoGg,"ERROR"))</f>
        <v>32.967337371253521</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34.956750125130895</v>
      </c>
      <c r="T1072" s="93">
        <f>IF('Net zero activities &amp; levers'!$C$14="Off",('Activity data'!AM10*EF!$H9)*kgtoGg,IF('Net zero activities &amp; levers'!$C$14="On",('Net zero Activity data'!AM10*EF!$H9)*kgtoGg,"ERROR"))</f>
        <v>36.49878151307351</v>
      </c>
      <c r="U1072" s="93">
        <f>IF('Net zero activities &amp; levers'!$C$14="Off",('Activity data'!AN10*EF!$H9)*kgtoGg,IF('Net zero activities &amp; levers'!$C$14="On",('Net zero Activity data'!AN10*EF!$H9)*kgtoGg,"ERROR"))</f>
        <v>37.750560148575438</v>
      </c>
      <c r="V1072" s="93">
        <f>IF('Net zero activities &amp; levers'!$C$14="Off",('Activity data'!AO10*EF!$H9)*kgtoGg,IF('Net zero activities &amp; levers'!$C$14="On",('Net zero Activity data'!AO10*EF!$H9)*kgtoGg,"ERROR"))</f>
        <v>38.916673208772778</v>
      </c>
      <c r="W1072" s="93">
        <f>IF('Net zero activities &amp; levers'!$C$14="Off",('Activity data'!AP10*EF!$H9)*kgtoGg,IF('Net zero activities &amp; levers'!$C$14="On",('Net zero Activity data'!AP10*EF!$H9)*kgtoGg,"ERROR"))</f>
        <v>40.176700738521113</v>
      </c>
      <c r="X1072" s="93">
        <f>IF('Net zero activities &amp; levers'!$C$14="Off",('Activity data'!AQ10*EF!$H9)*kgtoGg,IF('Net zero activities &amp; levers'!$C$14="On",('Net zero Activity data'!AQ10*EF!$H9)*kgtoGg,"ERROR"))</f>
        <v>41.381997026702102</v>
      </c>
      <c r="Y1072" s="93">
        <f>IF('Net zero activities &amp; levers'!$C$14="Off",('Activity data'!AR10*EF!$H9)*kgtoGg,IF('Net zero activities &amp; levers'!$C$14="On",('Net zero Activity data'!AR10*EF!$H9)*kgtoGg,"ERROR"))</f>
        <v>42.442022777267034</v>
      </c>
      <c r="Z1072" s="93">
        <f>IF('Net zero activities &amp; levers'!$C$14="Off",('Activity data'!AS10*EF!$H9)*kgtoGg,IF('Net zero activities &amp; levers'!$C$14="On",('Net zero Activity data'!AS10*EF!$H9)*kgtoGg,"ERROR"))</f>
        <v>43.501172022821031</v>
      </c>
      <c r="AA1072" s="93">
        <f>IF('Net zero activities &amp; levers'!$C$14="Off",('Activity data'!AT10*EF!$H9)*kgtoGg,IF('Net zero activities &amp; levers'!$C$14="On",('Net zero Activity data'!AT10*EF!$H9)*kgtoGg,"ERROR"))</f>
        <v>44.58919877230587</v>
      </c>
      <c r="AB1072" s="93">
        <f>IF('Net zero activities &amp; levers'!$C$14="Off",('Activity data'!AU10*EF!$H9)*kgtoGg,IF('Net zero activities &amp; levers'!$C$14="On",('Net zero Activity data'!AU10*EF!$H9)*kgtoGg,"ERROR"))</f>
        <v>46.024316667152448</v>
      </c>
      <c r="AC1072" s="93">
        <f>IF('Net zero activities &amp; levers'!$C$14="Off",('Activity data'!AV10*EF!$H9)*kgtoGg,IF('Net zero activities &amp; levers'!$C$14="On",('Net zero Activity data'!AV10*EF!$H9)*kgtoGg,"ERROR"))</f>
        <v>47.311402878203317</v>
      </c>
      <c r="AD1072" s="93">
        <f>IF('Net zero activities &amp; levers'!$C$14="Off",('Activity data'!AW10*EF!$H9)*kgtoGg,IF('Net zero activities &amp; levers'!$C$14="On",('Net zero Activity data'!AW10*EF!$H9)*kgtoGg,"ERROR"))</f>
        <v>48.977268436239811</v>
      </c>
      <c r="AE1072" s="93">
        <f>IF('Net zero activities &amp; levers'!$C$14="Off",('Activity data'!AX10*EF!$H9)*kgtoGg,IF('Net zero activities &amp; levers'!$C$14="On",('Net zero Activity data'!AX10*EF!$H9)*kgtoGg,"ERROR"))</f>
        <v>50.726245888262838</v>
      </c>
      <c r="AF1072" s="93">
        <f>IF('Net zero activities &amp; levers'!$C$14="Off",('Activity data'!AY10*EF!$H9)*kgtoGg,IF('Net zero activities &amp; levers'!$C$14="On",('Net zero Activity data'!AY10*EF!$H9)*kgtoGg,"ERROR"))</f>
        <v>52.777658772145514</v>
      </c>
      <c r="AG1072" s="93">
        <f>IF('Net zero activities &amp; levers'!$C$14="Off",('Activity data'!AZ10*EF!$H9)*kgtoGg,IF('Net zero activities &amp; levers'!$C$14="On",('Net zero Activity data'!AZ10*EF!$H9)*kgtoGg,"ERROR"))</f>
        <v>55.002286426591169</v>
      </c>
      <c r="AH1072" s="93">
        <f>IF('Net zero activities &amp; levers'!$C$14="Off",('Activity data'!BA10*EF!$H9)*kgtoGg,IF('Net zero activities &amp; levers'!$C$14="On",('Net zero Activity data'!BA10*EF!$H9)*kgtoGg,"ERROR"))</f>
        <v>56.843117563246985</v>
      </c>
      <c r="AI1072" s="93">
        <f>IF('Net zero activities &amp; levers'!$C$14="Off",('Activity data'!BB10*EF!$H9)*kgtoGg,IF('Net zero activities &amp; levers'!$C$14="On",('Net zero Activity data'!BB10*EF!$H9)*kgtoGg,"ERROR"))</f>
        <v>58.710730256288286</v>
      </c>
      <c r="AJ1072" s="93">
        <f>IF('Net zero activities &amp; levers'!$C$14="Off",('Activity data'!BC10*EF!$H9)*kgtoGg,IF('Net zero activities &amp; levers'!$C$14="On",('Net zero Activity data'!BC10*EF!$H9)*kgtoGg,"ERROR"))</f>
        <v>60.759995244280262</v>
      </c>
      <c r="AK1072" s="93">
        <f>IF('Net zero activities &amp; levers'!$C$14="Off",('Activity data'!BD10*EF!$H9)*kgtoGg,IF('Net zero activities &amp; levers'!$C$14="On",('Net zero Activity data'!BD10*EF!$H9)*kgtoGg,"ERROR"))</f>
        <v>62.828290180703796</v>
      </c>
      <c r="AL1072" s="93">
        <f>IF('Net zero activities &amp; levers'!$C$14="Off",('Activity data'!BE10*EF!$H9)*kgtoGg,IF('Net zero activities &amp; levers'!$C$14="On",('Net zero Activity data'!BE10*EF!$H9)*kgtoGg,"ERROR"))</f>
        <v>65.098871030220323</v>
      </c>
      <c r="AM1072" s="93">
        <f>IF('Net zero activities &amp; levers'!$C$14="Off",('Activity data'!BF10*EF!$H9)*kgtoGg,IF('Net zero activities &amp; levers'!$C$14="On",('Net zero Activity data'!BF10*EF!$H9)*kgtoGg,"ERROR"))</f>
        <v>67.349723703314552</v>
      </c>
      <c r="AN1072" s="93">
        <f>IF('Net zero activities &amp; levers'!$C$14="Off",('Activity data'!BG10*EF!$H9)*kgtoGg,IF('Net zero activities &amp; levers'!$C$14="On",('Net zero Activity data'!BG10*EF!$H9)*kgtoGg,"ERROR"))</f>
        <v>69.82889615877184</v>
      </c>
      <c r="AO1072" s="93">
        <f>IF('Net zero activities &amp; levers'!$C$14="Off",('Activity data'!BH10*EF!$H9)*kgtoGg,IF('Net zero activities &amp; levers'!$C$14="On",('Net zero Activity data'!BH10*EF!$H9)*kgtoGg,"ERROR"))</f>
        <v>72.362451981939984</v>
      </c>
      <c r="AP1072" s="93">
        <f>IF('Net zero activities &amp; levers'!$C$14="Off",('Activity data'!BI10*EF!$H9)*kgtoGg,IF('Net zero activities &amp; levers'!$C$14="On",('Net zero Activity data'!BI10*EF!$H9)*kgtoGg,"ERROR"))</f>
        <v>74.98578267484308</v>
      </c>
      <c r="AQ1072" s="93">
        <f>IF('Net zero activities &amp; levers'!$C$14="Off",('Activity data'!BJ10*EF!$H9)*kgtoGg,IF('Net zero activities &amp; levers'!$C$14="On",('Net zero Activity data'!BJ10*EF!$H9)*kgtoGg,"ERROR"))</f>
        <v>77.711737312545694</v>
      </c>
      <c r="AR1072" s="93">
        <f>IF('Net zero activities &amp; levers'!$C$14="Off",('Activity data'!BK10*EF!$H9)*kgtoGg,IF('Net zero activities &amp; levers'!$C$14="On",('Net zero Activity data'!BK10*EF!$H9)*kgtoGg,"ERROR"))</f>
        <v>80.563950463979495</v>
      </c>
      <c r="AS1072" s="93">
        <f>IF('Net zero activities &amp; levers'!$C$14="Off",('Activity data'!BL10*EF!$H9)*kgtoGg,IF('Net zero activities &amp; levers'!$C$14="On",('Net zero Activity data'!BL10*EF!$H9)*kgtoGg,"ERROR"))</f>
        <v>83.657491666418352</v>
      </c>
      <c r="AT1072" s="93">
        <f>IF('Net zero activities &amp; levers'!$C$14="Off",('Activity data'!BM10*EF!$H9)*kgtoGg,IF('Net zero activities &amp; levers'!$C$14="On",('Net zero Activity data'!BM10*EF!$H9)*kgtoGg,"ERROR"))</f>
        <v>85.69715469209028</v>
      </c>
      <c r="AU1072" s="93">
        <f>IF('Net zero activities &amp; levers'!$C$14="Off",('Activity data'!BN10*EF!$H9)*kgtoGg,IF('Net zero activities &amp; levers'!$C$14="On",('Net zero Activity data'!BN10*EF!$H9)*kgtoGg,"ERROR"))</f>
        <v>87.590901188369244</v>
      </c>
      <c r="AV1072" s="93">
        <f>IF('Net zero activities &amp; levers'!$C$14="Off",('Activity data'!BO10*EF!$H9)*kgtoGg,IF('Net zero activities &amp; levers'!$C$14="On",('Net zero Activity data'!BO10*EF!$H9)*kgtoGg,"ERROR"))</f>
        <v>89.530907937881153</v>
      </c>
      <c r="AW1072" s="93">
        <f>IF('Net zero activities &amp; levers'!$C$14="Off",('Activity data'!BP10*EF!$H9)*kgtoGg,IF('Net zero activities &amp; levers'!$C$14="On",('Net zero Activity data'!BP10*EF!$H9)*kgtoGg,"ERROR"))</f>
        <v>91.447475442694497</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132.5903429327976</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132.83344502276299</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135.2629300967325</v>
      </c>
      <c r="T1073" s="93">
        <f>IF('Net zero activities &amp; levers'!$C$14="Off",('Activity data'!AM11*EF!$H10)*kgtoGg,IF('Net zero activities &amp; levers'!$C$14="On",('Net zero Activity data'!AM11*EF!$H10)*kgtoGg,"ERROR"))</f>
        <v>135.71512628170822</v>
      </c>
      <c r="U1073" s="93">
        <f>IF('Net zero activities &amp; levers'!$C$14="Off",('Activity data'!AN11*EF!$H10)*kgtoGg,IF('Net zero activities &amp; levers'!$C$14="On",('Net zero Activity data'!AN11*EF!$H10)*kgtoGg,"ERROR"))</f>
        <v>136.11521900097762</v>
      </c>
      <c r="V1073" s="93">
        <f>IF('Net zero activities &amp; levers'!$C$14="Off",('Activity data'!AO11*EF!$H10)*kgtoGg,IF('Net zero activities &amp; levers'!$C$14="On",('Net zero Activity data'!AO11*EF!$H10)*kgtoGg,"ERROR"))</f>
        <v>136.46403421494676</v>
      </c>
      <c r="W1073" s="93">
        <f>IF('Net zero activities &amp; levers'!$C$14="Off",('Activity data'!AP11*EF!$H10)*kgtoGg,IF('Net zero activities &amp; levers'!$C$14="On",('Net zero Activity data'!AP11*EF!$H10)*kgtoGg,"ERROR"))</f>
        <v>136.76204460682843</v>
      </c>
      <c r="X1073" s="93">
        <f>IF('Net zero activities &amp; levers'!$C$14="Off",('Activity data'!AQ11*EF!$H10)*kgtoGg,IF('Net zero activities &amp; levers'!$C$14="On",('Net zero Activity data'!AQ11*EF!$H10)*kgtoGg,"ERROR"))</f>
        <v>137.00292903831007</v>
      </c>
      <c r="Y1073" s="93">
        <f>IF('Net zero activities &amp; levers'!$C$14="Off",('Activity data'!AR11*EF!$H10)*kgtoGg,IF('Net zero activities &amp; levers'!$C$14="On",('Net zero Activity data'!AR11*EF!$H10)*kgtoGg,"ERROR"))</f>
        <v>137.23614327030268</v>
      </c>
      <c r="Z1073" s="93">
        <f>IF('Net zero activities &amp; levers'!$C$14="Off",('Activity data'!AS11*EF!$H10)*kgtoGg,IF('Net zero activities &amp; levers'!$C$14="On",('Net zero Activity data'!AS11*EF!$H10)*kgtoGg,"ERROR"))</f>
        <v>137.46303036811852</v>
      </c>
      <c r="AA1073" s="93">
        <f>IF('Net zero activities &amp; levers'!$C$14="Off",('Activity data'!AT11*EF!$H10)*kgtoGg,IF('Net zero activities &amp; levers'!$C$14="On",('Net zero Activity data'!AT11*EF!$H10)*kgtoGg,"ERROR"))</f>
        <v>137.68258871217765</v>
      </c>
      <c r="AB1073" s="93">
        <f>IF('Net zero activities &amp; levers'!$C$14="Off",('Activity data'!AU11*EF!$H10)*kgtoGg,IF('Net zero activities &amp; levers'!$C$14="On",('Net zero Activity data'!AU11*EF!$H10)*kgtoGg,"ERROR"))</f>
        <v>137.8998743733122</v>
      </c>
      <c r="AC1073" s="93">
        <f>IF('Net zero activities &amp; levers'!$C$14="Off",('Activity data'!AV11*EF!$H10)*kgtoGg,IF('Net zero activities &amp; levers'!$C$14="On",('Net zero Activity data'!AV11*EF!$H10)*kgtoGg,"ERROR"))</f>
        <v>138.10319144092927</v>
      </c>
      <c r="AD1073" s="93">
        <f>IF('Net zero activities &amp; levers'!$C$14="Off",('Activity data'!AW11*EF!$H10)*kgtoGg,IF('Net zero activities &amp; levers'!$C$14="On",('Net zero Activity data'!AW11*EF!$H10)*kgtoGg,"ERROR"))</f>
        <v>138.30601845980948</v>
      </c>
      <c r="AE1073" s="93">
        <f>IF('Net zero activities &amp; levers'!$C$14="Off",('Activity data'!AX11*EF!$H10)*kgtoGg,IF('Net zero activities &amp; levers'!$C$14="On",('Net zero Activity data'!AX11*EF!$H10)*kgtoGg,"ERROR"))</f>
        <v>138.50358481045774</v>
      </c>
      <c r="AF1073" s="93">
        <f>IF('Net zero activities &amp; levers'!$C$14="Off",('Activity data'!AY11*EF!$H10)*kgtoGg,IF('Net zero activities &amp; levers'!$C$14="On",('Net zero Activity data'!AY11*EF!$H10)*kgtoGg,"ERROR"))</f>
        <v>138.69916942024864</v>
      </c>
      <c r="AG1073" s="93">
        <f>IF('Net zero activities &amp; levers'!$C$14="Off",('Activity data'!AZ11*EF!$H10)*kgtoGg,IF('Net zero activities &amp; levers'!$C$14="On",('Net zero Activity data'!AZ11*EF!$H10)*kgtoGg,"ERROR"))</f>
        <v>138.88908355310681</v>
      </c>
      <c r="AH1073" s="93">
        <f>IF('Net zero activities &amp; levers'!$C$14="Off",('Activity data'!BA11*EF!$H10)*kgtoGg,IF('Net zero activities &amp; levers'!$C$14="On",('Net zero Activity data'!BA11*EF!$H10)*kgtoGg,"ERROR"))</f>
        <v>139.06144377361875</v>
      </c>
      <c r="AI1073" s="93">
        <f>IF('Net zero activities &amp; levers'!$C$14="Off",('Activity data'!BB11*EF!$H10)*kgtoGg,IF('Net zero activities &amp; levers'!$C$14="On",('Net zero Activity data'!BB11*EF!$H10)*kgtoGg,"ERROR"))</f>
        <v>139.22543015864176</v>
      </c>
      <c r="AJ1073" s="93">
        <f>IF('Net zero activities &amp; levers'!$C$14="Off",('Activity data'!BC11*EF!$H10)*kgtoGg,IF('Net zero activities &amp; levers'!$C$14="On",('Net zero Activity data'!BC11*EF!$H10)*kgtoGg,"ERROR"))</f>
        <v>139.38321941065868</v>
      </c>
      <c r="AK1073" s="93">
        <f>IF('Net zero activities &amp; levers'!$C$14="Off",('Activity data'!BD11*EF!$H10)*kgtoGg,IF('Net zero activities &amp; levers'!$C$14="On",('Net zero Activity data'!BD11*EF!$H10)*kgtoGg,"ERROR"))</f>
        <v>139.53089304351511</v>
      </c>
      <c r="AL1073" s="93">
        <f>IF('Net zero activities &amp; levers'!$C$14="Off",('Activity data'!BE11*EF!$H10)*kgtoGg,IF('Net zero activities &amp; levers'!$C$14="On",('Net zero Activity data'!BE11*EF!$H10)*kgtoGg,"ERROR"))</f>
        <v>139.67120767549983</v>
      </c>
      <c r="AM1073" s="93">
        <f>IF('Net zero activities &amp; levers'!$C$14="Off",('Activity data'!BF11*EF!$H10)*kgtoGg,IF('Net zero activities &amp; levers'!$C$14="On",('Net zero Activity data'!BF11*EF!$H10)*kgtoGg,"ERROR"))</f>
        <v>139.79926939229694</v>
      </c>
      <c r="AN1073" s="93">
        <f>IF('Net zero activities &amp; levers'!$C$14="Off",('Activity data'!BG11*EF!$H10)*kgtoGg,IF('Net zero activities &amp; levers'!$C$14="On",('Net zero Activity data'!BG11*EF!$H10)*kgtoGg,"ERROR"))</f>
        <v>139.92266072011375</v>
      </c>
      <c r="AO1073" s="93">
        <f>IF('Net zero activities &amp; levers'!$C$14="Off",('Activity data'!BH11*EF!$H10)*kgtoGg,IF('Net zero activities &amp; levers'!$C$14="On",('Net zero Activity data'!BH11*EF!$H10)*kgtoGg,"ERROR"))</f>
        <v>140.03598914695661</v>
      </c>
      <c r="AP1073" s="93">
        <f>IF('Net zero activities &amp; levers'!$C$14="Off",('Activity data'!BI11*EF!$H10)*kgtoGg,IF('Net zero activities &amp; levers'!$C$14="On",('Net zero Activity data'!BI11*EF!$H10)*kgtoGg,"ERROR"))</f>
        <v>140.1393552838712</v>
      </c>
      <c r="AQ1073" s="93">
        <f>IF('Net zero activities &amp; levers'!$C$14="Off",('Activity data'!BJ11*EF!$H10)*kgtoGg,IF('Net zero activities &amp; levers'!$C$14="On",('Net zero Activity data'!BJ11*EF!$H10)*kgtoGg,"ERROR"))</f>
        <v>140.23246344191364</v>
      </c>
      <c r="AR1073" s="93">
        <f>IF('Net zero activities &amp; levers'!$C$14="Off",('Activity data'!BK11*EF!$H10)*kgtoGg,IF('Net zero activities &amp; levers'!$C$14="On",('Net zero Activity data'!BK11*EF!$H10)*kgtoGg,"ERROR"))</f>
        <v>140.31523576905886</v>
      </c>
      <c r="AS1073" s="93">
        <f>IF('Net zero activities &amp; levers'!$C$14="Off",('Activity data'!BL11*EF!$H10)*kgtoGg,IF('Net zero activities &amp; levers'!$C$14="On",('Net zero Activity data'!BL11*EF!$H10)*kgtoGg,"ERROR"))</f>
        <v>140.38932746488422</v>
      </c>
      <c r="AT1073" s="93">
        <f>IF('Net zero activities &amp; levers'!$C$14="Off",('Activity data'!BM11*EF!$H10)*kgtoGg,IF('Net zero activities &amp; levers'!$C$14="On",('Net zero Activity data'!BM11*EF!$H10)*kgtoGg,"ERROR"))</f>
        <v>140.43122884270295</v>
      </c>
      <c r="AU1073" s="93">
        <f>IF('Net zero activities &amp; levers'!$C$14="Off",('Activity data'!BN11*EF!$H10)*kgtoGg,IF('Net zero activities &amp; levers'!$C$14="On",('Net zero Activity data'!BN11*EF!$H10)*kgtoGg,"ERROR"))</f>
        <v>140.45696406084858</v>
      </c>
      <c r="AV1073" s="93">
        <f>IF('Net zero activities &amp; levers'!$C$14="Off",('Activity data'!BO11*EF!$H10)*kgtoGg,IF('Net zero activities &amp; levers'!$C$14="On",('Net zero Activity data'!BO11*EF!$H10)*kgtoGg,"ERROR"))</f>
        <v>140.4695892094457</v>
      </c>
      <c r="AW1073" s="93">
        <f>IF('Net zero activities &amp; levers'!$C$14="Off",('Activity data'!BP11*EF!$H10)*kgtoGg,IF('Net zero activities &amp; levers'!$C$14="On",('Net zero Activity data'!BP11*EF!$H10)*kgtoGg,"ERROR"))</f>
        <v>140.46753302121982</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14.369321450610601</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14.658959920607021</v>
      </c>
      <c r="T1074" s="93">
        <f>IF('Net zero activities &amp; levers'!$C$14="Off",('Activity data'!AM12*EF!$H11)*kgtoGg,IF('Net zero activities &amp; levers'!$C$14="On",('Net zero Activity data'!AM12*EF!$H11)*kgtoGg,"ERROR"))</f>
        <v>14.707966146829314</v>
      </c>
      <c r="U1074" s="93">
        <f>IF('Net zero activities &amp; levers'!$C$14="Off",('Activity data'!AN12*EF!$H11)*kgtoGg,IF('Net zero activities &amp; levers'!$C$14="On",('Net zero Activity data'!AN12*EF!$H11)*kgtoGg,"ERROR"))</f>
        <v>14.751325721637452</v>
      </c>
      <c r="V1074" s="93">
        <f>IF('Net zero activities &amp; levers'!$C$14="Off",('Activity data'!AO12*EF!$H11)*kgtoGg,IF('Net zero activities &amp; levers'!$C$14="On",('Net zero Activity data'!AO12*EF!$H11)*kgtoGg,"ERROR"))</f>
        <v>14.789128157512636</v>
      </c>
      <c r="W1074" s="93">
        <f>IF('Net zero activities &amp; levers'!$C$14="Off",('Activity data'!AP12*EF!$H11)*kgtoGg,IF('Net zero activities &amp; levers'!$C$14="On",('Net zero Activity data'!AP12*EF!$H11)*kgtoGg,"ERROR"))</f>
        <v>14.821424680938481</v>
      </c>
      <c r="X1074" s="93">
        <f>IF('Net zero activities &amp; levers'!$C$14="Off",('Activity data'!AQ12*EF!$H11)*kgtoGg,IF('Net zero activities &amp; levers'!$C$14="On",('Net zero Activity data'!AQ12*EF!$H11)*kgtoGg,"ERROR"))</f>
        <v>14.84753024603353</v>
      </c>
      <c r="Y1074" s="93">
        <f>IF('Net zero activities &amp; levers'!$C$14="Off",('Activity data'!AR12*EF!$H11)*kgtoGg,IF('Net zero activities &amp; levers'!$C$14="On",('Net zero Activity data'!AR12*EF!$H11)*kgtoGg,"ERROR"))</f>
        <v>14.872804562339189</v>
      </c>
      <c r="Z1074" s="93">
        <f>IF('Net zero activities &amp; levers'!$C$14="Off",('Activity data'!AS12*EF!$H11)*kgtoGg,IF('Net zero activities &amp; levers'!$C$14="On",('Net zero Activity data'!AS12*EF!$H11)*kgtoGg,"ERROR"))</f>
        <v>14.897393182968701</v>
      </c>
      <c r="AA1074" s="93">
        <f>IF('Net zero activities &amp; levers'!$C$14="Off",('Activity data'!AT12*EF!$H11)*kgtoGg,IF('Net zero activities &amp; levers'!$C$14="On",('Net zero Activity data'!AT12*EF!$H11)*kgtoGg,"ERROR"))</f>
        <v>14.921187558585853</v>
      </c>
      <c r="AB1074" s="93">
        <f>IF('Net zero activities &amp; levers'!$C$14="Off",('Activity data'!AU12*EF!$H11)*kgtoGg,IF('Net zero activities &amp; levers'!$C$14="On",('Net zero Activity data'!AU12*EF!$H11)*kgtoGg,"ERROR"))</f>
        <v>14.944735634881525</v>
      </c>
      <c r="AC1074" s="93">
        <f>IF('Net zero activities &amp; levers'!$C$14="Off",('Activity data'!AV12*EF!$H11)*kgtoGg,IF('Net zero activities &amp; levers'!$C$14="On",('Net zero Activity data'!AV12*EF!$H11)*kgtoGg,"ERROR"))</f>
        <v>14.966769881391212</v>
      </c>
      <c r="AD1074" s="93">
        <f>IF('Net zero activities &amp; levers'!$C$14="Off",('Activity data'!AW12*EF!$H11)*kgtoGg,IF('Net zero activities &amp; levers'!$C$14="On",('Net zero Activity data'!AW12*EF!$H11)*kgtoGg,"ERROR"))</f>
        <v>14.988751019449175</v>
      </c>
      <c r="AE1074" s="93">
        <f>IF('Net zero activities &amp; levers'!$C$14="Off",('Activity data'!AX12*EF!$H11)*kgtoGg,IF('Net zero activities &amp; levers'!$C$14="On",('Net zero Activity data'!AX12*EF!$H11)*kgtoGg,"ERROR"))</f>
        <v>15.010162038815256</v>
      </c>
      <c r="AF1074" s="93">
        <f>IF('Net zero activities &amp; levers'!$C$14="Off",('Activity data'!AY12*EF!$H11)*kgtoGg,IF('Net zero activities &amp; levers'!$C$14="On",('Net zero Activity data'!AY12*EF!$H11)*kgtoGg,"ERROR"))</f>
        <v>15.031358289361965</v>
      </c>
      <c r="AG1074" s="93">
        <f>IF('Net zero activities &amp; levers'!$C$14="Off",('Activity data'!AZ12*EF!$H11)*kgtoGg,IF('Net zero activities &amp; levers'!$C$14="On",('Net zero Activity data'!AZ12*EF!$H11)*kgtoGg,"ERROR"))</f>
        <v>15.051940008683985</v>
      </c>
      <c r="AH1074" s="93">
        <f>IF('Net zero activities &amp; levers'!$C$14="Off",('Activity data'!BA12*EF!$H11)*kgtoGg,IF('Net zero activities &amp; levers'!$C$14="On",('Net zero Activity data'!BA12*EF!$H11)*kgtoGg,"ERROR"))</f>
        <v>15.070619343536368</v>
      </c>
      <c r="AI1074" s="93">
        <f>IF('Net zero activities &amp; levers'!$C$14="Off",('Activity data'!BB12*EF!$H11)*kgtoGg,IF('Net zero activities &amp; levers'!$C$14="On",('Net zero Activity data'!BB12*EF!$H11)*kgtoGg,"ERROR"))</f>
        <v>15.088391173880854</v>
      </c>
      <c r="AJ1074" s="93">
        <f>IF('Net zero activities &amp; levers'!$C$14="Off",('Activity data'!BC12*EF!$H11)*kgtoGg,IF('Net zero activities &amp; levers'!$C$14="On",('Net zero Activity data'!BC12*EF!$H11)*kgtoGg,"ERROR"))</f>
        <v>15.105491397272173</v>
      </c>
      <c r="AK1074" s="93">
        <f>IF('Net zero activities &amp; levers'!$C$14="Off",('Activity data'!BD12*EF!$H11)*kgtoGg,IF('Net zero activities &amp; levers'!$C$14="On",('Net zero Activity data'!BD12*EF!$H11)*kgtoGg,"ERROR"))</f>
        <v>15.121495352412174</v>
      </c>
      <c r="AL1074" s="93">
        <f>IF('Net zero activities &amp; levers'!$C$14="Off",('Activity data'!BE12*EF!$H11)*kgtoGg,IF('Net zero activities &amp; levers'!$C$14="On",('Net zero Activity data'!BE12*EF!$H11)*kgtoGg,"ERROR"))</f>
        <v>15.136701784544519</v>
      </c>
      <c r="AM1074" s="93">
        <f>IF('Net zero activities &amp; levers'!$C$14="Off",('Activity data'!BF12*EF!$H11)*kgtoGg,IF('Net zero activities &amp; levers'!$C$14="On",('Net zero Activity data'!BF12*EF!$H11)*kgtoGg,"ERROR"))</f>
        <v>15.150580321498811</v>
      </c>
      <c r="AN1074" s="93">
        <f>IF('Net zero activities &amp; levers'!$C$14="Off",('Activity data'!BG12*EF!$H11)*kgtoGg,IF('Net zero activities &amp; levers'!$C$14="On",('Net zero Activity data'!BG12*EF!$H11)*kgtoGg,"ERROR"))</f>
        <v>15.163952710576318</v>
      </c>
      <c r="AO1074" s="93">
        <f>IF('Net zero activities &amp; levers'!$C$14="Off",('Activity data'!BH12*EF!$H11)*kgtoGg,IF('Net zero activities &amp; levers'!$C$14="On",('Net zero Activity data'!BH12*EF!$H11)*kgtoGg,"ERROR"))</f>
        <v>15.176234544673564</v>
      </c>
      <c r="AP1074" s="93">
        <f>IF('Net zero activities &amp; levers'!$C$14="Off",('Activity data'!BI12*EF!$H11)*kgtoGg,IF('Net zero activities &amp; levers'!$C$14="On",('Net zero Activity data'!BI12*EF!$H11)*kgtoGg,"ERROR"))</f>
        <v>15.187436727393507</v>
      </c>
      <c r="AQ1074" s="93">
        <f>IF('Net zero activities &amp; levers'!$C$14="Off",('Activity data'!BJ12*EF!$H11)*kgtoGg,IF('Net zero activities &amp; levers'!$C$14="On",('Net zero Activity data'!BJ12*EF!$H11)*kgtoGg,"ERROR"))</f>
        <v>15.197527213796912</v>
      </c>
      <c r="AR1074" s="93">
        <f>IF('Net zero activities &amp; levers'!$C$14="Off",('Activity data'!BK12*EF!$H11)*kgtoGg,IF('Net zero activities &amp; levers'!$C$14="On",('Net zero Activity data'!BK12*EF!$H11)*kgtoGg,"ERROR"))</f>
        <v>15.206497566762719</v>
      </c>
      <c r="AS1074" s="93">
        <f>IF('Net zero activities &amp; levers'!$C$14="Off",('Activity data'!BL12*EF!$H11)*kgtoGg,IF('Net zero activities &amp; levers'!$C$14="On",('Net zero Activity data'!BL12*EF!$H11)*kgtoGg,"ERROR"))</f>
        <v>15.214527166585652</v>
      </c>
      <c r="AT1074" s="93">
        <f>IF('Net zero activities &amp; levers'!$C$14="Off",('Activity data'!BM12*EF!$H11)*kgtoGg,IF('Net zero activities &amp; levers'!$C$14="On",('Net zero Activity data'!BM12*EF!$H11)*kgtoGg,"ERROR"))</f>
        <v>15.219068178802551</v>
      </c>
      <c r="AU1074" s="93">
        <f>IF('Net zero activities &amp; levers'!$C$14="Off",('Activity data'!BN12*EF!$H11)*kgtoGg,IF('Net zero activities &amp; levers'!$C$14="On",('Net zero Activity data'!BN12*EF!$H11)*kgtoGg,"ERROR"))</f>
        <v>15.221857202602902</v>
      </c>
      <c r="AV1074" s="93">
        <f>IF('Net zero activities &amp; levers'!$C$14="Off",('Activity data'!BO12*EF!$H11)*kgtoGg,IF('Net zero activities &amp; levers'!$C$14="On",('Net zero Activity data'!BO12*EF!$H11)*kgtoGg,"ERROR"))</f>
        <v>15.223225438136055</v>
      </c>
      <c r="AW1074" s="93">
        <f>IF('Net zero activities &amp; levers'!$C$14="Off",('Activity data'!BP12*EF!$H11)*kgtoGg,IF('Net zero activities &amp; levers'!$C$14="On",('Net zero Activity data'!BP12*EF!$H11)*kgtoGg,"ERROR"))</f>
        <v>15.223002601171256</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15.742057315470383</v>
      </c>
      <c r="T1075" s="93">
        <f>IF('Net zero activities &amp; levers'!$C$14="Off",('Activity data'!AM13*EF!$H12)*kgtoGg,IF('Net zero activities &amp; levers'!$C$14="On",('Net zero Activity data'!AM13*EF!$H12)*kgtoGg,"ERROR"))</f>
        <v>15.831220334833683</v>
      </c>
      <c r="U1075" s="93">
        <f>IF('Net zero activities &amp; levers'!$C$14="Off",('Activity data'!AN13*EF!$H12)*kgtoGg,IF('Net zero activities &amp; levers'!$C$14="On",('Net zero Activity data'!AN13*EF!$H12)*kgtoGg,"ERROR"))</f>
        <v>15.909701744759417</v>
      </c>
      <c r="V1075" s="93">
        <f>IF('Net zero activities &amp; levers'!$C$14="Off",('Activity data'!AO13*EF!$H12)*kgtoGg,IF('Net zero activities &amp; levers'!$C$14="On",('Net zero Activity data'!AO13*EF!$H12)*kgtoGg,"ERROR"))</f>
        <v>15.977834251898944</v>
      </c>
      <c r="W1075" s="93">
        <f>IF('Net zero activities &amp; levers'!$C$14="Off",('Activity data'!AP13*EF!$H12)*kgtoGg,IF('Net zero activities &amp; levers'!$C$14="On",('Net zero Activity data'!AP13*EF!$H12)*kgtoGg,"ERROR"))</f>
        <v>16.035869517275039</v>
      </c>
      <c r="X1075" s="93">
        <f>IF('Net zero activities &amp; levers'!$C$14="Off",('Activity data'!AQ13*EF!$H12)*kgtoGg,IF('Net zero activities &amp; levers'!$C$14="On",('Net zero Activity data'!AQ13*EF!$H12)*kgtoGg,"ERROR"))</f>
        <v>16.082856670417829</v>
      </c>
      <c r="Y1075" s="93">
        <f>IF('Net zero activities &amp; levers'!$C$14="Off",('Activity data'!AR13*EF!$H12)*kgtoGg,IF('Net zero activities &amp; levers'!$C$14="On",('Net zero Activity data'!AR13*EF!$H12)*kgtoGg,"ERROR"))</f>
        <v>16.127560772197896</v>
      </c>
      <c r="Z1075" s="93">
        <f>IF('Net zero activities &amp; levers'!$C$14="Off",('Activity data'!AS13*EF!$H12)*kgtoGg,IF('Net zero activities &amp; levers'!$C$14="On",('Net zero Activity data'!AS13*EF!$H12)*kgtoGg,"ERROR"))</f>
        <v>16.170293091094155</v>
      </c>
      <c r="AA1075" s="93">
        <f>IF('Net zero activities &amp; levers'!$C$14="Off",('Activity data'!AT13*EF!$H12)*kgtoGg,IF('Net zero activities &amp; levers'!$C$14="On",('Net zero Activity data'!AT13*EF!$H12)*kgtoGg,"ERROR"))</f>
        <v>16.210948482317562</v>
      </c>
      <c r="AB1075" s="93">
        <f>IF('Net zero activities &amp; levers'!$C$14="Off",('Activity data'!AU13*EF!$H12)*kgtoGg,IF('Net zero activities &amp; levers'!$C$14="On",('Net zero Activity data'!AU13*EF!$H12)*kgtoGg,"ERROR"))</f>
        <v>16.250465324844182</v>
      </c>
      <c r="AC1075" s="93">
        <f>IF('Net zero activities &amp; levers'!$C$14="Off",('Activity data'!AV13*EF!$H12)*kgtoGg,IF('Net zero activities &amp; levers'!$C$14="On",('Net zero Activity data'!AV13*EF!$H12)*kgtoGg,"ERROR"))</f>
        <v>16.286875192461874</v>
      </c>
      <c r="AD1075" s="93">
        <f>IF('Net zero activities &amp; levers'!$C$14="Off",('Activity data'!AW13*EF!$H12)*kgtoGg,IF('Net zero activities &amp; levers'!$C$14="On",('Net zero Activity data'!AW13*EF!$H12)*kgtoGg,"ERROR"))</f>
        <v>16.322561045796675</v>
      </c>
      <c r="AE1075" s="93">
        <f>IF('Net zero activities &amp; levers'!$C$14="Off",('Activity data'!AX13*EF!$H12)*kgtoGg,IF('Net zero activities &amp; levers'!$C$14="On",('Net zero Activity data'!AX13*EF!$H12)*kgtoGg,"ERROR"))</f>
        <v>16.356742858734652</v>
      </c>
      <c r="AF1075" s="93">
        <f>IF('Net zero activities &amp; levers'!$C$14="Off",('Activity data'!AY13*EF!$H12)*kgtoGg,IF('Net zero activities &amp; levers'!$C$14="On",('Net zero Activity data'!AY13*EF!$H12)*kgtoGg,"ERROR"))</f>
        <v>16.390025463224383</v>
      </c>
      <c r="AG1075" s="93">
        <f>IF('Net zero activities &amp; levers'!$C$14="Off",('Activity data'!AZ13*EF!$H12)*kgtoGg,IF('Net zero activities &amp; levers'!$C$14="On",('Net zero Activity data'!AZ13*EF!$H12)*kgtoGg,"ERROR"))</f>
        <v>16.421811970247379</v>
      </c>
      <c r="AH1075" s="93">
        <f>IF('Net zero activities &amp; levers'!$C$14="Off",('Activity data'!BA13*EF!$H12)*kgtoGg,IF('Net zero activities &amp; levers'!$C$14="On",('Net zero Activity data'!BA13*EF!$H12)*kgtoGg,"ERROR"))</f>
        <v>16.45010604818717</v>
      </c>
      <c r="AI1075" s="93">
        <f>IF('Net zero activities &amp; levers'!$C$14="Off",('Activity data'!BB13*EF!$H12)*kgtoGg,IF('Net zero activities &amp; levers'!$C$14="On",('Net zero Activity data'!BB13*EF!$H12)*kgtoGg,"ERROR"))</f>
        <v>16.476519364672328</v>
      </c>
      <c r="AJ1075" s="93">
        <f>IF('Net zero activities &amp; levers'!$C$14="Off",('Activity data'!BC13*EF!$H12)*kgtoGg,IF('Net zero activities &amp; levers'!$C$14="On",('Net zero Activity data'!BC13*EF!$H12)*kgtoGg,"ERROR"))</f>
        <v>16.501455840578249</v>
      </c>
      <c r="AK1075" s="93">
        <f>IF('Net zero activities &amp; levers'!$C$14="Off",('Activity data'!BD13*EF!$H12)*kgtoGg,IF('Net zero activities &amp; levers'!$C$14="On",('Net zero Activity data'!BD13*EF!$H12)*kgtoGg,"ERROR"))</f>
        <v>16.524277866430374</v>
      </c>
      <c r="AL1075" s="93">
        <f>IF('Net zero activities &amp; levers'!$C$14="Off",('Activity data'!BE13*EF!$H12)*kgtoGg,IF('Net zero activities &amp; levers'!$C$14="On",('Net zero Activity data'!BE13*EF!$H12)*kgtoGg,"ERROR"))</f>
        <v>16.545483750041161</v>
      </c>
      <c r="AM1075" s="93">
        <f>IF('Net zero activities &amp; levers'!$C$14="Off",('Activity data'!BF13*EF!$H12)*kgtoGg,IF('Net zero activities &amp; levers'!$C$14="On",('Net zero Activity data'!BF13*EF!$H12)*kgtoGg,"ERROR"))</f>
        <v>16.564270215157947</v>
      </c>
      <c r="AN1075" s="93">
        <f>IF('Net zero activities &amp; levers'!$C$14="Off",('Activity data'!BG13*EF!$H12)*kgtoGg,IF('Net zero activities &amp; levers'!$C$14="On",('Net zero Activity data'!BG13*EF!$H12)*kgtoGg,"ERROR"))</f>
        <v>16.58194847386401</v>
      </c>
      <c r="AO1075" s="93">
        <f>IF('Net zero activities &amp; levers'!$C$14="Off",('Activity data'!BH13*EF!$H12)*kgtoGg,IF('Net zero activities &amp; levers'!$C$14="On",('Net zero Activity data'!BH13*EF!$H12)*kgtoGg,"ERROR"))</f>
        <v>16.597628357231933</v>
      </c>
      <c r="AP1075" s="93">
        <f>IF('Net zero activities &amp; levers'!$C$14="Off",('Activity data'!BI13*EF!$H12)*kgtoGg,IF('Net zero activities &amp; levers'!$C$14="On",('Net zero Activity data'!BI13*EF!$H12)*kgtoGg,"ERROR"))</f>
        <v>16.611350563282858</v>
      </c>
      <c r="AQ1075" s="93">
        <f>IF('Net zero activities &amp; levers'!$C$14="Off",('Activity data'!BJ13*EF!$H12)*kgtoGg,IF('Net zero activities &amp; levers'!$C$14="On",('Net zero Activity data'!BJ13*EF!$H12)*kgtoGg,"ERROR"))</f>
        <v>16.623087668464983</v>
      </c>
      <c r="AR1075" s="93">
        <f>IF('Net zero activities &amp; levers'!$C$14="Off",('Activity data'!BK13*EF!$H12)*kgtoGg,IF('Net zero activities &amp; levers'!$C$14="On",('Net zero Activity data'!BK13*EF!$H12)*kgtoGg,"ERROR"))</f>
        <v>16.632847970156341</v>
      </c>
      <c r="AS1075" s="93">
        <f>IF('Net zero activities &amp; levers'!$C$14="Off",('Activity data'!BL13*EF!$H12)*kgtoGg,IF('Net zero activities &amp; levers'!$C$14="On",('Net zero Activity data'!BL13*EF!$H12)*kgtoGg,"ERROR"))</f>
        <v>16.640929391345949</v>
      </c>
      <c r="AT1075" s="93">
        <f>IF('Net zero activities &amp; levers'!$C$14="Off",('Activity data'!BM13*EF!$H12)*kgtoGg,IF('Net zero activities &amp; levers'!$C$14="On",('Net zero Activity data'!BM13*EF!$H12)*kgtoGg,"ERROR"))</f>
        <v>16.643413460445654</v>
      </c>
      <c r="AU1075" s="93">
        <f>IF('Net zero activities &amp; levers'!$C$14="Off",('Activity data'!BN13*EF!$H12)*kgtoGg,IF('Net zero activities &amp; levers'!$C$14="On",('Net zero Activity data'!BN13*EF!$H12)*kgtoGg,"ERROR"))</f>
        <v>16.643014995907471</v>
      </c>
      <c r="AV1075" s="93">
        <f>IF('Net zero activities &amp; levers'!$C$14="Off",('Activity data'!BO13*EF!$H12)*kgtoGg,IF('Net zero activities &amp; levers'!$C$14="On",('Net zero Activity data'!BO13*EF!$H12)*kgtoGg,"ERROR"))</f>
        <v>16.640265995326768</v>
      </c>
      <c r="AW1075" s="93">
        <f>IF('Net zero activities &amp; levers'!$C$14="Off",('Activity data'!BP13*EF!$H12)*kgtoGg,IF('Net zero activities &amp; levers'!$C$14="On",('Net zero Activity data'!BP13*EF!$H12)*kgtoGg,"ERROR"))</f>
        <v>16.634923229335765</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22.864295641209335</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23.29663004301517</v>
      </c>
      <c r="T1076" s="93">
        <f>IF('Net zero activities &amp; levers'!$C$14="Off",('Activity data'!AM14*EF!$H13)*kgtoGg,IF('Net zero activities &amp; levers'!$C$14="On",('Net zero Activity data'!AM14*EF!$H13)*kgtoGg,"ERROR"))</f>
        <v>23.428582165536262</v>
      </c>
      <c r="U1076" s="93">
        <f>IF('Net zero activities &amp; levers'!$C$14="Off",('Activity data'!AN14*EF!$H13)*kgtoGg,IF('Net zero activities &amp; levers'!$C$14="On",('Net zero Activity data'!AN14*EF!$H13)*kgtoGg,"ERROR"))</f>
        <v>23.544726601784578</v>
      </c>
      <c r="V1076" s="93">
        <f>IF('Net zero activities &amp; levers'!$C$14="Off",('Activity data'!AO14*EF!$H13)*kgtoGg,IF('Net zero activities &amp; levers'!$C$14="On",('Net zero Activity data'!AO14*EF!$H13)*kgtoGg,"ERROR"))</f>
        <v>23.645555723475859</v>
      </c>
      <c r="W1076" s="93">
        <f>IF('Net zero activities &amp; levers'!$C$14="Off",('Activity data'!AP14*EF!$H13)*kgtoGg,IF('Net zero activities &amp; levers'!$C$14="On",('Net zero Activity data'!AP14*EF!$H13)*kgtoGg,"ERROR"))</f>
        <v>23.731441963108999</v>
      </c>
      <c r="X1076" s="93">
        <f>IF('Net zero activities &amp; levers'!$C$14="Off",('Activity data'!AQ14*EF!$H13)*kgtoGg,IF('Net zero activities &amp; levers'!$C$14="On",('Net zero Activity data'!AQ14*EF!$H13)*kgtoGg,"ERROR"))</f>
        <v>23.80097812992668</v>
      </c>
      <c r="Y1076" s="93">
        <f>IF('Net zero activities &amp; levers'!$C$14="Off",('Activity data'!AR14*EF!$H13)*kgtoGg,IF('Net zero activities &amp; levers'!$C$14="On",('Net zero Activity data'!AR14*EF!$H13)*kgtoGg,"ERROR"))</f>
        <v>23.867135614917672</v>
      </c>
      <c r="Z1076" s="93">
        <f>IF('Net zero activities &amp; levers'!$C$14="Off",('Activity data'!AS14*EF!$H13)*kgtoGg,IF('Net zero activities &amp; levers'!$C$14="On",('Net zero Activity data'!AS14*EF!$H13)*kgtoGg,"ERROR"))</f>
        <v>23.930375063501561</v>
      </c>
      <c r="AA1076" s="93">
        <f>IF('Net zero activities &amp; levers'!$C$14="Off",('Activity data'!AT14*EF!$H13)*kgtoGg,IF('Net zero activities &amp; levers'!$C$14="On",('Net zero Activity data'!AT14*EF!$H13)*kgtoGg,"ERROR"))</f>
        <v>23.990540872176066</v>
      </c>
      <c r="AB1076" s="93">
        <f>IF('Net zero activities &amp; levers'!$C$14="Off",('Activity data'!AU14*EF!$H13)*kgtoGg,IF('Net zero activities &amp; levers'!$C$14="On",('Net zero Activity data'!AU14*EF!$H13)*kgtoGg,"ERROR"))</f>
        <v>24.049021745569021</v>
      </c>
      <c r="AC1076" s="93">
        <f>IF('Net zero activities &amp; levers'!$C$14="Off",('Activity data'!AV14*EF!$H13)*kgtoGg,IF('Net zero activities &amp; levers'!$C$14="On",('Net zero Activity data'!AV14*EF!$H13)*kgtoGg,"ERROR"))</f>
        <v>24.102904614803087</v>
      </c>
      <c r="AD1076" s="93">
        <f>IF('Net zero activities &amp; levers'!$C$14="Off",('Activity data'!AW14*EF!$H13)*kgtoGg,IF('Net zero activities &amp; levers'!$C$14="On",('Net zero Activity data'!AW14*EF!$H13)*kgtoGg,"ERROR"))</f>
        <v>24.155716017166178</v>
      </c>
      <c r="AE1076" s="93">
        <f>IF('Net zero activities &amp; levers'!$C$14="Off",('Activity data'!AX14*EF!$H13)*kgtoGg,IF('Net zero activities &amp; levers'!$C$14="On",('Net zero Activity data'!AX14*EF!$H13)*kgtoGg,"ERROR"))</f>
        <v>24.206301594022957</v>
      </c>
      <c r="AF1076" s="93">
        <f>IF('Net zero activities &amp; levers'!$C$14="Off",('Activity data'!AY14*EF!$H13)*kgtoGg,IF('Net zero activities &amp; levers'!$C$14="On",('Net zero Activity data'!AY14*EF!$H13)*kgtoGg,"ERROR"))</f>
        <v>24.255556434615062</v>
      </c>
      <c r="AG1076" s="93">
        <f>IF('Net zero activities &amp; levers'!$C$14="Off",('Activity data'!AZ14*EF!$H13)*kgtoGg,IF('Net zero activities &amp; levers'!$C$14="On",('Net zero Activity data'!AZ14*EF!$H13)*kgtoGg,"ERROR"))</f>
        <v>24.302597204422622</v>
      </c>
      <c r="AH1076" s="93">
        <f>IF('Net zero activities &amp; levers'!$C$14="Off",('Activity data'!BA14*EF!$H13)*kgtoGg,IF('Net zero activities &amp; levers'!$C$14="On",('Net zero Activity data'!BA14*EF!$H13)*kgtoGg,"ERROR"))</f>
        <v>24.344469537432349</v>
      </c>
      <c r="AI1076" s="93">
        <f>IF('Net zero activities &amp; levers'!$C$14="Off",('Activity data'!BB14*EF!$H13)*kgtoGg,IF('Net zero activities &amp; levers'!$C$14="On",('Net zero Activity data'!BB14*EF!$H13)*kgtoGg,"ERROR"))</f>
        <v>24.383558536413382</v>
      </c>
      <c r="AJ1076" s="93">
        <f>IF('Net zero activities &amp; levers'!$C$14="Off",('Activity data'!BC14*EF!$H13)*kgtoGg,IF('Net zero activities &amp; levers'!$C$14="On",('Net zero Activity data'!BC14*EF!$H13)*kgtoGg,"ERROR"))</f>
        <v>24.420461962828039</v>
      </c>
      <c r="AK1076" s="93">
        <f>IF('Net zero activities &amp; levers'!$C$14="Off",('Activity data'!BD14*EF!$H13)*kgtoGg,IF('Net zero activities &amp; levers'!$C$14="On",('Net zero Activity data'!BD14*EF!$H13)*kgtoGg,"ERROR"))</f>
        <v>24.45423622005848</v>
      </c>
      <c r="AL1076" s="93">
        <f>IF('Net zero activities &amp; levers'!$C$14="Off",('Activity data'!BE14*EF!$H13)*kgtoGg,IF('Net zero activities &amp; levers'!$C$14="On",('Net zero Activity data'!BE14*EF!$H13)*kgtoGg,"ERROR"))</f>
        <v>24.485618752551883</v>
      </c>
      <c r="AM1076" s="93">
        <f>IF('Net zero activities &amp; levers'!$C$14="Off",('Activity data'!BF14*EF!$H13)*kgtoGg,IF('Net zero activities &amp; levers'!$C$14="On",('Net zero Activity data'!BF14*EF!$H13)*kgtoGg,"ERROR"))</f>
        <v>24.513420793852525</v>
      </c>
      <c r="AN1076" s="93">
        <f>IF('Net zero activities &amp; levers'!$C$14="Off",('Activity data'!BG14*EF!$H13)*kgtoGg,IF('Net zero activities &amp; levers'!$C$14="On",('Net zero Activity data'!BG14*EF!$H13)*kgtoGg,"ERROR"))</f>
        <v>24.539582803342551</v>
      </c>
      <c r="AO1076" s="93">
        <f>IF('Net zero activities &amp; levers'!$C$14="Off",('Activity data'!BH14*EF!$H13)*kgtoGg,IF('Net zero activities &amp; levers'!$C$14="On",('Net zero Activity data'!BH14*EF!$H13)*kgtoGg,"ERROR"))</f>
        <v>24.562787422320852</v>
      </c>
      <c r="AP1076" s="93">
        <f>IF('Net zero activities &amp; levers'!$C$14="Off",('Activity data'!BI14*EF!$H13)*kgtoGg,IF('Net zero activities &amp; levers'!$C$14="On",('Net zero Activity data'!BI14*EF!$H13)*kgtoGg,"ERROR"))</f>
        <v>24.583094879684023</v>
      </c>
      <c r="AQ1076" s="93">
        <f>IF('Net zero activities &amp; levers'!$C$14="Off",('Activity data'!BJ14*EF!$H13)*kgtoGg,IF('Net zero activities &amp; levers'!$C$14="On",('Net zero Activity data'!BJ14*EF!$H13)*kgtoGg,"ERROR"))</f>
        <v>24.600464591388427</v>
      </c>
      <c r="AR1076" s="93">
        <f>IF('Net zero activities &amp; levers'!$C$14="Off",('Activity data'!BK14*EF!$H13)*kgtoGg,IF('Net zero activities &amp; levers'!$C$14="On",('Net zero Activity data'!BK14*EF!$H13)*kgtoGg,"ERROR"))</f>
        <v>24.61490883670243</v>
      </c>
      <c r="AS1076" s="93">
        <f>IF('Net zero activities &amp; levers'!$C$14="Off",('Activity data'!BL14*EF!$H13)*kgtoGg,IF('Net zero activities &amp; levers'!$C$14="On",('Net zero Activity data'!BL14*EF!$H13)*kgtoGg,"ERROR"))</f>
        <v>24.626868511089537</v>
      </c>
      <c r="AT1076" s="93">
        <f>IF('Net zero activities &amp; levers'!$C$14="Off",('Activity data'!BM14*EF!$H13)*kgtoGg,IF('Net zero activities &amp; levers'!$C$14="On",('Net zero Activity data'!BM14*EF!$H13)*kgtoGg,"ERROR"))</f>
        <v>24.630544678547025</v>
      </c>
      <c r="AU1076" s="93">
        <f>IF('Net zero activities &amp; levers'!$C$14="Off",('Activity data'!BN14*EF!$H13)*kgtoGg,IF('Net zero activities &amp; levers'!$C$14="On",('Net zero Activity data'!BN14*EF!$H13)*kgtoGg,"ERROR"))</f>
        <v>24.629954991904086</v>
      </c>
      <c r="AV1076" s="93">
        <f>IF('Net zero activities &amp; levers'!$C$14="Off",('Activity data'!BO14*EF!$H13)*kgtoGg,IF('Net zero activities &amp; levers'!$C$14="On",('Net zero Activity data'!BO14*EF!$H13)*kgtoGg,"ERROR"))</f>
        <v>24.62588675303078</v>
      </c>
      <c r="AW1076" s="93">
        <f>IF('Net zero activities &amp; levers'!$C$14="Off",('Activity data'!BP14*EF!$H13)*kgtoGg,IF('Net zero activities &amp; levers'!$C$14="On",('Net zero Activity data'!BP14*EF!$H13)*kgtoGg,"ERROR"))</f>
        <v>24.617980007412683</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5.5526214800767892</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5.5483103177944022</v>
      </c>
      <c r="S1077" s="93">
        <f>IF('Net zero activities &amp; levers'!$C$14="Off",('Activity data'!AL15*EF!$H14)*kgtoGg,IF('Net zero activities &amp; levers'!$C$14="On",('Net zero Activity data'!AL15*EF!$H14)*kgtoGg,"ERROR"))</f>
        <v>5.2550820044011797</v>
      </c>
      <c r="T1077" s="93">
        <f>IF('Net zero activities &amp; levers'!$C$14="Off",('Activity data'!AM15*EF!$H14)*kgtoGg,IF('Net zero activities &amp; levers'!$C$14="On",('Net zero Activity data'!AM15*EF!$H14)*kgtoGg,"ERROR"))</f>
        <v>5.3207883834981304</v>
      </c>
      <c r="U1077" s="93">
        <f>IF('Net zero activities &amp; levers'!$C$14="Off",('Activity data'!AN15*EF!$H14)*kgtoGg,IF('Net zero activities &amp; levers'!$C$14="On",('Net zero Activity data'!AN15*EF!$H14)*kgtoGg,"ERROR"))</f>
        <v>5.3649444095768528</v>
      </c>
      <c r="V1077" s="93">
        <f>IF('Net zero activities &amp; levers'!$C$14="Off",('Activity data'!AO15*EF!$H14)*kgtoGg,IF('Net zero activities &amp; levers'!$C$14="On",('Net zero Activity data'!AO15*EF!$H14)*kgtoGg,"ERROR"))</f>
        <v>5.4036434239586688</v>
      </c>
      <c r="W1077" s="93">
        <f>IF('Net zero activities &amp; levers'!$C$14="Off",('Activity data'!AP15*EF!$H14)*kgtoGg,IF('Net zero activities &amp; levers'!$C$14="On",('Net zero Activity data'!AP15*EF!$H14)*kgtoGg,"ERROR"))</f>
        <v>5.4501981324727682</v>
      </c>
      <c r="X1077" s="93">
        <f>IF('Net zero activities &amp; levers'!$C$14="Off",('Activity data'!AQ15*EF!$H14)*kgtoGg,IF('Net zero activities &amp; levers'!$C$14="On",('Net zero Activity data'!AQ15*EF!$H14)*kgtoGg,"ERROR"))</f>
        <v>5.4939852410150891</v>
      </c>
      <c r="Y1077" s="93">
        <f>IF('Net zero activities &amp; levers'!$C$14="Off",('Activity data'!AR15*EF!$H14)*kgtoGg,IF('Net zero activities &amp; levers'!$C$14="On",('Net zero Activity data'!AR15*EF!$H14)*kgtoGg,"ERROR"))</f>
        <v>5.5270400930163612</v>
      </c>
      <c r="Z1077" s="93">
        <f>IF('Net zero activities &amp; levers'!$C$14="Off",('Activity data'!AS15*EF!$H14)*kgtoGg,IF('Net zero activities &amp; levers'!$C$14="On",('Net zero Activity data'!AS15*EF!$H14)*kgtoGg,"ERROR"))</f>
        <v>5.5597780351335215</v>
      </c>
      <c r="AA1077" s="93">
        <f>IF('Net zero activities &amp; levers'!$C$14="Off",('Activity data'!AT15*EF!$H14)*kgtoGg,IF('Net zero activities &amp; levers'!$C$14="On",('Net zero Activity data'!AT15*EF!$H14)*kgtoGg,"ERROR"))</f>
        <v>5.5942900570774974</v>
      </c>
      <c r="AB1077" s="93">
        <f>IF('Net zero activities &amp; levers'!$C$14="Off",('Activity data'!AU15*EF!$H14)*kgtoGg,IF('Net zero activities &amp; levers'!$C$14="On",('Net zero Activity data'!AU15*EF!$H14)*kgtoGg,"ERROR"))</f>
        <v>5.6519871155600807</v>
      </c>
      <c r="AC1077" s="93">
        <f>IF('Net zero activities &amp; levers'!$C$14="Off",('Activity data'!AV15*EF!$H14)*kgtoGg,IF('Net zero activities &amp; levers'!$C$14="On",('Net zero Activity data'!AV15*EF!$H14)*kgtoGg,"ERROR"))</f>
        <v>5.6991792889287209</v>
      </c>
      <c r="AD1077" s="93">
        <f>IF('Net zero activities &amp; levers'!$C$14="Off",('Activity data'!AW15*EF!$H14)*kgtoGg,IF('Net zero activities &amp; levers'!$C$14="On",('Net zero Activity data'!AW15*EF!$H14)*kgtoGg,"ERROR"))</f>
        <v>5.7622664019921865</v>
      </c>
      <c r="AE1077" s="93">
        <f>IF('Net zero activities &amp; levers'!$C$14="Off",('Activity data'!AX15*EF!$H14)*kgtoGg,IF('Net zero activities &amp; levers'!$C$14="On",('Net zero Activity data'!AX15*EF!$H14)*kgtoGg,"ERROR"))</f>
        <v>5.8293690844327148</v>
      </c>
      <c r="AF1077" s="93">
        <f>IF('Net zero activities &amp; levers'!$C$14="Off",('Activity data'!AY15*EF!$H14)*kgtoGg,IF('Net zero activities &amp; levers'!$C$14="On",('Net zero Activity data'!AY15*EF!$H14)*kgtoGg,"ERROR"))</f>
        <v>5.9143899551195664</v>
      </c>
      <c r="AG1077" s="93">
        <f>IF('Net zero activities &amp; levers'!$C$14="Off",('Activity data'!AZ15*EF!$H14)*kgtoGg,IF('Net zero activities &amp; levers'!$C$14="On",('Net zero Activity data'!AZ15*EF!$H14)*kgtoGg,"ERROR"))</f>
        <v>6.0085386938238461</v>
      </c>
      <c r="AH1077" s="93">
        <f>IF('Net zero activities &amp; levers'!$C$14="Off",('Activity data'!BA15*EF!$H14)*kgtoGg,IF('Net zero activities &amp; levers'!$C$14="On",('Net zero Activity data'!BA15*EF!$H14)*kgtoGg,"ERROR"))</f>
        <v>6.076850693725504</v>
      </c>
      <c r="AI1077" s="93">
        <f>IF('Net zero activities &amp; levers'!$C$14="Off",('Activity data'!BB15*EF!$H14)*kgtoGg,IF('Net zero activities &amp; levers'!$C$14="On",('Net zero Activity data'!BB15*EF!$H14)*kgtoGg,"ERROR"))</f>
        <v>6.1455213125116535</v>
      </c>
      <c r="AJ1077" s="93">
        <f>IF('Net zero activities &amp; levers'!$C$14="Off",('Activity data'!BC15*EF!$H14)*kgtoGg,IF('Net zero activities &amp; levers'!$C$14="On",('Net zero Activity data'!BC15*EF!$H14)*kgtoGg,"ERROR"))</f>
        <v>6.2239971837700079</v>
      </c>
      <c r="AK1077" s="93">
        <f>IF('Net zero activities &amp; levers'!$C$14="Off",('Activity data'!BD15*EF!$H14)*kgtoGg,IF('Net zero activities &amp; levers'!$C$14="On",('Net zero Activity data'!BD15*EF!$H14)*kgtoGg,"ERROR"))</f>
        <v>6.3022222159413728</v>
      </c>
      <c r="AL1077" s="93">
        <f>IF('Net zero activities &amp; levers'!$C$14="Off",('Activity data'!BE15*EF!$H14)*kgtoGg,IF('Net zero activities &amp; levers'!$C$14="On",('Net zero Activity data'!BE15*EF!$H14)*kgtoGg,"ERROR"))</f>
        <v>6.3911360828353496</v>
      </c>
      <c r="AM1077" s="93">
        <f>IF('Net zero activities &amp; levers'!$C$14="Off",('Activity data'!BF15*EF!$H14)*kgtoGg,IF('Net zero activities &amp; levers'!$C$14="On",('Net zero Activity data'!BF15*EF!$H14)*kgtoGg,"ERROR"))</f>
        <v>6.4774137483375664</v>
      </c>
      <c r="AN1077" s="93">
        <f>IF('Net zero activities &amp; levers'!$C$14="Off",('Activity data'!BG15*EF!$H14)*kgtoGg,IF('Net zero activities &amp; levers'!$C$14="On",('Net zero Activity data'!BG15*EF!$H14)*kgtoGg,"ERROR"))</f>
        <v>6.5805521088998695</v>
      </c>
      <c r="AO1077" s="93">
        <f>IF('Net zero activities &amp; levers'!$C$14="Off",('Activity data'!BH15*EF!$H14)*kgtoGg,IF('Net zero activities &amp; levers'!$C$14="On",('Net zero Activity data'!BH15*EF!$H14)*kgtoGg,"ERROR"))</f>
        <v>6.6854159894362937</v>
      </c>
      <c r="AP1077" s="93">
        <f>IF('Net zero activities &amp; levers'!$C$14="Off",('Activity data'!BI15*EF!$H14)*kgtoGg,IF('Net zero activities &amp; levers'!$C$14="On",('Net zero Activity data'!BI15*EF!$H14)*kgtoGg,"ERROR"))</f>
        <v>6.7940415592295365</v>
      </c>
      <c r="AQ1077" s="93">
        <f>IF('Net zero activities &amp; levers'!$C$14="Off",('Activity data'!BJ15*EF!$H14)*kgtoGg,IF('Net zero activities &amp; levers'!$C$14="On",('Net zero Activity data'!BJ15*EF!$H14)*kgtoGg,"ERROR"))</f>
        <v>6.9071213948222621</v>
      </c>
      <c r="AR1077" s="93">
        <f>IF('Net zero activities &amp; levers'!$C$14="Off",('Activity data'!BK15*EF!$H14)*kgtoGg,IF('Net zero activities &amp; levers'!$C$14="On",('Net zero Activity data'!BK15*EF!$H14)*kgtoGg,"ERROR"))</f>
        <v>7.0259322726678732</v>
      </c>
      <c r="AS1077" s="93">
        <f>IF('Net zero activities &amp; levers'!$C$14="Off",('Activity data'!BL15*EF!$H14)*kgtoGg,IF('Net zero activities &amp; levers'!$C$14="On",('Net zero Activity data'!BL15*EF!$H14)*kgtoGg,"ERROR"))</f>
        <v>7.1567799298396482</v>
      </c>
      <c r="AT1077" s="93">
        <f>IF('Net zero activities &amp; levers'!$C$14="Off",('Activity data'!BM15*EF!$H14)*kgtoGg,IF('Net zero activities &amp; levers'!$C$14="On",('Net zero Activity data'!BM15*EF!$H14)*kgtoGg,"ERROR"))</f>
        <v>7.2282129468300438</v>
      </c>
      <c r="AU1077" s="93">
        <f>IF('Net zero activities &amp; levers'!$C$14="Off",('Activity data'!BN15*EF!$H14)*kgtoGg,IF('Net zero activities &amp; levers'!$C$14="On",('Net zero Activity data'!BN15*EF!$H14)*kgtoGg,"ERROR"))</f>
        <v>7.2913081994872639</v>
      </c>
      <c r="AV1077" s="93">
        <f>IF('Net zero activities &amp; levers'!$C$14="Off",('Activity data'!BO15*EF!$H14)*kgtoGg,IF('Net zero activities &amp; levers'!$C$14="On",('Net zero Activity data'!BO15*EF!$H14)*kgtoGg,"ERROR"))</f>
        <v>7.356723959653114</v>
      </c>
      <c r="AW1077" s="93">
        <f>IF('Net zero activities &amp; levers'!$C$14="Off",('Activity data'!BP15*EF!$H14)*kgtoGg,IF('Net zero activities &amp; levers'!$C$14="On",('Net zero Activity data'!BP15*EF!$H14)*kgtoGg,"ERROR"))</f>
        <v>7.4207215244062379</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1.8400999552016299</v>
      </c>
      <c r="L1079" s="93">
        <f>IF('Net zero activities &amp; levers'!$C$14="Off",('Activity data'!AE17*EF!$H16)*kgtoGg,IF('Net zero activities &amp; levers'!$C$14="On",('Net zero Activity data'!AE17*EF!$H16)*kgtoGg,"ERROR"))</f>
        <v>1.8300977880312244</v>
      </c>
      <c r="M1079" s="93">
        <f>IF('Net zero activities &amp; levers'!$C$14="Off",('Activity data'!AF17*EF!$H16)*kgtoGg,IF('Net zero activities &amp; levers'!$C$14="On",('Net zero Activity data'!AF17*EF!$H16)*kgtoGg,"ERROR"))</f>
        <v>1.8309187348828144</v>
      </c>
      <c r="N1079" s="93">
        <f>IF('Net zero activities &amp; levers'!$C$14="Off",('Activity data'!AG17*EF!$H16)*kgtoGg,IF('Net zero activities &amp; levers'!$C$14="On",('Net zero Activity data'!AG17*EF!$H16)*kgtoGg,"ERROR"))</f>
        <v>1.8141094978660446</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1.6967284692901876</v>
      </c>
      <c r="S1079" s="93">
        <f>IF('Net zero activities &amp; levers'!$C$14="Off",('Activity data'!AL17*EF!$H16)*kgtoGg,IF('Net zero activities &amp; levers'!$C$14="On",('Net zero Activity data'!AL17*EF!$H16)*kgtoGg,"ERROR"))</f>
        <v>1.5120639277881576</v>
      </c>
      <c r="T1079" s="93">
        <f>IF('Net zero activities &amp; levers'!$C$14="Off",('Activity data'!AM17*EF!$H16)*kgtoGg,IF('Net zero activities &amp; levers'!$C$14="On",('Net zero Activity data'!AM17*EF!$H16)*kgtoGg,"ERROR"))</f>
        <v>1.5353801568605683</v>
      </c>
      <c r="U1079" s="93">
        <f>IF('Net zero activities &amp; levers'!$C$14="Off",('Activity data'!AN17*EF!$H16)*kgtoGg,IF('Net zero activities &amp; levers'!$C$14="On",('Net zero Activity data'!AN17*EF!$H16)*kgtoGg,"ERROR"))</f>
        <v>1.5451992021357328</v>
      </c>
      <c r="V1079" s="93">
        <f>IF('Net zero activities &amp; levers'!$C$14="Off",('Activity data'!AO17*EF!$H16)*kgtoGg,IF('Net zero activities &amp; levers'!$C$14="On",('Net zero Activity data'!AO17*EF!$H16)*kgtoGg,"ERROR"))</f>
        <v>1.5508966318680948</v>
      </c>
      <c r="W1079" s="93">
        <f>IF('Net zero activities &amp; levers'!$C$14="Off",('Activity data'!AP17*EF!$H16)*kgtoGg,IF('Net zero activities &amp; levers'!$C$14="On",('Net zero Activity data'!AP17*EF!$H16)*kgtoGg,"ERROR"))</f>
        <v>1.5599541295410297</v>
      </c>
      <c r="X1079" s="93">
        <f>IF('Net zero activities &amp; levers'!$C$14="Off",('Activity data'!AQ17*EF!$H16)*kgtoGg,IF('Net zero activities &amp; levers'!$C$14="On",('Net zero Activity data'!AQ17*EF!$H16)*kgtoGg,"ERROR"))</f>
        <v>1.5662912397753255</v>
      </c>
      <c r="Y1079" s="93">
        <f>IF('Net zero activities &amp; levers'!$C$14="Off",('Activity data'!AR17*EF!$H16)*kgtoGg,IF('Net zero activities &amp; levers'!$C$14="On",('Net zero Activity data'!AR17*EF!$H16)*kgtoGg,"ERROR"))</f>
        <v>1.5664262918608289</v>
      </c>
      <c r="Z1079" s="93">
        <f>IF('Net zero activities &amp; levers'!$C$14="Off",('Activity data'!AS17*EF!$H16)*kgtoGg,IF('Net zero activities &amp; levers'!$C$14="On",('Net zero Activity data'!AS17*EF!$H16)*kgtoGg,"ERROR"))</f>
        <v>1.5661593914335121</v>
      </c>
      <c r="AA1079" s="93">
        <f>IF('Net zero activities &amp; levers'!$C$14="Off",('Activity data'!AT17*EF!$H16)*kgtoGg,IF('Net zero activities &amp; levers'!$C$14="On",('Net zero Activity data'!AT17*EF!$H16)*kgtoGg,"ERROR"))</f>
        <v>1.5665838286999487</v>
      </c>
      <c r="AB1079" s="93">
        <f>IF('Net zero activities &amp; levers'!$C$14="Off",('Activity data'!AU17*EF!$H16)*kgtoGg,IF('Net zero activities &amp; levers'!$C$14="On",('Net zero Activity data'!AU17*EF!$H16)*kgtoGg,"ERROR"))</f>
        <v>1.5789776160793096</v>
      </c>
      <c r="AC1079" s="93">
        <f>IF('Net zero activities &amp; levers'!$C$14="Off",('Activity data'!AV17*EF!$H16)*kgtoGg,IF('Net zero activities &amp; levers'!$C$14="On",('Net zero Activity data'!AV17*EF!$H16)*kgtoGg,"ERROR"))</f>
        <v>1.5852584906699076</v>
      </c>
      <c r="AD1079" s="93">
        <f>IF('Net zero activities &amp; levers'!$C$14="Off",('Activity data'!AW17*EF!$H16)*kgtoGg,IF('Net zero activities &amp; levers'!$C$14="On",('Net zero Activity data'!AW17*EF!$H16)*kgtoGg,"ERROR"))</f>
        <v>1.5993642934782686</v>
      </c>
      <c r="AE1079" s="93">
        <f>IF('Net zero activities &amp; levers'!$C$14="Off",('Activity data'!AX17*EF!$H16)*kgtoGg,IF('Net zero activities &amp; levers'!$C$14="On",('Net zero Activity data'!AX17*EF!$H16)*kgtoGg,"ERROR"))</f>
        <v>1.6149132379807265</v>
      </c>
      <c r="AF1079" s="93">
        <f>IF('Net zero activities &amp; levers'!$C$14="Off",('Activity data'!AY17*EF!$H16)*kgtoGg,IF('Net zero activities &amp; levers'!$C$14="On",('Net zero Activity data'!AY17*EF!$H16)*kgtoGg,"ERROR"))</f>
        <v>1.6388505730225036</v>
      </c>
      <c r="AG1079" s="93">
        <f>IF('Net zero activities &amp; levers'!$C$14="Off",('Activity data'!AZ17*EF!$H16)*kgtoGg,IF('Net zero activities &amp; levers'!$C$14="On",('Net zero Activity data'!AZ17*EF!$H16)*kgtoGg,"ERROR"))</f>
        <v>1.666448918476122</v>
      </c>
      <c r="AH1079" s="93">
        <f>IF('Net zero activities &amp; levers'!$C$14="Off",('Activity data'!BA17*EF!$H16)*kgtoGg,IF('Net zero activities &amp; levers'!$C$14="On",('Net zero Activity data'!BA17*EF!$H16)*kgtoGg,"ERROR"))</f>
        <v>1.6802513737676474</v>
      </c>
      <c r="AI1079" s="93">
        <f>IF('Net zero activities &amp; levers'!$C$14="Off",('Activity data'!BB17*EF!$H16)*kgtoGg,IF('Net zero activities &amp; levers'!$C$14="On",('Net zero Activity data'!BB17*EF!$H16)*kgtoGg,"ERROR"))</f>
        <v>1.6935219889004469</v>
      </c>
      <c r="AJ1079" s="93">
        <f>IF('Net zero activities &amp; levers'!$C$14="Off",('Activity data'!BC17*EF!$H16)*kgtoGg,IF('Net zero activities &amp; levers'!$C$14="On",('Net zero Activity data'!BC17*EF!$H16)*kgtoGg,"ERROR"))</f>
        <v>1.7108002831250815</v>
      </c>
      <c r="AK1079" s="93">
        <f>IF('Net zero activities &amp; levers'!$C$14="Off",('Activity data'!BD17*EF!$H16)*kgtoGg,IF('Net zero activities &amp; levers'!$C$14="On",('Net zero Activity data'!BD17*EF!$H16)*kgtoGg,"ERROR"))</f>
        <v>1.7271078712750363</v>
      </c>
      <c r="AL1079" s="93">
        <f>IF('Net zero activities &amp; levers'!$C$14="Off",('Activity data'!BE17*EF!$H16)*kgtoGg,IF('Net zero activities &amp; levers'!$C$14="On",('Net zero Activity data'!BE17*EF!$H16)*kgtoGg,"ERROR"))</f>
        <v>1.7475904225180046</v>
      </c>
      <c r="AM1079" s="93">
        <f>IF('Net zero activities &amp; levers'!$C$14="Off",('Activity data'!BF17*EF!$H16)*kgtoGg,IF('Net zero activities &amp; levers'!$C$14="On",('Net zero Activity data'!BF17*EF!$H16)*kgtoGg,"ERROR"))</f>
        <v>1.765851705559462</v>
      </c>
      <c r="AN1079" s="93">
        <f>IF('Net zero activities &amp; levers'!$C$14="Off",('Activity data'!BG17*EF!$H16)*kgtoGg,IF('Net zero activities &amp; levers'!$C$14="On",('Net zero Activity data'!BG17*EF!$H16)*kgtoGg,"ERROR"))</f>
        <v>1.7909205411073239</v>
      </c>
      <c r="AO1079" s="93">
        <f>IF('Net zero activities &amp; levers'!$C$14="Off",('Activity data'!BH17*EF!$H16)*kgtoGg,IF('Net zero activities &amp; levers'!$C$14="On",('Net zero Activity data'!BH17*EF!$H16)*kgtoGg,"ERROR"))</f>
        <v>1.8156294852907482</v>
      </c>
      <c r="AP1079" s="93">
        <f>IF('Net zero activities &amp; levers'!$C$14="Off",('Activity data'!BI17*EF!$H16)*kgtoGg,IF('Net zero activities &amp; levers'!$C$14="On",('Net zero Activity data'!BI17*EF!$H16)*kgtoGg,"ERROR"))</f>
        <v>1.8408529034601278</v>
      </c>
      <c r="AQ1079" s="93">
        <f>IF('Net zero activities &amp; levers'!$C$14="Off",('Activity data'!BJ17*EF!$H16)*kgtoGg,IF('Net zero activities &amp; levers'!$C$14="On",('Net zero Activity data'!BJ17*EF!$H16)*kgtoGg,"ERROR"))</f>
        <v>1.866824611329152</v>
      </c>
      <c r="AR1079" s="93">
        <f>IF('Net zero activities &amp; levers'!$C$14="Off",('Activity data'!BK17*EF!$H16)*kgtoGg,IF('Net zero activities &amp; levers'!$C$14="On",('Net zero Activity data'!BK17*EF!$H16)*kgtoGg,"ERROR"))</f>
        <v>1.8940179193841129</v>
      </c>
      <c r="AS1079" s="93">
        <f>IF('Net zero activities &amp; levers'!$C$14="Off",('Activity data'!BL17*EF!$H16)*kgtoGg,IF('Net zero activities &amp; levers'!$C$14="On",('Net zero Activity data'!BL17*EF!$H16)*kgtoGg,"ERROR"))</f>
        <v>1.9250442601929048</v>
      </c>
      <c r="AT1079" s="93">
        <f>IF('Net zero activities &amp; levers'!$C$14="Off",('Activity data'!BM17*EF!$H16)*kgtoGg,IF('Net zero activities &amp; levers'!$C$14="On",('Net zero Activity data'!BM17*EF!$H16)*kgtoGg,"ERROR"))</f>
        <v>1.9293345262815162</v>
      </c>
      <c r="AU1079" s="93">
        <f>IF('Net zero activities &amp; levers'!$C$14="Off",('Activity data'!BN17*EF!$H16)*kgtoGg,IF('Net zero activities &amp; levers'!$C$14="On",('Net zero Activity data'!BN17*EF!$H16)*kgtoGg,"ERROR"))</f>
        <v>1.92931708895134</v>
      </c>
      <c r="AV1079" s="93">
        <f>IF('Net zero activities &amp; levers'!$C$14="Off",('Activity data'!BO17*EF!$H16)*kgtoGg,IF('Net zero activities &amp; levers'!$C$14="On",('Net zero Activity data'!BO17*EF!$H16)*kgtoGg,"ERROR"))</f>
        <v>1.9295374226018187</v>
      </c>
      <c r="AW1079" s="93">
        <f>IF('Net zero activities &amp; levers'!$C$14="Off",('Activity data'!BP17*EF!$H16)*kgtoGg,IF('Net zero activities &amp; levers'!$C$14="On",('Net zero Activity data'!BP17*EF!$H16)*kgtoGg,"ERROR"))</f>
        <v>1.9284286894739027</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0.25496723934882598</v>
      </c>
      <c r="L1080" s="93">
        <f>IF('Net zero activities &amp; levers'!$C$14="Off",('Activity data'!AE18*EF!$H17)*kgtoGg,IF('Net zero activities &amp; levers'!$C$14="On",('Net zero Activity data'!AE18*EF!$H17)*kgtoGg,"ERROR"))</f>
        <v>0.2535813228154688</v>
      </c>
      <c r="M1080" s="93">
        <f>IF('Net zero activities &amp; levers'!$C$14="Off",('Activity data'!AF18*EF!$H17)*kgtoGg,IF('Net zero activities &amp; levers'!$C$14="On",('Net zero Activity data'!AF18*EF!$H17)*kgtoGg,"ERROR"))</f>
        <v>0.25369507454499329</v>
      </c>
      <c r="N1080" s="93">
        <f>IF('Net zero activities &amp; levers'!$C$14="Off",('Activity data'!AG18*EF!$H17)*kgtoGg,IF('Net zero activities &amp; levers'!$C$14="On",('Net zero Activity data'!AG18*EF!$H17)*kgtoGg,"ERROR"))</f>
        <v>0.25136595935447836</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0.23510145332951488</v>
      </c>
      <c r="S1080" s="93">
        <f>IF('Net zero activities &amp; levers'!$C$14="Off",('Activity data'!AL18*EF!$H17)*kgtoGg,IF('Net zero activities &amp; levers'!$C$14="On",('Net zero Activity data'!AL18*EF!$H17)*kgtoGg,"ERROR"))</f>
        <v>0.20951403443996328</v>
      </c>
      <c r="T1080" s="93">
        <f>IF('Net zero activities &amp; levers'!$C$14="Off",('Activity data'!AM18*EF!$H17)*kgtoGg,IF('Net zero activities &amp; levers'!$C$14="On",('Net zero Activity data'!AM18*EF!$H17)*kgtoGg,"ERROR"))</f>
        <v>0.21274476902142567</v>
      </c>
      <c r="U1080" s="93">
        <f>IF('Net zero activities &amp; levers'!$C$14="Off",('Activity data'!AN18*EF!$H17)*kgtoGg,IF('Net zero activities &amp; levers'!$C$14="On",('Net zero Activity data'!AN18*EF!$H17)*kgtoGg,"ERROR"))</f>
        <v>0.21410531188746557</v>
      </c>
      <c r="V1080" s="93">
        <f>IF('Net zero activities &amp; levers'!$C$14="Off",('Activity data'!AO18*EF!$H17)*kgtoGg,IF('Net zero activities &amp; levers'!$C$14="On",('Net zero Activity data'!AO18*EF!$H17)*kgtoGg,"ERROR"))</f>
        <v>0.21489475700762756</v>
      </c>
      <c r="W1080" s="93">
        <f>IF('Net zero activities &amp; levers'!$C$14="Off",('Activity data'!AP18*EF!$H17)*kgtoGg,IF('Net zero activities &amp; levers'!$C$14="On",('Net zero Activity data'!AP18*EF!$H17)*kgtoGg,"ERROR"))</f>
        <v>0.21614977860063861</v>
      </c>
      <c r="X1080" s="93">
        <f>IF('Net zero activities &amp; levers'!$C$14="Off",('Activity data'!AQ18*EF!$H17)*kgtoGg,IF('Net zero activities &amp; levers'!$C$14="On",('Net zero Activity data'!AQ18*EF!$H17)*kgtoGg,"ERROR"))</f>
        <v>0.21702785889041856</v>
      </c>
      <c r="Y1080" s="93">
        <f>IF('Net zero activities &amp; levers'!$C$14="Off",('Activity data'!AR18*EF!$H17)*kgtoGg,IF('Net zero activities &amp; levers'!$C$14="On",('Net zero Activity data'!AR18*EF!$H17)*kgtoGg,"ERROR"))</f>
        <v>0.21704657192680107</v>
      </c>
      <c r="Z1080" s="93">
        <f>IF('Net zero activities &amp; levers'!$C$14="Off",('Activity data'!AS18*EF!$H17)*kgtoGg,IF('Net zero activities &amp; levers'!$C$14="On",('Net zero Activity data'!AS18*EF!$H17)*kgtoGg,"ERROR"))</f>
        <v>0.21700958976996679</v>
      </c>
      <c r="AA1080" s="93">
        <f>IF('Net zero activities &amp; levers'!$C$14="Off",('Activity data'!AT18*EF!$H17)*kgtoGg,IF('Net zero activities &amp; levers'!$C$14="On",('Net zero Activity data'!AT18*EF!$H17)*kgtoGg,"ERROR"))</f>
        <v>0.21706840048717493</v>
      </c>
      <c r="AB1080" s="93">
        <f>IF('Net zero activities &amp; levers'!$C$14="Off",('Activity data'!AU18*EF!$H17)*kgtoGg,IF('Net zero activities &amp; levers'!$C$14="On",('Net zero Activity data'!AU18*EF!$H17)*kgtoGg,"ERROR"))</f>
        <v>0.21878570380227977</v>
      </c>
      <c r="AC1080" s="93">
        <f>IF('Net zero activities &amp; levers'!$C$14="Off",('Activity data'!AV18*EF!$H17)*kgtoGg,IF('Net zero activities &amp; levers'!$C$14="On",('Net zero Activity data'!AV18*EF!$H17)*kgtoGg,"ERROR"))</f>
        <v>0.2196559919899046</v>
      </c>
      <c r="AD1080" s="93">
        <f>IF('Net zero activities &amp; levers'!$C$14="Off",('Activity data'!AW18*EF!$H17)*kgtoGg,IF('Net zero activities &amp; levers'!$C$14="On",('Net zero Activity data'!AW18*EF!$H17)*kgtoGg,"ERROR"))</f>
        <v>0.22161051494431261</v>
      </c>
      <c r="AE1080" s="93">
        <f>IF('Net zero activities &amp; levers'!$C$14="Off",('Activity data'!AX18*EF!$H17)*kgtoGg,IF('Net zero activities &amp; levers'!$C$14="On",('Net zero Activity data'!AX18*EF!$H17)*kgtoGg,"ERROR"))</f>
        <v>0.22376500195648436</v>
      </c>
      <c r="AF1080" s="93">
        <f>IF('Net zero activities &amp; levers'!$C$14="Off",('Activity data'!AY18*EF!$H17)*kgtoGg,IF('Net zero activities &amp; levers'!$C$14="On",('Net zero Activity data'!AY18*EF!$H17)*kgtoGg,"ERROR"))</f>
        <v>0.22708179799015477</v>
      </c>
      <c r="AG1080" s="93">
        <f>IF('Net zero activities &amp; levers'!$C$14="Off",('Activity data'!AZ18*EF!$H17)*kgtoGg,IF('Net zero activities &amp; levers'!$C$14="On",('Net zero Activity data'!AZ18*EF!$H17)*kgtoGg,"ERROR"))</f>
        <v>0.23090586957442544</v>
      </c>
      <c r="AH1080" s="93">
        <f>IF('Net zero activities &amp; levers'!$C$14="Off",('Activity data'!BA18*EF!$H17)*kgtoGg,IF('Net zero activities &amp; levers'!$C$14="On",('Net zero Activity data'!BA18*EF!$H17)*kgtoGg,"ERROR"))</f>
        <v>0.23281836020406091</v>
      </c>
      <c r="AI1080" s="93">
        <f>IF('Net zero activities &amp; levers'!$C$14="Off",('Activity data'!BB18*EF!$H17)*kgtoGg,IF('Net zero activities &amp; levers'!$C$14="On",('Net zero Activity data'!BB18*EF!$H17)*kgtoGg,"ERROR"))</f>
        <v>0.23465715819723842</v>
      </c>
      <c r="AJ1080" s="93">
        <f>IF('Net zero activities &amp; levers'!$C$14="Off",('Activity data'!BC18*EF!$H17)*kgtoGg,IF('Net zero activities &amp; levers'!$C$14="On",('Net zero Activity data'!BC18*EF!$H17)*kgtoGg,"ERROR"))</f>
        <v>0.23705126671653842</v>
      </c>
      <c r="AK1080" s="93">
        <f>IF('Net zero activities &amp; levers'!$C$14="Off",('Activity data'!BD18*EF!$H17)*kgtoGg,IF('Net zero activities &amp; levers'!$C$14="On",('Net zero Activity data'!BD18*EF!$H17)*kgtoGg,"ERROR"))</f>
        <v>0.23931087262505329</v>
      </c>
      <c r="AL1080" s="93">
        <f>IF('Net zero activities &amp; levers'!$C$14="Off",('Activity data'!BE18*EF!$H17)*kgtoGg,IF('Net zero activities &amp; levers'!$C$14="On",('Net zero Activity data'!BE18*EF!$H17)*kgtoGg,"ERROR"))</f>
        <v>0.24214896820267545</v>
      </c>
      <c r="AM1080" s="93">
        <f>IF('Net zero activities &amp; levers'!$C$14="Off",('Activity data'!BF18*EF!$H17)*kgtoGg,IF('Net zero activities &amp; levers'!$C$14="On",('Net zero Activity data'!BF18*EF!$H17)*kgtoGg,"ERROR"))</f>
        <v>0.24467928124946739</v>
      </c>
      <c r="AN1080" s="93">
        <f>IF('Net zero activities &amp; levers'!$C$14="Off",('Activity data'!BG18*EF!$H17)*kgtoGg,IF('Net zero activities &amp; levers'!$C$14="On",('Net zero Activity data'!BG18*EF!$H17)*kgtoGg,"ERROR"))</f>
        <v>0.24815285983157639</v>
      </c>
      <c r="AO1080" s="93">
        <f>IF('Net zero activities &amp; levers'!$C$14="Off",('Activity data'!BH18*EF!$H17)*kgtoGg,IF('Net zero activities &amp; levers'!$C$14="On",('Net zero Activity data'!BH18*EF!$H17)*kgtoGg,"ERROR"))</f>
        <v>0.251576571281524</v>
      </c>
      <c r="AP1080" s="93">
        <f>IF('Net zero activities &amp; levers'!$C$14="Off",('Activity data'!BI18*EF!$H17)*kgtoGg,IF('Net zero activities &amp; levers'!$C$14="On",('Net zero Activity data'!BI18*EF!$H17)*kgtoGg,"ERROR"))</f>
        <v>0.25507156908281625</v>
      </c>
      <c r="AQ1080" s="93">
        <f>IF('Net zero activities &amp; levers'!$C$14="Off",('Activity data'!BJ18*EF!$H17)*kgtoGg,IF('Net zero activities &amp; levers'!$C$14="On",('Net zero Activity data'!BJ18*EF!$H17)*kgtoGg,"ERROR"))</f>
        <v>0.25867025112061548</v>
      </c>
      <c r="AR1080" s="93">
        <f>IF('Net zero activities &amp; levers'!$C$14="Off",('Activity data'!BK18*EF!$H17)*kgtoGg,IF('Net zero activities &amp; levers'!$C$14="On",('Net zero Activity data'!BK18*EF!$H17)*kgtoGg,"ERROR"))</f>
        <v>0.26243820006487595</v>
      </c>
      <c r="AS1080" s="93">
        <f>IF('Net zero activities &amp; levers'!$C$14="Off",('Activity data'!BL18*EF!$H17)*kgtoGg,IF('Net zero activities &amp; levers'!$C$14="On",('Net zero Activity data'!BL18*EF!$H17)*kgtoGg,"ERROR"))</f>
        <v>0.26673726025492234</v>
      </c>
      <c r="AT1080" s="93">
        <f>IF('Net zero activities &amp; levers'!$C$14="Off",('Activity data'!BM18*EF!$H17)*kgtoGg,IF('Net zero activities &amp; levers'!$C$14="On",('Net zero Activity data'!BM18*EF!$H17)*kgtoGg,"ERROR"))</f>
        <v>0.26733172649442899</v>
      </c>
      <c r="AU1080" s="93">
        <f>IF('Net zero activities &amp; levers'!$C$14="Off",('Activity data'!BN18*EF!$H17)*kgtoGg,IF('Net zero activities &amp; levers'!$C$14="On",('Net zero Activity data'!BN18*EF!$H17)*kgtoGg,"ERROR"))</f>
        <v>0.26732931034962987</v>
      </c>
      <c r="AV1080" s="93">
        <f>IF('Net zero activities &amp; levers'!$C$14="Off",('Activity data'!BO18*EF!$H17)*kgtoGg,IF('Net zero activities &amp; levers'!$C$14="On",('Net zero Activity data'!BO18*EF!$H17)*kgtoGg,"ERROR"))</f>
        <v>0.26735984013820979</v>
      </c>
      <c r="AW1080" s="93">
        <f>IF('Net zero activities &amp; levers'!$C$14="Off",('Activity data'!BP18*EF!$H17)*kgtoGg,IF('Net zero activities &amp; levers'!$C$14="On",('Net zero Activity data'!BP18*EF!$H17)*kgtoGg,"ERROR"))</f>
        <v>0.26720621227467972</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7.4507389435191698</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7.5825135825669054</v>
      </c>
      <c r="S1081" s="93">
        <f>IF('Net zero activities &amp; levers'!$C$14="Off",('Activity data'!AL5*EF!$H18)*kgtoGg,IF('Net zero activities &amp; levers'!$C$14="On",('Net zero Activity data'!AL5*EF!$H18)*kgtoGg,"ERROR"))</f>
        <v>7.3753718852487271</v>
      </c>
      <c r="T1081" s="93">
        <f>IF('Net zero activities &amp; levers'!$C$14="Off",('Activity data'!AM5*EF!$H18)*kgtoGg,IF('Net zero activities &amp; levers'!$C$14="On",('Net zero Activity data'!AM5*EF!$H18)*kgtoGg,"ERROR"))</f>
        <v>7.4694842771577035</v>
      </c>
      <c r="U1081" s="93">
        <f>IF('Net zero activities &amp; levers'!$C$14="Off",('Activity data'!AN5*EF!$H18)*kgtoGg,IF('Net zero activities &amp; levers'!$C$14="On",('Net zero Activity data'!AN5*EF!$H18)*kgtoGg,"ERROR"))</f>
        <v>7.542234799984481</v>
      </c>
      <c r="V1081" s="93">
        <f>IF('Net zero activities &amp; levers'!$C$14="Off",('Activity data'!AO5*EF!$H18)*kgtoGg,IF('Net zero activities &amp; levers'!$C$14="On",('Net zero Activity data'!AO5*EF!$H18)*kgtoGg,"ERROR"))</f>
        <v>7.6071785011289723</v>
      </c>
      <c r="W1081" s="93">
        <f>IF('Net zero activities &amp; levers'!$C$14="Off",('Activity data'!AP5*EF!$H18)*kgtoGg,IF('Net zero activities &amp; levers'!$C$14="On",('Net zero Activity data'!AP5*EF!$H18)*kgtoGg,"ERROR"))</f>
        <v>7.6758309718906155</v>
      </c>
      <c r="X1081" s="93">
        <f>IF('Net zero activities &amp; levers'!$C$14="Off",('Activity data'!AQ5*EF!$H18)*kgtoGg,IF('Net zero activities &amp; levers'!$C$14="On",('Net zero Activity data'!AQ5*EF!$H18)*kgtoGg,"ERROR"))</f>
        <v>7.7385122451051807</v>
      </c>
      <c r="Y1081" s="93">
        <f>IF('Net zero activities &amp; levers'!$C$14="Off",('Activity data'!AR5*EF!$H18)*kgtoGg,IF('Net zero activities &amp; levers'!$C$14="On",('Net zero Activity data'!AR5*EF!$H18)*kgtoGg,"ERROR"))</f>
        <v>7.791352787728318</v>
      </c>
      <c r="Z1081" s="93">
        <f>IF('Net zero activities &amp; levers'!$C$14="Off",('Activity data'!AS5*EF!$H18)*kgtoGg,IF('Net zero activities &amp; levers'!$C$14="On",('Net zero Activity data'!AS5*EF!$H18)*kgtoGg,"ERROR"))</f>
        <v>7.8435359341380684</v>
      </c>
      <c r="AA1081" s="93">
        <f>IF('Net zero activities &amp; levers'!$C$14="Off",('Activity data'!AT5*EF!$H18)*kgtoGg,IF('Net zero activities &amp; levers'!$C$14="On",('Net zero Activity data'!AT5*EF!$H18)*kgtoGg,"ERROR"))</f>
        <v>7.8968569333392367</v>
      </c>
      <c r="AB1081" s="93">
        <f>IF('Net zero activities &amp; levers'!$C$14="Off",('Activity data'!AU5*EF!$H18)*kgtoGg,IF('Net zero activities &amp; levers'!$C$14="On",('Net zero Activity data'!AU5*EF!$H18)*kgtoGg,"ERROR"))</f>
        <v>7.9708395739290774</v>
      </c>
      <c r="AC1081" s="93">
        <f>IF('Net zero activities &amp; levers'!$C$14="Off",('Activity data'!AV5*EF!$H18)*kgtoGg,IF('Net zero activities &amp; levers'!$C$14="On",('Net zero Activity data'!AV5*EF!$H18)*kgtoGg,"ERROR"))</f>
        <v>8.0346879416649859</v>
      </c>
      <c r="AD1081" s="93">
        <f>IF('Net zero activities &amp; levers'!$C$14="Off",('Activity data'!AW5*EF!$H18)*kgtoGg,IF('Net zero activities &amp; levers'!$C$14="On",('Net zero Activity data'!AW5*EF!$H18)*kgtoGg,"ERROR"))</f>
        <v>8.1130078493024147</v>
      </c>
      <c r="AE1081" s="93">
        <f>IF('Net zero activities &amp; levers'!$C$14="Off",('Activity data'!AX5*EF!$H18)*kgtoGg,IF('Net zero activities &amp; levers'!$C$14="On",('Net zero Activity data'!AX5*EF!$H18)*kgtoGg,"ERROR"))</f>
        <v>8.1948830007066125</v>
      </c>
      <c r="AF1081" s="93">
        <f>IF('Net zero activities &amp; levers'!$C$14="Off",('Activity data'!AY5*EF!$H18)*kgtoGg,IF('Net zero activities &amp; levers'!$C$14="On",('Net zero Activity data'!AY5*EF!$H18)*kgtoGg,"ERROR"))</f>
        <v>8.293215602314195</v>
      </c>
      <c r="AG1081" s="93">
        <f>IF('Net zero activities &amp; levers'!$C$14="Off",('Activity data'!AZ5*EF!$H18)*kgtoGg,IF('Net zero activities &amp; levers'!$C$14="On",('Net zero Activity data'!AZ5*EF!$H18)*kgtoGg,"ERROR"))</f>
        <v>8.3998958709716458</v>
      </c>
      <c r="AH1081" s="93">
        <f>IF('Net zero activities &amp; levers'!$C$14="Off",('Activity data'!BA5*EF!$H18)*kgtoGg,IF('Net zero activities &amp; levers'!$C$14="On",('Net zero Activity data'!BA5*EF!$H18)*kgtoGg,"ERROR"))</f>
        <v>8.4821304115185292</v>
      </c>
      <c r="AI1081" s="93">
        <f>IF('Net zero activities &amp; levers'!$C$14="Off",('Activity data'!BB5*EF!$H18)*kgtoGg,IF('Net zero activities &amp; levers'!$C$14="On",('Net zero Activity data'!BB5*EF!$H18)*kgtoGg,"ERROR"))</f>
        <v>8.5643646742520563</v>
      </c>
      <c r="AJ1081" s="93">
        <f>IF('Net zero activities &amp; levers'!$C$14="Off",('Activity data'!BC5*EF!$H18)*kgtoGg,IF('Net zero activities &amp; levers'!$C$14="On",('Net zero Activity data'!BC5*EF!$H18)*kgtoGg,"ERROR"))</f>
        <v>8.6554469242522067</v>
      </c>
      <c r="AK1081" s="93">
        <f>IF('Net zero activities &amp; levers'!$C$14="Off",('Activity data'!BD5*EF!$H18)*kgtoGg,IF('Net zero activities &amp; levers'!$C$14="On",('Net zero Activity data'!BD5*EF!$H18)*kgtoGg,"ERROR"))</f>
        <v>8.7458635818001067</v>
      </c>
      <c r="AL1081" s="93">
        <f>IF('Net zero activities &amp; levers'!$C$14="Off",('Activity data'!BE5*EF!$H18)*kgtoGg,IF('Net zero activities &amp; levers'!$C$14="On",('Net zero Activity data'!BE5*EF!$H18)*kgtoGg,"ERROR"))</f>
        <v>8.8459292017919573</v>
      </c>
      <c r="AM1081" s="93">
        <f>IF('Net zero activities &amp; levers'!$C$14="Off",('Activity data'!BF5*EF!$H18)*kgtoGg,IF('Net zero activities &amp; levers'!$C$14="On",('Net zero Activity data'!BF5*EF!$H18)*kgtoGg,"ERROR"))</f>
        <v>8.9429559688955855</v>
      </c>
      <c r="AN1081" s="93">
        <f>IF('Net zero activities &amp; levers'!$C$14="Off",('Activity data'!BG5*EF!$H18)*kgtoGg,IF('Net zero activities &amp; levers'!$C$14="On",('Net zero Activity data'!BG5*EF!$H18)*kgtoGg,"ERROR"))</f>
        <v>9.0556229134752435</v>
      </c>
      <c r="AO1081" s="93">
        <f>IF('Net zero activities &amp; levers'!$C$14="Off",('Activity data'!BH5*EF!$H18)*kgtoGg,IF('Net zero activities &amp; levers'!$C$14="On",('Net zero Activity data'!BH5*EF!$H18)*kgtoGg,"ERROR"))</f>
        <v>9.1694822193663157</v>
      </c>
      <c r="AP1081" s="93">
        <f>IF('Net zero activities &amp; levers'!$C$14="Off",('Activity data'!BI5*EF!$H18)*kgtoGg,IF('Net zero activities &amp; levers'!$C$14="On",('Net zero Activity data'!BI5*EF!$H18)*kgtoGg,"ERROR"))</f>
        <v>9.2864212512160815</v>
      </c>
      <c r="AQ1081" s="93">
        <f>IF('Net zero activities &amp; levers'!$C$14="Off",('Activity data'!BJ5*EF!$H18)*kgtoGg,IF('Net zero activities &amp; levers'!$C$14="On",('Net zero Activity data'!BJ5*EF!$H18)*kgtoGg,"ERROR"))</f>
        <v>9.4070507095645581</v>
      </c>
      <c r="AR1081" s="93">
        <f>IF('Net zero activities &amp; levers'!$C$14="Off",('Activity data'!BK5*EF!$H18)*kgtoGg,IF('Net zero activities &amp; levers'!$C$14="On",('Net zero Activity data'!BK5*EF!$H18)*kgtoGg,"ERROR"))</f>
        <v>9.5325470673578661</v>
      </c>
      <c r="AS1081" s="93">
        <f>IF('Net zero activities &amp; levers'!$C$14="Off",('Activity data'!BL5*EF!$H18)*kgtoGg,IF('Net zero activities &amp; levers'!$C$14="On",('Net zero Activity data'!BL5*EF!$H18)*kgtoGg,"ERROR"))</f>
        <v>9.6689571225079529</v>
      </c>
      <c r="AT1081" s="93">
        <f>IF('Net zero activities &amp; levers'!$C$14="Off",('Activity data'!BM5*EF!$H18)*kgtoGg,IF('Net zero activities &amp; levers'!$C$14="On",('Net zero Activity data'!BM5*EF!$H18)*kgtoGg,"ERROR"))</f>
        <v>9.747113768415316</v>
      </c>
      <c r="AU1081" s="93">
        <f>IF('Net zero activities &amp; levers'!$C$14="Off",('Activity data'!BN5*EF!$H18)*kgtoGg,IF('Net zero activities &amp; levers'!$C$14="On",('Net zero Activity data'!BN5*EF!$H18)*kgtoGg,"ERROR"))</f>
        <v>9.8161625757951647</v>
      </c>
      <c r="AV1081" s="93">
        <f>IF('Net zero activities &amp; levers'!$C$14="Off",('Activity data'!BO5*EF!$H18)*kgtoGg,IF('Net zero activities &amp; levers'!$C$14="On",('Net zero Activity data'!BO5*EF!$H18)*kgtoGg,"ERROR"))</f>
        <v>9.8863534218130269</v>
      </c>
      <c r="AW1081" s="93">
        <f>IF('Net zero activities &amp; levers'!$C$14="Off",('Activity data'!BP5*EF!$H18)*kgtoGg,IF('Net zero activities &amp; levers'!$C$14="On",('Net zero Activity data'!BP5*EF!$H18)*kgtoGg,"ERROR"))</f>
        <v>9.9540059037029689</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2.1227712545548463</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2.1603148348588097</v>
      </c>
      <c r="S1082" s="93">
        <f>IF('Net zero activities &amp; levers'!$C$14="Off",('Activity data'!AL6*EF!$H19)*kgtoGg,IF('Net zero activities &amp; levers'!$C$14="On",('Net zero Activity data'!AL6*EF!$H19)*kgtoGg,"ERROR"))</f>
        <v>2.1012986159280409</v>
      </c>
      <c r="T1082" s="93">
        <f>IF('Net zero activities &amp; levers'!$C$14="Off",('Activity data'!AM6*EF!$H19)*kgtoGg,IF('Net zero activities &amp; levers'!$C$14="On",('Net zero Activity data'!AM6*EF!$H19)*kgtoGg,"ERROR"))</f>
        <v>2.128111940318576</v>
      </c>
      <c r="U1082" s="93">
        <f>IF('Net zero activities &amp; levers'!$C$14="Off",('Activity data'!AN6*EF!$H19)*kgtoGg,IF('Net zero activities &amp; levers'!$C$14="On",('Net zero Activity data'!AN6*EF!$H19)*kgtoGg,"ERROR"))</f>
        <v>2.148839108426492</v>
      </c>
      <c r="V1082" s="93">
        <f>IF('Net zero activities &amp; levers'!$C$14="Off",('Activity data'!AO6*EF!$H19)*kgtoGg,IF('Net zero activities &amp; levers'!$C$14="On",('Net zero Activity data'!AO6*EF!$H19)*kgtoGg,"ERROR"))</f>
        <v>2.1673420546441746</v>
      </c>
      <c r="W1082" s="93">
        <f>IF('Net zero activities &amp; levers'!$C$14="Off",('Activity data'!AP6*EF!$H19)*kgtoGg,IF('Net zero activities &amp; levers'!$C$14="On",('Net zero Activity data'!AP6*EF!$H19)*kgtoGg,"ERROR"))</f>
        <v>2.1869016570663948</v>
      </c>
      <c r="X1082" s="93">
        <f>IF('Net zero activities &amp; levers'!$C$14="Off",('Activity data'!AQ6*EF!$H19)*kgtoGg,IF('Net zero activities &amp; levers'!$C$14="On",('Net zero Activity data'!AQ6*EF!$H19)*kgtoGg,"ERROR"))</f>
        <v>2.2047600206444815</v>
      </c>
      <c r="Y1082" s="93">
        <f>IF('Net zero activities &amp; levers'!$C$14="Off",('Activity data'!AR6*EF!$H19)*kgtoGg,IF('Net zero activities &amp; levers'!$C$14="On",('Net zero Activity data'!AR6*EF!$H19)*kgtoGg,"ERROR"))</f>
        <v>2.2198146864710222</v>
      </c>
      <c r="Z1082" s="93">
        <f>IF('Net zero activities &amp; levers'!$C$14="Off",('Activity data'!AS6*EF!$H19)*kgtoGg,IF('Net zero activities &amp; levers'!$C$14="On",('Net zero Activity data'!AS6*EF!$H19)*kgtoGg,"ERROR"))</f>
        <v>2.2346820551992206</v>
      </c>
      <c r="AA1082" s="93">
        <f>IF('Net zero activities &amp; levers'!$C$14="Off",('Activity data'!AT6*EF!$H19)*kgtoGg,IF('Net zero activities &amp; levers'!$C$14="On",('Net zero Activity data'!AT6*EF!$H19)*kgtoGg,"ERROR"))</f>
        <v>2.2498736066985305</v>
      </c>
      <c r="AB1082" s="93">
        <f>IF('Net zero activities &amp; levers'!$C$14="Off",('Activity data'!AU6*EF!$H19)*kgtoGg,IF('Net zero activities &amp; levers'!$C$14="On",('Net zero Activity data'!AU6*EF!$H19)*kgtoGg,"ERROR"))</f>
        <v>2.2709518143730563</v>
      </c>
      <c r="AC1082" s="93">
        <f>IF('Net zero activities &amp; levers'!$C$14="Off",('Activity data'!AV6*EF!$H19)*kgtoGg,IF('Net zero activities &amp; levers'!$C$14="On",('Net zero Activity data'!AV6*EF!$H19)*kgtoGg,"ERROR"))</f>
        <v>2.2891426919098299</v>
      </c>
      <c r="AD1082" s="93">
        <f>IF('Net zero activities &amp; levers'!$C$14="Off",('Activity data'!AW6*EF!$H19)*kgtoGg,IF('Net zero activities &amp; levers'!$C$14="On",('Net zero Activity data'!AW6*EF!$H19)*kgtoGg,"ERROR"))</f>
        <v>2.311456619407819</v>
      </c>
      <c r="AE1082" s="93">
        <f>IF('Net zero activities &amp; levers'!$C$14="Off",('Activity data'!AX6*EF!$H19)*kgtoGg,IF('Net zero activities &amp; levers'!$C$14="On",('Net zero Activity data'!AX6*EF!$H19)*kgtoGg,"ERROR"))</f>
        <v>2.3347834624472377</v>
      </c>
      <c r="AF1082" s="93">
        <f>IF('Net zero activities &amp; levers'!$C$14="Off",('Activity data'!AY6*EF!$H19)*kgtoGg,IF('Net zero activities &amp; levers'!$C$14="On",('Net zero Activity data'!AY6*EF!$H19)*kgtoGg,"ERROR"))</f>
        <v>2.3627991561469521</v>
      </c>
      <c r="AG1082" s="93">
        <f>IF('Net zero activities &amp; levers'!$C$14="Off",('Activity data'!AZ6*EF!$H19)*kgtoGg,IF('Net zero activities &amp; levers'!$C$14="On",('Net zero Activity data'!AZ6*EF!$H19)*kgtoGg,"ERROR"))</f>
        <v>2.3931931626275045</v>
      </c>
      <c r="AH1082" s="93">
        <f>IF('Net zero activities &amp; levers'!$C$14="Off",('Activity data'!BA6*EF!$H19)*kgtoGg,IF('Net zero activities &amp; levers'!$C$14="On",('Net zero Activity data'!BA6*EF!$H19)*kgtoGg,"ERROR"))</f>
        <v>2.41662239832181</v>
      </c>
      <c r="AI1082" s="93">
        <f>IF('Net zero activities &amp; levers'!$C$14="Off",('Activity data'!BB6*EF!$H19)*kgtoGg,IF('Net zero activities &amp; levers'!$C$14="On",('Net zero Activity data'!BB6*EF!$H19)*kgtoGg,"ERROR"))</f>
        <v>2.4400515548650121</v>
      </c>
      <c r="AJ1082" s="93">
        <f>IF('Net zero activities &amp; levers'!$C$14="Off",('Activity data'!BC6*EF!$H19)*kgtoGg,IF('Net zero activities &amp; levers'!$C$14="On",('Net zero Activity data'!BC6*EF!$H19)*kgtoGg,"ERROR"))</f>
        <v>2.4660015691610671</v>
      </c>
      <c r="AK1082" s="93">
        <f>IF('Net zero activities &amp; levers'!$C$14="Off",('Activity data'!BD6*EF!$H19)*kgtoGg,IF('Net zero activities &amp; levers'!$C$14="On",('Net zero Activity data'!BD6*EF!$H19)*kgtoGg,"ERROR"))</f>
        <v>2.4917619511890217</v>
      </c>
      <c r="AL1082" s="93">
        <f>IF('Net zero activities &amp; levers'!$C$14="Off",('Activity data'!BE6*EF!$H19)*kgtoGg,IF('Net zero activities &amp; levers'!$C$14="On",('Net zero Activity data'!BE6*EF!$H19)*kgtoGg,"ERROR"))</f>
        <v>2.5202713947889315</v>
      </c>
      <c r="AM1082" s="93">
        <f>IF('Net zero activities &amp; levers'!$C$14="Off",('Activity data'!BF6*EF!$H19)*kgtoGg,IF('Net zero activities &amp; levers'!$C$14="On",('Net zero Activity data'!BF6*EF!$H19)*kgtoGg,"ERROR"))</f>
        <v>2.5479150464711746</v>
      </c>
      <c r="AN1082" s="93">
        <f>IF('Net zero activities &amp; levers'!$C$14="Off",('Activity data'!BG6*EF!$H19)*kgtoGg,IF('Net zero activities &amp; levers'!$C$14="On",('Net zero Activity data'!BG6*EF!$H19)*kgtoGg,"ERROR"))</f>
        <v>2.5800147017007076</v>
      </c>
      <c r="AO1082" s="93">
        <f>IF('Net zero activities &amp; levers'!$C$14="Off",('Activity data'!BH6*EF!$H19)*kgtoGg,IF('Net zero activities &amp; levers'!$C$14="On",('Net zero Activity data'!BH6*EF!$H19)*kgtoGg,"ERROR"))</f>
        <v>2.6124540695864082</v>
      </c>
      <c r="AP1082" s="93">
        <f>IF('Net zero activities &amp; levers'!$C$14="Off",('Activity data'!BI6*EF!$H19)*kgtoGg,IF('Net zero activities &amp; levers'!$C$14="On",('Net zero Activity data'!BI6*EF!$H19)*kgtoGg,"ERROR"))</f>
        <v>2.6457708744332722</v>
      </c>
      <c r="AQ1082" s="93">
        <f>IF('Net zero activities &amp; levers'!$C$14="Off",('Activity data'!BJ6*EF!$H19)*kgtoGg,IF('Net zero activities &amp; levers'!$C$14="On",('Net zero Activity data'!BJ6*EF!$H19)*kgtoGg,"ERROR"))</f>
        <v>2.6801391093930285</v>
      </c>
      <c r="AR1082" s="93">
        <f>IF('Net zero activities &amp; levers'!$C$14="Off",('Activity data'!BK6*EF!$H19)*kgtoGg,IF('Net zero activities &amp; levers'!$C$14="On",('Net zero Activity data'!BK6*EF!$H19)*kgtoGg,"ERROR"))</f>
        <v>2.7158939604077297</v>
      </c>
      <c r="AS1082" s="93">
        <f>IF('Net zero activities &amp; levers'!$C$14="Off",('Activity data'!BL6*EF!$H19)*kgtoGg,IF('Net zero activities &amp; levers'!$C$14="On",('Net zero Activity data'!BL6*EF!$H19)*kgtoGg,"ERROR"))</f>
        <v>2.7547582054309321</v>
      </c>
      <c r="AT1082" s="93">
        <f>IF('Net zero activities &amp; levers'!$C$14="Off",('Activity data'!BM6*EF!$H19)*kgtoGg,IF('Net zero activities &amp; levers'!$C$14="On",('Net zero Activity data'!BM6*EF!$H19)*kgtoGg,"ERROR"))</f>
        <v>2.7770256184408706</v>
      </c>
      <c r="AU1082" s="93">
        <f>IF('Net zero activities &amp; levers'!$C$14="Off",('Activity data'!BN6*EF!$H19)*kgtoGg,IF('Net zero activities &amp; levers'!$C$14="On",('Net zero Activity data'!BN6*EF!$H19)*kgtoGg,"ERROR"))</f>
        <v>2.7966981401301085</v>
      </c>
      <c r="AV1082" s="93">
        <f>IF('Net zero activities &amp; levers'!$C$14="Off",('Activity data'!BO6*EF!$H19)*kgtoGg,IF('Net zero activities &amp; levers'!$C$14="On",('Net zero Activity data'!BO6*EF!$H19)*kgtoGg,"ERROR"))</f>
        <v>2.8166960371694638</v>
      </c>
      <c r="AW1082" s="93">
        <f>IF('Net zero activities &amp; levers'!$C$14="Off",('Activity data'!BP6*EF!$H19)*kgtoGg,IF('Net zero activities &amp; levers'!$C$14="On",('Net zero Activity data'!BP6*EF!$H19)*kgtoGg,"ERROR"))</f>
        <v>2.8359707352824839</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0.43843338143568994</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0.44618756541973903</v>
      </c>
      <c r="S1083" s="93">
        <f>IF('Net zero activities &amp; levers'!$C$14="Off",('Activity data'!AL7*EF!$H20)*kgtoGg,IF('Net zero activities &amp; levers'!$C$14="On",('Net zero Activity data'!AL7*EF!$H20)*kgtoGg,"ERROR"))</f>
        <v>0.43399846102620321</v>
      </c>
      <c r="T1083" s="93">
        <f>IF('Net zero activities &amp; levers'!$C$14="Off",('Activity data'!AM7*EF!$H20)*kgtoGg,IF('Net zero activities &amp; levers'!$C$14="On",('Net zero Activity data'!AM7*EF!$H20)*kgtoGg,"ERROR"))</f>
        <v>0.43953643712930424</v>
      </c>
      <c r="U1083" s="93">
        <f>IF('Net zero activities &amp; levers'!$C$14="Off",('Activity data'!AN7*EF!$H20)*kgtoGg,IF('Net zero activities &amp; levers'!$C$14="On",('Net zero Activity data'!AN7*EF!$H20)*kgtoGg,"ERROR"))</f>
        <v>0.4438173893900062</v>
      </c>
      <c r="V1083" s="93">
        <f>IF('Net zero activities &amp; levers'!$C$14="Off",('Activity data'!AO7*EF!$H20)*kgtoGg,IF('Net zero activities &amp; levers'!$C$14="On",('Net zero Activity data'!AO7*EF!$H20)*kgtoGg,"ERROR"))</f>
        <v>0.44763895483627575</v>
      </c>
      <c r="W1083" s="93">
        <f>IF('Net zero activities &amp; levers'!$C$14="Off",('Activity data'!AP7*EF!$H20)*kgtoGg,IF('Net zero activities &amp; levers'!$C$14="On",('Net zero Activity data'!AP7*EF!$H20)*kgtoGg,"ERROR"))</f>
        <v>0.45167876016674224</v>
      </c>
      <c r="X1083" s="93">
        <f>IF('Net zero activities &amp; levers'!$C$14="Off",('Activity data'!AQ7*EF!$H20)*kgtoGg,IF('Net zero activities &amp; levers'!$C$14="On",('Net zero Activity data'!AQ7*EF!$H20)*kgtoGg,"ERROR"))</f>
        <v>0.4553671946665257</v>
      </c>
      <c r="Y1083" s="93">
        <f>IF('Net zero activities &amp; levers'!$C$14="Off",('Activity data'!AR7*EF!$H20)*kgtoGg,IF('Net zero activities &amp; levers'!$C$14="On",('Net zero Activity data'!AR7*EF!$H20)*kgtoGg,"ERROR"))</f>
        <v>0.45847655844302865</v>
      </c>
      <c r="Z1083" s="93">
        <f>IF('Net zero activities &amp; levers'!$C$14="Off",('Activity data'!AS7*EF!$H20)*kgtoGg,IF('Net zero activities &amp; levers'!$C$14="On",('Net zero Activity data'!AS7*EF!$H20)*kgtoGg,"ERROR"))</f>
        <v>0.46154723821154758</v>
      </c>
      <c r="AA1083" s="93">
        <f>IF('Net zero activities &amp; levers'!$C$14="Off",('Activity data'!AT7*EF!$H20)*kgtoGg,IF('Net zero activities &amp; levers'!$C$14="On",('Net zero Activity data'!AT7*EF!$H20)*kgtoGg,"ERROR"))</f>
        <v>0.46468487411028397</v>
      </c>
      <c r="AB1083" s="93">
        <f>IF('Net zero activities &amp; levers'!$C$14="Off",('Activity data'!AU7*EF!$H20)*kgtoGg,IF('Net zero activities &amp; levers'!$C$14="On",('Net zero Activity data'!AU7*EF!$H20)*kgtoGg,"ERROR"))</f>
        <v>0.46903832945575119</v>
      </c>
      <c r="AC1083" s="93">
        <f>IF('Net zero activities &amp; levers'!$C$14="Off",('Activity data'!AV7*EF!$H20)*kgtoGg,IF('Net zero activities &amp; levers'!$C$14="On",('Net zero Activity data'!AV7*EF!$H20)*kgtoGg,"ERROR"))</f>
        <v>0.47279544079434555</v>
      </c>
      <c r="AD1083" s="93">
        <f>IF('Net zero activities &amp; levers'!$C$14="Off",('Activity data'!AW7*EF!$H20)*kgtoGg,IF('Net zero activities &amp; levers'!$C$14="On",('Net zero Activity data'!AW7*EF!$H20)*kgtoGg,"ERROR"))</f>
        <v>0.47740411950386857</v>
      </c>
      <c r="AE1083" s="93">
        <f>IF('Net zero activities &amp; levers'!$C$14="Off",('Activity data'!AX7*EF!$H20)*kgtoGg,IF('Net zero activities &amp; levers'!$C$14="On",('Net zero Activity data'!AX7*EF!$H20)*kgtoGg,"ERROR"))</f>
        <v>0.48222200397919629</v>
      </c>
      <c r="AF1083" s="93">
        <f>IF('Net zero activities &amp; levers'!$C$14="Off",('Activity data'!AY7*EF!$H20)*kgtoGg,IF('Net zero activities &amp; levers'!$C$14="On",('Net zero Activity data'!AY7*EF!$H20)*kgtoGg,"ERROR"))</f>
        <v>0.48800831529073146</v>
      </c>
      <c r="AG1083" s="93">
        <f>IF('Net zero activities &amp; levers'!$C$14="Off",('Activity data'!AZ7*EF!$H20)*kgtoGg,IF('Net zero activities &amp; levers'!$C$14="On",('Net zero Activity data'!AZ7*EF!$H20)*kgtoGg,"ERROR"))</f>
        <v>0.49428583907387752</v>
      </c>
      <c r="AH1083" s="93">
        <f>IF('Net zero activities &amp; levers'!$C$14="Off",('Activity data'!BA7*EF!$H20)*kgtoGg,IF('Net zero activities &amp; levers'!$C$14="On",('Net zero Activity data'!BA7*EF!$H20)*kgtoGg,"ERROR"))</f>
        <v>0.49912487154516566</v>
      </c>
      <c r="AI1083" s="93">
        <f>IF('Net zero activities &amp; levers'!$C$14="Off",('Activity data'!BB7*EF!$H20)*kgtoGg,IF('Net zero activities &amp; levers'!$C$14="On",('Net zero Activity data'!BB7*EF!$H20)*kgtoGg,"ERROR"))</f>
        <v>0.50396388766872646</v>
      </c>
      <c r="AJ1083" s="93">
        <f>IF('Net zero activities &amp; levers'!$C$14="Off",('Activity data'!BC7*EF!$H20)*kgtoGg,IF('Net zero activities &amp; levers'!$C$14="On",('Net zero Activity data'!BC7*EF!$H20)*kgtoGg,"ERROR"))</f>
        <v>0.50932355724768441</v>
      </c>
      <c r="AK1083" s="93">
        <f>IF('Net zero activities &amp; levers'!$C$14="Off",('Activity data'!BD7*EF!$H20)*kgtoGg,IF('Net zero activities &amp; levers'!$C$14="On",('Net zero Activity data'!BD7*EF!$H20)*kgtoGg,"ERROR"))</f>
        <v>0.51464406051686951</v>
      </c>
      <c r="AL1083" s="93">
        <f>IF('Net zero activities &amp; levers'!$C$14="Off",('Activity data'!BE7*EF!$H20)*kgtoGg,IF('Net zero activities &amp; levers'!$C$14="On",('Net zero Activity data'!BE7*EF!$H20)*kgtoGg,"ERROR"))</f>
        <v>0.52053235005043952</v>
      </c>
      <c r="AM1083" s="93">
        <f>IF('Net zero activities &amp; levers'!$C$14="Off",('Activity data'!BF7*EF!$H20)*kgtoGg,IF('Net zero activities &amp; levers'!$C$14="On",('Net zero Activity data'!BF7*EF!$H20)*kgtoGg,"ERROR"))</f>
        <v>0.52624182046854062</v>
      </c>
      <c r="AN1083" s="93">
        <f>IF('Net zero activities &amp; levers'!$C$14="Off",('Activity data'!BG7*EF!$H20)*kgtoGg,IF('Net zero activities &amp; levers'!$C$14="On",('Net zero Activity data'!BG7*EF!$H20)*kgtoGg,"ERROR"))</f>
        <v>0.53287162589623627</v>
      </c>
      <c r="AO1083" s="93">
        <f>IF('Net zero activities &amp; levers'!$C$14="Off",('Activity data'!BH7*EF!$H20)*kgtoGg,IF('Net zero activities &amp; levers'!$C$14="On",('Net zero Activity data'!BH7*EF!$H20)*kgtoGg,"ERROR"))</f>
        <v>0.53957159496885621</v>
      </c>
      <c r="AP1083" s="93">
        <f>IF('Net zero activities &amp; levers'!$C$14="Off",('Activity data'!BI7*EF!$H20)*kgtoGg,IF('Net zero activities &amp; levers'!$C$14="On",('Net zero Activity data'!BI7*EF!$H20)*kgtoGg,"ERROR"))</f>
        <v>0.54645278830341859</v>
      </c>
      <c r="AQ1083" s="93">
        <f>IF('Net zero activities &amp; levers'!$C$14="Off",('Activity data'!BJ7*EF!$H20)*kgtoGg,IF('Net zero activities &amp; levers'!$C$14="On",('Net zero Activity data'!BJ7*EF!$H20)*kgtoGg,"ERROR"))</f>
        <v>0.55355114213454859</v>
      </c>
      <c r="AR1083" s="93">
        <f>IF('Net zero activities &amp; levers'!$C$14="Off",('Activity data'!BK7*EF!$H20)*kgtoGg,IF('Net zero activities &amp; levers'!$C$14="On",('Net zero Activity data'!BK7*EF!$H20)*kgtoGg,"ERROR"))</f>
        <v>0.56093588516772686</v>
      </c>
      <c r="AS1083" s="93">
        <f>IF('Net zero activities &amp; levers'!$C$14="Off",('Activity data'!BL7*EF!$H20)*kgtoGg,IF('Net zero activities &amp; levers'!$C$14="On",('Net zero Activity data'!BL7*EF!$H20)*kgtoGg,"ERROR"))</f>
        <v>0.56896283688280502</v>
      </c>
      <c r="AT1083" s="93">
        <f>IF('Net zero activities &amp; levers'!$C$14="Off",('Activity data'!BM7*EF!$H20)*kgtoGg,IF('Net zero activities &amp; levers'!$C$14="On",('Net zero Activity data'!BM7*EF!$H20)*kgtoGg,"ERROR"))</f>
        <v>0.57356190857308931</v>
      </c>
      <c r="AU1083" s="93">
        <f>IF('Net zero activities &amp; levers'!$C$14="Off",('Activity data'!BN7*EF!$H20)*kgtoGg,IF('Net zero activities &amp; levers'!$C$14="On",('Net zero Activity data'!BN7*EF!$H20)*kgtoGg,"ERROR"))</f>
        <v>0.5776250360471743</v>
      </c>
      <c r="AV1083" s="93">
        <f>IF('Net zero activities &amp; levers'!$C$14="Off",('Activity data'!BO7*EF!$H20)*kgtoGg,IF('Net zero activities &amp; levers'!$C$14="On",('Net zero Activity data'!BO7*EF!$H20)*kgtoGg,"ERROR"))</f>
        <v>0.58175536596461319</v>
      </c>
      <c r="AW1083" s="93">
        <f>IF('Net zero activities &amp; levers'!$C$14="Off",('Activity data'!BP7*EF!$H20)*kgtoGg,IF('Net zero activities &amp; levers'!$C$14="On",('Net zero Activity data'!BP7*EF!$H20)*kgtoGg,"ERROR"))</f>
        <v>0.58573632766819339</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9.4871637196006511E-2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9.3735634002294205E-2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7.5208247714783946E-2</v>
      </c>
      <c r="T1084" s="93">
        <f>IF('Net zero activities &amp; levers'!$C$14="Off",('Activity data'!AM8*EF!$H21)*kgtoGg,IF('Net zero activities &amp; levers'!$C$14="On",('Net zero Activity data'!AM8*EF!$H21)*kgtoGg,"ERROR"))</f>
        <v>7.6678484071577055E-2</v>
      </c>
      <c r="U1084" s="93">
        <f>IF('Net zero activities &amp; levers'!$C$14="Off",('Activity data'!AN8*EF!$H21)*kgtoGg,IF('Net zero activities &amp; levers'!$C$14="On",('Net zero Activity data'!AN8*EF!$H21)*kgtoGg,"ERROR"))</f>
        <v>7.7467512107200667E-2</v>
      </c>
      <c r="V1084" s="93">
        <f>IF('Net zero activities &amp; levers'!$C$14="Off",('Activity data'!AO8*EF!$H21)*kgtoGg,IF('Net zero activities &amp; levers'!$C$14="On",('Net zero Activity data'!AO8*EF!$H21)*kgtoGg,"ERROR"))</f>
        <v>7.8029910082547838E-2</v>
      </c>
      <c r="W1084" s="93">
        <f>IF('Net zero activities &amp; levers'!$C$14="Off",('Activity data'!AP8*EF!$H21)*kgtoGg,IF('Net zero activities &amp; levers'!$C$14="On",('Net zero Activity data'!AP8*EF!$H21)*kgtoGg,"ERROR"))</f>
        <v>7.873105143618242E-2</v>
      </c>
      <c r="X1084" s="93">
        <f>IF('Net zero activities &amp; levers'!$C$14="Off",('Activity data'!AQ8*EF!$H21)*kgtoGg,IF('Net zero activities &amp; levers'!$C$14="On",('Net zero Activity data'!AQ8*EF!$H21)*kgtoGg,"ERROR"))</f>
        <v>7.9275124037070141E-2</v>
      </c>
      <c r="Y1084" s="93">
        <f>IF('Net zero activities &amp; levers'!$C$14="Off",('Activity data'!AR8*EF!$H21)*kgtoGg,IF('Net zero activities &amp; levers'!$C$14="On",('Net zero Activity data'!AR8*EF!$H21)*kgtoGg,"ERROR"))</f>
        <v>7.9501191860728515E-2</v>
      </c>
      <c r="Z1084" s="93">
        <f>IF('Net zero activities &amp; levers'!$C$14="Off",('Activity data'!AS8*EF!$H21)*kgtoGg,IF('Net zero activities &amp; levers'!$C$14="On",('Net zero Activity data'!AS8*EF!$H21)*kgtoGg,"ERROR"))</f>
        <v>7.9693121649003426E-2</v>
      </c>
      <c r="AA1084" s="93">
        <f>IF('Net zero activities &amp; levers'!$C$14="Off",('Activity data'!AT8*EF!$H21)*kgtoGg,IF('Net zero activities &amp; levers'!$C$14="On",('Net zero Activity data'!AT8*EF!$H21)*kgtoGg,"ERROR"))</f>
        <v>7.9905129321863402E-2</v>
      </c>
      <c r="AB1084" s="93">
        <f>IF('Net zero activities &amp; levers'!$C$14="Off",('Activity data'!AU8*EF!$H21)*kgtoGg,IF('Net zero activities &amp; levers'!$C$14="On",('Net zero Activity data'!AU8*EF!$H21)*kgtoGg,"ERROR"))</f>
        <v>8.0692545350578432E-2</v>
      </c>
      <c r="AC1084" s="93">
        <f>IF('Net zero activities &amp; levers'!$C$14="Off",('Activity data'!AV8*EF!$H21)*kgtoGg,IF('Net zero activities &amp; levers'!$C$14="On",('Net zero Activity data'!AV8*EF!$H21)*kgtoGg,"ERROR"))</f>
        <v>8.1167588895338233E-2</v>
      </c>
      <c r="AD1084" s="93">
        <f>IF('Net zero activities &amp; levers'!$C$14="Off",('Activity data'!AW8*EF!$H21)*kgtoGg,IF('Net zero activities &amp; levers'!$C$14="On",('Net zero Activity data'!AW8*EF!$H21)*kgtoGg,"ERROR"))</f>
        <v>8.1328480244547169E-2</v>
      </c>
      <c r="AE1084" s="93">
        <f>IF('Net zero activities &amp; levers'!$C$14="Off",('Activity data'!AX8*EF!$H21)*kgtoGg,IF('Net zero activities &amp; levers'!$C$14="On",('Net zero Activity data'!AX8*EF!$H21)*kgtoGg,"ERROR"))</f>
        <v>8.152398002388353E-2</v>
      </c>
      <c r="AF1084" s="93">
        <f>IF('Net zero activities &amp; levers'!$C$14="Off",('Activity data'!AY8*EF!$H21)*kgtoGg,IF('Net zero activities &amp; levers'!$C$14="On",('Net zero Activity data'!AY8*EF!$H21)*kgtoGg,"ERROR"))</f>
        <v>8.2086485033796799E-2</v>
      </c>
      <c r="AG1084" s="93">
        <f>IF('Net zero activities &amp; levers'!$C$14="Off",('Activity data'!AZ8*EF!$H21)*kgtoGg,IF('Net zero activities &amp; levers'!$C$14="On",('Net zero Activity data'!AZ8*EF!$H21)*kgtoGg,"ERROR"))</f>
        <v>8.2780238858187707E-2</v>
      </c>
      <c r="AH1084" s="93">
        <f>IF('Net zero activities &amp; levers'!$C$14="Off",('Activity data'!BA8*EF!$H21)*kgtoGg,IF('Net zero activities &amp; levers'!$C$14="On",('Net zero Activity data'!BA8*EF!$H21)*kgtoGg,"ERROR"))</f>
        <v>8.2774193693921416E-2</v>
      </c>
      <c r="AI1084" s="93">
        <f>IF('Net zero activities &amp; levers'!$C$14="Off",('Activity data'!BB8*EF!$H21)*kgtoGg,IF('Net zero activities &amp; levers'!$C$14="On",('Net zero Activity data'!BB8*EF!$H21)*kgtoGg,"ERROR"))</f>
        <v>8.2707270961222476E-2</v>
      </c>
      <c r="AJ1084" s="93">
        <f>IF('Net zero activities &amp; levers'!$C$14="Off",('Activity data'!BC8*EF!$H21)*kgtoGg,IF('Net zero activities &amp; levers'!$C$14="On",('Net zero Activity data'!BC8*EF!$H21)*kgtoGg,"ERROR"))</f>
        <v>8.2790842701512574E-2</v>
      </c>
      <c r="AK1084" s="93">
        <f>IF('Net zero activities &amp; levers'!$C$14="Off",('Activity data'!BD8*EF!$H21)*kgtoGg,IF('Net zero activities &amp; levers'!$C$14="On",('Net zero Activity data'!BD8*EF!$H21)*kgtoGg,"ERROR"))</f>
        <v>8.2790127082109061E-2</v>
      </c>
      <c r="AL1084" s="93">
        <f>IF('Net zero activities &amp; levers'!$C$14="Off",('Activity data'!BE8*EF!$H21)*kgtoGg,IF('Net zero activities &amp; levers'!$C$14="On",('Net zero Activity data'!BE8*EF!$H21)*kgtoGg,"ERROR"))</f>
        <v>8.294054822370725E-2</v>
      </c>
      <c r="AM1084" s="93">
        <f>IF('Net zero activities &amp; levers'!$C$14="Off",('Activity data'!BF8*EF!$H21)*kgtoGg,IF('Net zero activities &amp; levers'!$C$14="On",('Net zero Activity data'!BF8*EF!$H21)*kgtoGg,"ERROR"))</f>
        <v>8.2947186626900371E-2</v>
      </c>
      <c r="AN1084" s="93">
        <f>IF('Net zero activities &amp; levers'!$C$14="Off",('Activity data'!BG8*EF!$H21)*kgtoGg,IF('Net zero activities &amp; levers'!$C$14="On",('Net zero Activity data'!BG8*EF!$H21)*kgtoGg,"ERROR"))</f>
        <v>8.3640570074188708E-2</v>
      </c>
      <c r="AO1084" s="93">
        <f>IF('Net zero activities &amp; levers'!$C$14="Off",('Activity data'!BH8*EF!$H21)*kgtoGg,IF('Net zero activities &amp; levers'!$C$14="On",('Net zero Activity data'!BH8*EF!$H21)*kgtoGg,"ERROR"))</f>
        <v>8.4288796191548235E-2</v>
      </c>
      <c r="AP1084" s="93">
        <f>IF('Net zero activities &amp; levers'!$C$14="Off",('Activity data'!BI8*EF!$H21)*kgtoGg,IF('Net zero activities &amp; levers'!$C$14="On",('Net zero Activity data'!BI8*EF!$H21)*kgtoGg,"ERROR"))</f>
        <v>8.4930504368898554E-2</v>
      </c>
      <c r="AQ1084" s="93">
        <f>IF('Net zero activities &amp; levers'!$C$14="Off",('Activity data'!BJ8*EF!$H21)*kgtoGg,IF('Net zero activities &amp; levers'!$C$14="On",('Net zero Activity data'!BJ8*EF!$H21)*kgtoGg,"ERROR"))</f>
        <v>8.5575141343548641E-2</v>
      </c>
      <c r="AR1084" s="93">
        <f>IF('Net zero activities &amp; levers'!$C$14="Off",('Activity data'!BK8*EF!$H21)*kgtoGg,IF('Net zero activities &amp; levers'!$C$14="On",('Net zero Activity data'!BK8*EF!$H21)*kgtoGg,"ERROR"))</f>
        <v>8.6242353486096393E-2</v>
      </c>
      <c r="AS1084" s="93">
        <f>IF('Net zero activities &amp; levers'!$C$14="Off",('Activity data'!BL8*EF!$H21)*kgtoGg,IF('Net zero activities &amp; levers'!$C$14="On",('Net zero Activity data'!BL8*EF!$H21)*kgtoGg,"ERROR"))</f>
        <v>8.7044361470360362E-2</v>
      </c>
      <c r="AT1084" s="93">
        <f>IF('Net zero activities &amp; levers'!$C$14="Off",('Activity data'!BM8*EF!$H21)*kgtoGg,IF('Net zero activities &amp; levers'!$C$14="On",('Net zero Activity data'!BM8*EF!$H21)*kgtoGg,"ERROR"))</f>
        <v>8.6654221537114093E-2</v>
      </c>
      <c r="AU1084" s="93">
        <f>IF('Net zero activities &amp; levers'!$C$14="Off",('Activity data'!BN8*EF!$H21)*kgtoGg,IF('Net zero activities &amp; levers'!$C$14="On",('Net zero Activity data'!BN8*EF!$H21)*kgtoGg,"ERROR"))</f>
        <v>8.605888876699494E-2</v>
      </c>
      <c r="AV1084" s="93">
        <f>IF('Net zero activities &amp; levers'!$C$14="Off",('Activity data'!BO8*EF!$H21)*kgtoGg,IF('Net zero activities &amp; levers'!$C$14="On",('Net zero Activity data'!BO8*EF!$H21)*kgtoGg,"ERROR"))</f>
        <v>8.5456139410084217E-2</v>
      </c>
      <c r="AW1084" s="93">
        <f>IF('Net zero activities &amp; levers'!$C$14="Off",('Activity data'!BP8*EF!$H21)*kgtoGg,IF('Net zero activities &amp; levers'!$C$14="On",('Net zero Activity data'!BP8*EF!$H21)*kgtoGg,"ERROR"))</f>
        <v>8.4779285670558938E-2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6.9689449734106276E-2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6.8854980763127779E-2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5.5245398452239122E-2</v>
      </c>
      <c r="T1085" s="93">
        <f>IF('Net zero activities &amp; levers'!$C$14="Off",('Activity data'!AM9*EF!$H22)*kgtoGg,IF('Net zero activities &amp; levers'!$C$14="On",('Net zero Activity data'!AM9*EF!$H22)*kgtoGg,"ERROR"))</f>
        <v>5.6325383637614447E-2</v>
      </c>
      <c r="U1085" s="93">
        <f>IF('Net zero activities &amp; levers'!$C$14="Off",('Activity data'!AN9*EF!$H22)*kgtoGg,IF('Net zero activities &amp; levers'!$C$14="On",('Net zero Activity data'!AN9*EF!$H22)*kgtoGg,"ERROR"))</f>
        <v>5.690497656182833E-2</v>
      </c>
      <c r="V1085" s="93">
        <f>IF('Net zero activities &amp; levers'!$C$14="Off",('Activity data'!AO9*EF!$H22)*kgtoGg,IF('Net zero activities &amp; levers'!$C$14="On",('Net zero Activity data'!AO9*EF!$H22)*kgtoGg,"ERROR"))</f>
        <v>5.7318094819211664E-2</v>
      </c>
      <c r="W1085" s="93">
        <f>IF('Net zero activities &amp; levers'!$C$14="Off",('Activity data'!AP9*EF!$H22)*kgtoGg,IF('Net zero activities &amp; levers'!$C$14="On",('Net zero Activity data'!AP9*EF!$H22)*kgtoGg,"ERROR"))</f>
        <v>5.7833129202139733E-2</v>
      </c>
      <c r="X1085" s="93">
        <f>IF('Net zero activities &amp; levers'!$C$14="Off",('Activity data'!AQ9*EF!$H22)*kgtoGg,IF('Net zero activities &amp; levers'!$C$14="On",('Net zero Activity data'!AQ9*EF!$H22)*kgtoGg,"ERROR"))</f>
        <v>5.8232786268170286E-2</v>
      </c>
      <c r="Y1085" s="93">
        <f>IF('Net zero activities &amp; levers'!$C$14="Off",('Activity data'!AR9*EF!$H22)*kgtoGg,IF('Net zero activities &amp; levers'!$C$14="On",('Net zero Activity data'!AR9*EF!$H22)*kgtoGg,"ERROR"))</f>
        <v>5.8398847935270948E-2</v>
      </c>
      <c r="Z1085" s="93">
        <f>IF('Net zero activities &amp; levers'!$C$14="Off",('Activity data'!AS9*EF!$H22)*kgtoGg,IF('Net zero activities &amp; levers'!$C$14="On",('Net zero Activity data'!AS9*EF!$H22)*kgtoGg,"ERROR"))</f>
        <v>5.8539832972820456E-2</v>
      </c>
      <c r="AA1085" s="93">
        <f>IF('Net zero activities &amp; levers'!$C$14="Off",('Activity data'!AT9*EF!$H22)*kgtoGg,IF('Net zero activities &amp; levers'!$C$14="On",('Net zero Activity data'!AT9*EF!$H22)*kgtoGg,"ERROR"))</f>
        <v>5.8695566535534212E-2</v>
      </c>
      <c r="AB1085" s="93">
        <f>IF('Net zero activities &amp; levers'!$C$14="Off",('Activity data'!AU9*EF!$H22)*kgtoGg,IF('Net zero activities &amp; levers'!$C$14="On",('Net zero Activity data'!AU9*EF!$H22)*kgtoGg,"ERROR"))</f>
        <v>5.9273975334779377E-2</v>
      </c>
      <c r="AC1085" s="93">
        <f>IF('Net zero activities &amp; levers'!$C$14="Off",('Activity data'!AV9*EF!$H22)*kgtoGg,IF('Net zero activities &amp; levers'!$C$14="On",('Net zero Activity data'!AV9*EF!$H22)*kgtoGg,"ERROR"))</f>
        <v>5.9622926024495558E-2</v>
      </c>
      <c r="AD1085" s="93">
        <f>IF('Net zero activities &amp; levers'!$C$14="Off",('Activity data'!AW9*EF!$H22)*kgtoGg,IF('Net zero activities &amp; levers'!$C$14="On",('Net zero Activity data'!AW9*EF!$H22)*kgtoGg,"ERROR"))</f>
        <v>5.9741111289604701E-2</v>
      </c>
      <c r="AE1085" s="93">
        <f>IF('Net zero activities &amp; levers'!$C$14="Off",('Activity data'!AX9*EF!$H22)*kgtoGg,IF('Net zero activities &amp; levers'!$C$14="On",('Net zero Activity data'!AX9*EF!$H22)*kgtoGg,"ERROR"))</f>
        <v>5.9884718720105153E-2</v>
      </c>
      <c r="AF1085" s="93">
        <f>IF('Net zero activities &amp; levers'!$C$14="Off",('Activity data'!AY9*EF!$H22)*kgtoGg,IF('Net zero activities &amp; levers'!$C$14="On",('Net zero Activity data'!AY9*EF!$H22)*kgtoGg,"ERROR"))</f>
        <v>6.0297915601408514E-2</v>
      </c>
      <c r="AG1085" s="93">
        <f>IF('Net zero activities &amp; levers'!$C$14="Off",('Activity data'!AZ9*EF!$H22)*kgtoGg,IF('Net zero activities &amp; levers'!$C$14="On",('Net zero Activity data'!AZ9*EF!$H22)*kgtoGg,"ERROR"))</f>
        <v>6.0807523358812857E-2</v>
      </c>
      <c r="AH1085" s="93">
        <f>IF('Net zero activities &amp; levers'!$C$14="Off",('Activity data'!BA9*EF!$H22)*kgtoGg,IF('Net zero activities &amp; levers'!$C$14="On",('Net zero Activity data'!BA9*EF!$H22)*kgtoGg,"ERROR"))</f>
        <v>6.0803082788546306E-2</v>
      </c>
      <c r="AI1085" s="93">
        <f>IF('Net zero activities &amp; levers'!$C$14="Off",('Activity data'!BB9*EF!$H22)*kgtoGg,IF('Net zero activities &amp; levers'!$C$14="On",('Net zero Activity data'!BB9*EF!$H22)*kgtoGg,"ERROR"))</f>
        <v>6.0753923645157075E-2</v>
      </c>
      <c r="AJ1085" s="93">
        <f>IF('Net zero activities &amp; levers'!$C$14="Off",('Activity data'!BC9*EF!$H22)*kgtoGg,IF('Net zero activities &amp; levers'!$C$14="On",('Net zero Activity data'!BC9*EF!$H22)*kgtoGg,"ERROR"))</f>
        <v>6.0815312578312131E-2</v>
      </c>
      <c r="AK1085" s="93">
        <f>IF('Net zero activities &amp; levers'!$C$14="Off",('Activity data'!BD9*EF!$H22)*kgtoGg,IF('Net zero activities &amp; levers'!$C$14="On",('Net zero Activity data'!BD9*EF!$H22)*kgtoGg,"ERROR"))</f>
        <v>6.0814786908850477E-2</v>
      </c>
      <c r="AL1085" s="93">
        <f>IF('Net zero activities &amp; levers'!$C$14="Off",('Activity data'!BE9*EF!$H22)*kgtoGg,IF('Net zero activities &amp; levers'!$C$14="On",('Net zero Activity data'!BE9*EF!$H22)*kgtoGg,"ERROR"))</f>
        <v>6.092528111867105E-2</v>
      </c>
      <c r="AM1085" s="93">
        <f>IF('Net zero activities &amp; levers'!$C$14="Off",('Activity data'!BF9*EF!$H22)*kgtoGg,IF('Net zero activities &amp; levers'!$C$14="On",('Net zero Activity data'!BF9*EF!$H22)*kgtoGg,"ERROR"))</f>
        <v>6.0930157461899802E-2</v>
      </c>
      <c r="AN1085" s="93">
        <f>IF('Net zero activities &amp; levers'!$C$14="Off",('Activity data'!BG9*EF!$H22)*kgtoGg,IF('Net zero activities &amp; levers'!$C$14="On",('Net zero Activity data'!BG9*EF!$H22)*kgtoGg,"ERROR"))</f>
        <v>6.1439493152991839E-2</v>
      </c>
      <c r="AO1085" s="93">
        <f>IF('Net zero activities &amp; levers'!$C$14="Off",('Activity data'!BH9*EF!$H22)*kgtoGg,IF('Net zero activities &amp; levers'!$C$14="On",('Net zero Activity data'!BH9*EF!$H22)*kgtoGg,"ERROR"))</f>
        <v>6.1915657818820587E-2</v>
      </c>
      <c r="AP1085" s="93">
        <f>IF('Net zero activities &amp; levers'!$C$14="Off",('Activity data'!BI9*EF!$H22)*kgtoGg,IF('Net zero activities &amp; levers'!$C$14="On",('Net zero Activity data'!BI9*EF!$H22)*kgtoGg,"ERROR"))</f>
        <v>6.2387034629542489E-2</v>
      </c>
      <c r="AQ1085" s="93">
        <f>IF('Net zero activities &amp; levers'!$C$14="Off",('Activity data'!BJ9*EF!$H22)*kgtoGg,IF('Net zero activities &amp; levers'!$C$14="On",('Net zero Activity data'!BJ9*EF!$H22)*kgtoGg,"ERROR"))</f>
        <v>6.2860562834276726E-2</v>
      </c>
      <c r="AR1085" s="93">
        <f>IF('Net zero activities &amp; levers'!$C$14="Off",('Activity data'!BK9*EF!$H22)*kgtoGg,IF('Net zero activities &amp; levers'!$C$14="On",('Net zero Activity data'!BK9*EF!$H22)*kgtoGg,"ERROR"))</f>
        <v>6.3350673982817407E-2</v>
      </c>
      <c r="AS1085" s="93">
        <f>IF('Net zero activities &amp; levers'!$C$14="Off",('Activity data'!BL9*EF!$H22)*kgtoGg,IF('Net zero activities &amp; levers'!$C$14="On",('Net zero Activity data'!BL9*EF!$H22)*kgtoGg,"ERROR"))</f>
        <v>6.3939801531973553E-2</v>
      </c>
      <c r="AT1085" s="93">
        <f>IF('Net zero activities &amp; levers'!$C$14="Off",('Activity data'!BM9*EF!$H22)*kgtoGg,IF('Net zero activities &amp; levers'!$C$14="On",('Net zero Activity data'!BM9*EF!$H22)*kgtoGg,"ERROR"))</f>
        <v>6.3653218122318014E-2</v>
      </c>
      <c r="AU1085" s="93">
        <f>IF('Net zero activities &amp; levers'!$C$14="Off",('Activity data'!BN9*EF!$H22)*kgtoGg,IF('Net zero activities &amp; levers'!$C$14="On",('Net zero Activity data'!BN9*EF!$H22)*kgtoGg,"ERROR"))</f>
        <v>6.3215907094654744E-2</v>
      </c>
      <c r="AV1085" s="93">
        <f>IF('Net zero activities &amp; levers'!$C$14="Off",('Activity data'!BO9*EF!$H22)*kgtoGg,IF('Net zero activities &amp; levers'!$C$14="On",('Net zero Activity data'!BO9*EF!$H22)*kgtoGg,"ERROR"))</f>
        <v>6.2773148096789952E-2</v>
      </c>
      <c r="AW1085" s="93">
        <f>IF('Net zero activities &amp; levers'!$C$14="Off",('Activity data'!BP9*EF!$H22)*kgtoGg,IF('Net zero activities &amp; levers'!$C$14="On",('Net zero Activity data'!BP9*EF!$H22)*kgtoGg,"ERROR"))</f>
        <v>6.2275954561903053E-2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0.47107022937833815</v>
      </c>
      <c r="L1086" s="93">
        <f>IF('Net zero activities &amp; levers'!$C$14="Off",('Activity data'!AE10*EF!$H23)*kgtoGg,IF('Net zero activities &amp; levers'!$C$14="On",('Net zero Activity data'!AE10*EF!$H23)*kgtoGg,"ERROR"))</f>
        <v>0.48695387967725917</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0.53070826286138528</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0.51633909352909813</v>
      </c>
      <c r="T1086" s="93">
        <f>IF('Net zero activities &amp; levers'!$C$14="Off",('Activity data'!AM10*EF!$H23)*kgtoGg,IF('Net zero activities &amp; levers'!$C$14="On",('Net zero Activity data'!AM10*EF!$H23)*kgtoGg,"ERROR"))</f>
        <v>0.53911612761246108</v>
      </c>
      <c r="U1086" s="93">
        <f>IF('Net zero activities &amp; levers'!$C$14="Off",('Activity data'!AN10*EF!$H23)*kgtoGg,IF('Net zero activities &amp; levers'!$C$14="On",('Net zero Activity data'!AN10*EF!$H23)*kgtoGg,"ERROR"))</f>
        <v>0.55760589693141993</v>
      </c>
      <c r="V1086" s="93">
        <f>IF('Net zero activities &amp; levers'!$C$14="Off",('Activity data'!AO10*EF!$H23)*kgtoGg,IF('Net zero activities &amp; levers'!$C$14="On",('Net zero Activity data'!AO10*EF!$H23)*kgtoGg,"ERROR"))</f>
        <v>0.57483031734520051</v>
      </c>
      <c r="W1086" s="93">
        <f>IF('Net zero activities &amp; levers'!$C$14="Off",('Activity data'!AP10*EF!$H23)*kgtoGg,IF('Net zero activities &amp; levers'!$C$14="On",('Net zero Activity data'!AP10*EF!$H23)*kgtoGg,"ERROR"))</f>
        <v>0.59344192941448848</v>
      </c>
      <c r="X1086" s="93">
        <f>IF('Net zero activities &amp; levers'!$C$14="Off",('Activity data'!AQ10*EF!$H23)*kgtoGg,IF('Net zero activities &amp; levers'!$C$14="On",('Net zero Activity data'!AQ10*EF!$H23)*kgtoGg,"ERROR"))</f>
        <v>0.61124511737234011</v>
      </c>
      <c r="Y1086" s="93">
        <f>IF('Net zero activities &amp; levers'!$C$14="Off",('Activity data'!AR10*EF!$H23)*kgtoGg,IF('Net zero activities &amp; levers'!$C$14="On",('Net zero Activity data'!AR10*EF!$H23)*kgtoGg,"ERROR"))</f>
        <v>0.62690254356913966</v>
      </c>
      <c r="Z1086" s="93">
        <f>IF('Net zero activities &amp; levers'!$C$14="Off",('Activity data'!AS10*EF!$H23)*kgtoGg,IF('Net zero activities &amp; levers'!$C$14="On",('Net zero Activity data'!AS10*EF!$H23)*kgtoGg,"ERROR"))</f>
        <v>0.64254702308750933</v>
      </c>
      <c r="AA1086" s="93">
        <f>IF('Net zero activities &amp; levers'!$C$14="Off",('Activity data'!AT10*EF!$H23)*kgtoGg,IF('Net zero activities &amp; levers'!$C$14="On",('Net zero Activity data'!AT10*EF!$H23)*kgtoGg,"ERROR"))</f>
        <v>0.65861804638210719</v>
      </c>
      <c r="AB1086" s="93">
        <f>IF('Net zero activities &amp; levers'!$C$14="Off",('Activity data'!AU10*EF!$H23)*kgtoGg,IF('Net zero activities &amp; levers'!$C$14="On",('Net zero Activity data'!AU10*EF!$H23)*kgtoGg,"ERROR"))</f>
        <v>0.67981588285946748</v>
      </c>
      <c r="AC1086" s="93">
        <f>IF('Net zero activities &amp; levers'!$C$14="Off",('Activity data'!AV10*EF!$H23)*kgtoGg,IF('Net zero activities &amp; levers'!$C$14="On",('Net zero Activity data'!AV10*EF!$H23)*kgtoGg,"ERROR"))</f>
        <v>0.69882717324341059</v>
      </c>
      <c r="AD1086" s="93">
        <f>IF('Net zero activities &amp; levers'!$C$14="Off",('Activity data'!AW10*EF!$H23)*kgtoGg,IF('Net zero activities &amp; levers'!$C$14="On",('Net zero Activity data'!AW10*EF!$H23)*kgtoGg,"ERROR"))</f>
        <v>0.72343333683410249</v>
      </c>
      <c r="AE1086" s="93">
        <f>IF('Net zero activities &amp; levers'!$C$14="Off",('Activity data'!AX10*EF!$H23)*kgtoGg,IF('Net zero activities &amp; levers'!$C$14="On",('Net zero Activity data'!AX10*EF!$H23)*kgtoGg,"ERROR"))</f>
        <v>0.7492671294191624</v>
      </c>
      <c r="AF1086" s="93">
        <f>IF('Net zero activities &amp; levers'!$C$14="Off",('Activity data'!AY10*EF!$H23)*kgtoGg,IF('Net zero activities &amp; levers'!$C$14="On",('Net zero Activity data'!AY10*EF!$H23)*kgtoGg,"ERROR"))</f>
        <v>0.77956813466496777</v>
      </c>
      <c r="AG1086" s="93">
        <f>IF('Net zero activities &amp; levers'!$C$14="Off",('Activity data'!AZ10*EF!$H23)*kgtoGg,IF('Net zero activities &amp; levers'!$C$14="On",('Net zero Activity data'!AZ10*EF!$H23)*kgtoGg,"ERROR"))</f>
        <v>0.81242766029090518</v>
      </c>
      <c r="AH1086" s="93">
        <f>IF('Net zero activities &amp; levers'!$C$14="Off",('Activity data'!BA10*EF!$H23)*kgtoGg,IF('Net zero activities &amp; levers'!$C$14="On",('Net zero Activity data'!BA10*EF!$H23)*kgtoGg,"ERROR"))</f>
        <v>0.83961820509380103</v>
      </c>
      <c r="AI1086" s="93">
        <f>IF('Net zero activities &amp; levers'!$C$14="Off",('Activity data'!BB10*EF!$H23)*kgtoGg,IF('Net zero activities &amp; levers'!$C$14="On",('Net zero Activity data'!BB10*EF!$H23)*kgtoGg,"ERROR"))</f>
        <v>0.8672043348551921</v>
      </c>
      <c r="AJ1086" s="93">
        <f>IF('Net zero activities &amp; levers'!$C$14="Off",('Activity data'!BC10*EF!$H23)*kgtoGg,IF('Net zero activities &amp; levers'!$C$14="On",('Net zero Activity data'!BC10*EF!$H23)*kgtoGg,"ERROR"))</f>
        <v>0.897473613964751</v>
      </c>
      <c r="AK1086" s="93">
        <f>IF('Net zero activities &amp; levers'!$C$14="Off",('Activity data'!BD10*EF!$H23)*kgtoGg,IF('Net zero activities &amp; levers'!$C$14="On",('Net zero Activity data'!BD10*EF!$H23)*kgtoGg,"ERROR"))</f>
        <v>0.92802398059783187</v>
      </c>
      <c r="AL1086" s="93">
        <f>IF('Net zero activities &amp; levers'!$C$14="Off",('Activity data'!BE10*EF!$H23)*kgtoGg,IF('Net zero activities &amp; levers'!$C$14="On",('Net zero Activity data'!BE10*EF!$H23)*kgtoGg,"ERROR"))</f>
        <v>0.96156227158389962</v>
      </c>
      <c r="AM1086" s="93">
        <f>IF('Net zero activities &amp; levers'!$C$14="Off",('Activity data'!BF10*EF!$H23)*kgtoGg,IF('Net zero activities &amp; levers'!$C$14="On",('Net zero Activity data'!BF10*EF!$H23)*kgtoGg,"ERROR"))</f>
        <v>0.99480916166186184</v>
      </c>
      <c r="AN1086" s="93">
        <f>IF('Net zero activities &amp; levers'!$C$14="Off",('Activity data'!BG10*EF!$H23)*kgtoGg,IF('Net zero activities &amp; levers'!$C$14="On",('Net zero Activity data'!BG10*EF!$H23)*kgtoGg,"ERROR"))</f>
        <v>1.0314285171159849</v>
      </c>
      <c r="AO1086" s="93">
        <f>IF('Net zero activities &amp; levers'!$C$14="Off",('Activity data'!BH10*EF!$H23)*kgtoGg,IF('Net zero activities &amp; levers'!$C$14="On",('Net zero Activity data'!BH10*EF!$H23)*kgtoGg,"ERROR"))</f>
        <v>1.0688511583070932</v>
      </c>
      <c r="AP1086" s="93">
        <f>IF('Net zero activities &amp; levers'!$C$14="Off",('Activity data'!BI10*EF!$H23)*kgtoGg,IF('Net zero activities &amp; levers'!$C$14="On",('Net zero Activity data'!BI10*EF!$H23)*kgtoGg,"ERROR"))</f>
        <v>1.1075998459611798</v>
      </c>
      <c r="AQ1086" s="93">
        <f>IF('Net zero activities &amp; levers'!$C$14="Off",('Activity data'!BJ10*EF!$H23)*kgtoGg,IF('Net zero activities &amp; levers'!$C$14="On",('Net zero Activity data'!BJ10*EF!$H23)*kgtoGg,"ERROR"))</f>
        <v>1.1478643711700298</v>
      </c>
      <c r="AR1086" s="93">
        <f>IF('Net zero activities &amp; levers'!$C$14="Off",('Activity data'!BK10*EF!$H23)*kgtoGg,IF('Net zero activities &amp; levers'!$C$14="On",('Net zero Activity data'!BK10*EF!$H23)*kgtoGg,"ERROR"))</f>
        <v>1.1899938353762676</v>
      </c>
      <c r="AS1086" s="93">
        <f>IF('Net zero activities &amp; levers'!$C$14="Off",('Activity data'!BL10*EF!$H23)*kgtoGg,IF('Net zero activities &amp; levers'!$C$14="On",('Net zero Activity data'!BL10*EF!$H23)*kgtoGg,"ERROR"))</f>
        <v>1.2356879074666209</v>
      </c>
      <c r="AT1086" s="93">
        <f>IF('Net zero activities &amp; levers'!$C$14="Off",('Activity data'!BM10*EF!$H23)*kgtoGg,IF('Net zero activities &amp; levers'!$C$14="On",('Net zero Activity data'!BM10*EF!$H23)*kgtoGg,"ERROR"))</f>
        <v>1.2658153579307057</v>
      </c>
      <c r="AU1086" s="93">
        <f>IF('Net zero activities &amp; levers'!$C$14="Off",('Activity data'!BN10*EF!$H23)*kgtoGg,IF('Net zero activities &amp; levers'!$C$14="On",('Net zero Activity data'!BN10*EF!$H23)*kgtoGg,"ERROR"))</f>
        <v>1.2937875048197156</v>
      </c>
      <c r="AV1086" s="93">
        <f>IF('Net zero activities &amp; levers'!$C$14="Off",('Activity data'!BO10*EF!$H23)*kgtoGg,IF('Net zero activities &amp; levers'!$C$14="On",('Net zero Activity data'!BO10*EF!$H23)*kgtoGg,"ERROR"))</f>
        <v>1.3224429525629304</v>
      </c>
      <c r="AW1086" s="93">
        <f>IF('Net zero activities &amp; levers'!$C$14="Off",('Activity data'!BP10*EF!$H23)*kgtoGg,IF('Net zero activities &amp; levers'!$C$14="On",('Net zero Activity data'!BP10*EF!$H23)*kgtoGg,"ERROR"))</f>
        <v>1.3507521839583057</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3.6054675351507595E-2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3.6120780972302445E-2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3.678141955031488E-2</v>
      </c>
      <c r="T1087" s="93">
        <f>IF('Net zero activities &amp; levers'!$C$14="Off",('Activity data'!AM11*EF!$H24)*kgtoGg,IF('Net zero activities &amp; levers'!$C$14="On",('Net zero Activity data'!AM11*EF!$H24)*kgtoGg,"ERROR"))</f>
        <v>3.6904383155988291E-2</v>
      </c>
      <c r="U1087" s="93">
        <f>IF('Net zero activities &amp; levers'!$C$14="Off",('Activity data'!AN11*EF!$H24)*kgtoGg,IF('Net zero activities &amp; levers'!$C$14="On",('Net zero Activity data'!AN11*EF!$H24)*kgtoGg,"ERROR"))</f>
        <v>3.7013178508535728E-2</v>
      </c>
      <c r="V1087" s="93">
        <f>IF('Net zero activities &amp; levers'!$C$14="Off",('Activity data'!AO11*EF!$H24)*kgtoGg,IF('Net zero activities &amp; levers'!$C$14="On",('Net zero Activity data'!AO11*EF!$H24)*kgtoGg,"ERROR"))</f>
        <v>3.7108030207529355E-2</v>
      </c>
      <c r="W1087" s="93">
        <f>IF('Net zero activities &amp; levers'!$C$14="Off",('Activity data'!AP11*EF!$H24)*kgtoGg,IF('Net zero activities &amp; levers'!$C$14="On",('Net zero Activity data'!AP11*EF!$H24)*kgtoGg,"ERROR"))</f>
        <v>3.7189066787517051E-2</v>
      </c>
      <c r="X1087" s="93">
        <f>IF('Net zero activities &amp; levers'!$C$14="Off",('Activity data'!AQ11*EF!$H24)*kgtoGg,IF('Net zero activities &amp; levers'!$C$14="On",('Net zero Activity data'!AQ11*EF!$H24)*kgtoGg,"ERROR"))</f>
        <v>3.7254569370753478E-2</v>
      </c>
      <c r="Y1087" s="93">
        <f>IF('Net zero activities &amp; levers'!$C$14="Off",('Activity data'!AR11*EF!$H24)*kgtoGg,IF('Net zero activities &amp; levers'!$C$14="On",('Net zero Activity data'!AR11*EF!$H24)*kgtoGg,"ERROR"))</f>
        <v>3.7317986232312597E-2</v>
      </c>
      <c r="Z1087" s="93">
        <f>IF('Net zero activities &amp; levers'!$C$14="Off",('Activity data'!AS11*EF!$H24)*kgtoGg,IF('Net zero activities &amp; levers'!$C$14="On",('Net zero Activity data'!AS11*EF!$H24)*kgtoGg,"ERROR"))</f>
        <v>3.7379682585698924E-2</v>
      </c>
      <c r="AA1087" s="93">
        <f>IF('Net zero activities &amp; levers'!$C$14="Off",('Activity data'!AT11*EF!$H24)*kgtoGg,IF('Net zero activities &amp; levers'!$C$14="On",('Net zero Activity data'!AT11*EF!$H24)*kgtoGg,"ERROR"))</f>
        <v>3.7439386065158051E-2</v>
      </c>
      <c r="AB1087" s="93">
        <f>IF('Net zero activities &amp; levers'!$C$14="Off",('Activity data'!AU11*EF!$H24)*kgtoGg,IF('Net zero activities &amp; levers'!$C$14="On",('Net zero Activity data'!AU11*EF!$H24)*kgtoGg,"ERROR"))</f>
        <v>3.749847154451845E-2</v>
      </c>
      <c r="AC1087" s="93">
        <f>IF('Net zero activities &amp; levers'!$C$14="Off",('Activity data'!AV11*EF!$H24)*kgtoGg,IF('Net zero activities &amp; levers'!$C$14="On",('Net zero Activity data'!AV11*EF!$H24)*kgtoGg,"ERROR"))</f>
        <v>3.7553758609203611E-2</v>
      </c>
      <c r="AD1087" s="93">
        <f>IF('Net zero activities &amp; levers'!$C$14="Off",('Activity data'!AW11*EF!$H24)*kgtoGg,IF('Net zero activities &amp; levers'!$C$14="On",('Net zero Activity data'!AW11*EF!$H24)*kgtoGg,"ERROR"))</f>
        <v>3.7608912417214695E-2</v>
      </c>
      <c r="AE1087" s="93">
        <f>IF('Net zero activities &amp; levers'!$C$14="Off",('Activity data'!AX11*EF!$H24)*kgtoGg,IF('Net zero activities &amp; levers'!$C$14="On",('Net zero Activity data'!AX11*EF!$H24)*kgtoGg,"ERROR"))</f>
        <v>3.7662635716177846E-2</v>
      </c>
      <c r="AF1087" s="93">
        <f>IF('Net zero activities &amp; levers'!$C$14="Off",('Activity data'!AY11*EF!$H24)*kgtoGg,IF('Net zero activities &amp; levers'!$C$14="On",('Net zero Activity data'!AY11*EF!$H24)*kgtoGg,"ERROR"))</f>
        <v>3.7715820129565612E-2</v>
      </c>
      <c r="AG1087" s="93">
        <f>IF('Net zero activities &amp; levers'!$C$14="Off",('Activity data'!AZ11*EF!$H24)*kgtoGg,IF('Net zero activities &amp; levers'!$C$14="On",('Net zero Activity data'!AZ11*EF!$H24)*kgtoGg,"ERROR"))</f>
        <v>3.7767462596531208E-2</v>
      </c>
      <c r="AH1087" s="93">
        <f>IF('Net zero activities &amp; levers'!$C$14="Off",('Activity data'!BA11*EF!$H24)*kgtoGg,IF('Net zero activities &amp; levers'!$C$14="On",('Net zero Activity data'!BA11*EF!$H24)*kgtoGg,"ERROR"))</f>
        <v>3.7814331709745748E-2</v>
      </c>
      <c r="AI1087" s="93">
        <f>IF('Net zero activities &amp; levers'!$C$14="Off",('Activity data'!BB11*EF!$H24)*kgtoGg,IF('Net zero activities &amp; levers'!$C$14="On",('Net zero Activity data'!BB11*EF!$H24)*kgtoGg,"ERROR"))</f>
        <v>3.7858923764817719E-2</v>
      </c>
      <c r="AJ1087" s="93">
        <f>IF('Net zero activities &amp; levers'!$C$14="Off",('Activity data'!BC11*EF!$H24)*kgtoGg,IF('Net zero activities &amp; levers'!$C$14="On",('Net zero Activity data'!BC11*EF!$H24)*kgtoGg,"ERROR"))</f>
        <v>3.7901830662330695E-2</v>
      </c>
      <c r="AK1087" s="93">
        <f>IF('Net zero activities &amp; levers'!$C$14="Off",('Activity data'!BD11*EF!$H24)*kgtoGg,IF('Net zero activities &amp; levers'!$C$14="On",('Net zero Activity data'!BD11*EF!$H24)*kgtoGg,"ERROR"))</f>
        <v>3.794198686656735E-2</v>
      </c>
      <c r="AL1087" s="93">
        <f>IF('Net zero activities &amp; levers'!$C$14="Off",('Activity data'!BE11*EF!$H24)*kgtoGg,IF('Net zero activities &amp; levers'!$C$14="On",('Net zero Activity data'!BE11*EF!$H24)*kgtoGg,"ERROR"))</f>
        <v>3.7980141971919464E-2</v>
      </c>
      <c r="AM1087" s="93">
        <f>IF('Net zero activities &amp; levers'!$C$14="Off",('Activity data'!BF11*EF!$H24)*kgtoGg,IF('Net zero activities &amp; levers'!$C$14="On",('Net zero Activity data'!BF11*EF!$H24)*kgtoGg,"ERROR"))</f>
        <v>3.801496519902596E-2</v>
      </c>
      <c r="AN1087" s="93">
        <f>IF('Net zero activities &amp; levers'!$C$14="Off",('Activity data'!BG11*EF!$H24)*kgtoGg,IF('Net zero activities &amp; levers'!$C$14="On",('Net zero Activity data'!BG11*EF!$H24)*kgtoGg,"ERROR"))</f>
        <v>3.8048518428976365E-2</v>
      </c>
      <c r="AO1087" s="93">
        <f>IF('Net zero activities &amp; levers'!$C$14="Off",('Activity data'!BH11*EF!$H24)*kgtoGg,IF('Net zero activities &amp; levers'!$C$14="On",('Net zero Activity data'!BH11*EF!$H24)*kgtoGg,"ERROR"))</f>
        <v>3.8079335301061744E-2</v>
      </c>
      <c r="AP1087" s="93">
        <f>IF('Net zero activities &amp; levers'!$C$14="Off",('Activity data'!BI11*EF!$H24)*kgtoGg,IF('Net zero activities &amp; levers'!$C$14="On",('Net zero Activity data'!BI11*EF!$H24)*kgtoGg,"ERROR"))</f>
        <v>3.8107443173975866E-2</v>
      </c>
      <c r="AQ1087" s="93">
        <f>IF('Net zero activities &amp; levers'!$C$14="Off",('Activity data'!BJ11*EF!$H24)*kgtoGg,IF('Net zero activities &amp; levers'!$C$14="On",('Net zero Activity data'!BJ11*EF!$H24)*kgtoGg,"ERROR"))</f>
        <v>3.8132761642399302E-2</v>
      </c>
      <c r="AR1087" s="93">
        <f>IF('Net zero activities &amp; levers'!$C$14="Off",('Activity data'!BK11*EF!$H24)*kgtoGg,IF('Net zero activities &amp; levers'!$C$14="On",('Net zero Activity data'!BK11*EF!$H24)*kgtoGg,"ERROR"))</f>
        <v>3.8155269536392922E-2</v>
      </c>
      <c r="AS1087" s="93">
        <f>IF('Net zero activities &amp; levers'!$C$14="Off",('Activity data'!BL11*EF!$H24)*kgtoGg,IF('Net zero activities &amp; levers'!$C$14="On",('Net zero Activity data'!BL11*EF!$H24)*kgtoGg,"ERROR"))</f>
        <v>3.8175416946680411E-2</v>
      </c>
      <c r="AT1087" s="93">
        <f>IF('Net zero activities &amp; levers'!$C$14="Off",('Activity data'!BM11*EF!$H24)*kgtoGg,IF('Net zero activities &amp; levers'!$C$14="On",('Net zero Activity data'!BM11*EF!$H24)*kgtoGg,"ERROR"))</f>
        <v>3.8186810993491208E-2</v>
      </c>
      <c r="AU1087" s="93">
        <f>IF('Net zero activities &amp; levers'!$C$14="Off",('Activity data'!BN11*EF!$H24)*kgtoGg,IF('Net zero activities &amp; levers'!$C$14="On",('Net zero Activity data'!BN11*EF!$H24)*kgtoGg,"ERROR"))</f>
        <v>3.8193809051681696E-2</v>
      </c>
      <c r="AV1087" s="93">
        <f>IF('Net zero activities &amp; levers'!$C$14="Off",('Activity data'!BO11*EF!$H24)*kgtoGg,IF('Net zero activities &amp; levers'!$C$14="On",('Net zero Activity data'!BO11*EF!$H24)*kgtoGg,"ERROR"))</f>
        <v>3.8197242149627338E-2</v>
      </c>
      <c r="AW1087" s="93">
        <f>IF('Net zero activities &amp; levers'!$C$14="Off",('Activity data'!BP11*EF!$H24)*kgtoGg,IF('Net zero activities &amp; levers'!$C$14="On",('Net zero Activity data'!BP11*EF!$H24)*kgtoGg,"ERROR"))</f>
        <v>3.8196683019925237E-2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4.1176157807460223E-3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4.1251653577350578E-3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4.2006134322960693E-3</v>
      </c>
      <c r="T1088" s="93">
        <f>IF('Net zero activities &amp; levers'!$C$14="Off",('Activity data'!AM12*EF!$H25)*kgtoGg,IF('Net zero activities &amp; levers'!$C$14="On",('Net zero Activity data'!AM12*EF!$H25)*kgtoGg,"ERROR"))</f>
        <v>4.2146564621733888E-3</v>
      </c>
      <c r="U1088" s="93">
        <f>IF('Net zero activities &amp; levers'!$C$14="Off",('Activity data'!AN12*EF!$H25)*kgtoGg,IF('Net zero activities &amp; levers'!$C$14="On",('Net zero Activity data'!AN12*EF!$H25)*kgtoGg,"ERROR"))</f>
        <v>4.2270814100103535E-3</v>
      </c>
      <c r="V1088" s="93">
        <f>IF('Net zero activities &amp; levers'!$C$14="Off",('Activity data'!AO12*EF!$H25)*kgtoGg,IF('Net zero activities &amp; levers'!$C$14="On",('Net zero Activity data'!AO12*EF!$H25)*kgtoGg,"ERROR"))</f>
        <v>4.2379139261486632E-3</v>
      </c>
      <c r="W1088" s="93">
        <f>IF('Net zero activities &amp; levers'!$C$14="Off",('Activity data'!AP12*EF!$H25)*kgtoGg,IF('Net zero activities &amp; levers'!$C$14="On",('Net zero Activity data'!AP12*EF!$H25)*kgtoGg,"ERROR"))</f>
        <v>4.2471686898463493E-3</v>
      </c>
      <c r="X1088" s="93">
        <f>IF('Net zero activities &amp; levers'!$C$14="Off",('Activity data'!AQ12*EF!$H25)*kgtoGg,IF('Net zero activities &amp; levers'!$C$14="On",('Net zero Activity data'!AQ12*EF!$H25)*kgtoGg,"ERROR"))</f>
        <v>4.2546493970718182E-3</v>
      </c>
      <c r="Y1088" s="93">
        <f>IF('Net zero activities &amp; levers'!$C$14="Off",('Activity data'!AR12*EF!$H25)*kgtoGg,IF('Net zero activities &amp; levers'!$C$14="On",('Net zero Activity data'!AR12*EF!$H25)*kgtoGg,"ERROR"))</f>
        <v>4.2618919049400884E-3</v>
      </c>
      <c r="Z1088" s="93">
        <f>IF('Net zero activities &amp; levers'!$C$14="Off",('Activity data'!AS12*EF!$H25)*kgtoGg,IF('Net zero activities &amp; levers'!$C$14="On",('Net zero Activity data'!AS12*EF!$H25)*kgtoGg,"ERROR"))</f>
        <v>4.2689379225741746E-3</v>
      </c>
      <c r="AA1088" s="93">
        <f>IF('Net zero activities &amp; levers'!$C$14="Off",('Activity data'!AT12*EF!$H25)*kgtoGg,IF('Net zero activities &amp; levers'!$C$14="On",('Net zero Activity data'!AT12*EF!$H25)*kgtoGg,"ERROR"))</f>
        <v>4.2757563445066874E-3</v>
      </c>
      <c r="AB1088" s="93">
        <f>IF('Net zero activities &amp; levers'!$C$14="Off",('Activity data'!AU12*EF!$H25)*kgtoGg,IF('Net zero activities &amp; levers'!$C$14="On",('Net zero Activity data'!AU12*EF!$H25)*kgtoGg,"ERROR"))</f>
        <v>4.2825041878822119E-3</v>
      </c>
      <c r="AC1088" s="93">
        <f>IF('Net zero activities &amp; levers'!$C$14="Off",('Activity data'!AV12*EF!$H25)*kgtoGg,IF('Net zero activities &amp; levers'!$C$14="On",('Net zero Activity data'!AV12*EF!$H25)*kgtoGg,"ERROR"))</f>
        <v>4.2888182341965743E-3</v>
      </c>
      <c r="AD1088" s="93">
        <f>IF('Net zero activities &amp; levers'!$C$14="Off",('Activity data'!AW12*EF!$H25)*kgtoGg,IF('Net zero activities &amp; levers'!$C$14="On",('Net zero Activity data'!AW12*EF!$H25)*kgtoGg,"ERROR"))</f>
        <v>4.2951170619635872E-3</v>
      </c>
      <c r="AE1088" s="93">
        <f>IF('Net zero activities &amp; levers'!$C$14="Off",('Activity data'!AX12*EF!$H25)*kgtoGg,IF('Net zero activities &amp; levers'!$C$14="On",('Net zero Activity data'!AX12*EF!$H25)*kgtoGg,"ERROR"))</f>
        <v>4.3012525187787649E-3</v>
      </c>
      <c r="AF1088" s="93">
        <f>IF('Net zero activities &amp; levers'!$C$14="Off",('Activity data'!AY12*EF!$H25)*kgtoGg,IF('Net zero activities &amp; levers'!$C$14="On",('Net zero Activity data'!AY12*EF!$H25)*kgtoGg,"ERROR"))</f>
        <v>4.3073264322926186E-3</v>
      </c>
      <c r="AG1088" s="93">
        <f>IF('Net zero activities &amp; levers'!$C$14="Off",('Activity data'!AZ12*EF!$H25)*kgtoGg,IF('Net zero activities &amp; levers'!$C$14="On",('Net zero Activity data'!AZ12*EF!$H25)*kgtoGg,"ERROR"))</f>
        <v>4.3132242481753328E-3</v>
      </c>
      <c r="AH1088" s="93">
        <f>IF('Net zero activities &amp; levers'!$C$14="Off",('Activity data'!BA12*EF!$H25)*kgtoGg,IF('Net zero activities &amp; levers'!$C$14="On",('Net zero Activity data'!BA12*EF!$H25)*kgtoGg,"ERROR"))</f>
        <v>4.3185769243073531E-3</v>
      </c>
      <c r="AI1088" s="93">
        <f>IF('Net zero activities &amp; levers'!$C$14="Off",('Activity data'!BB12*EF!$H25)*kgtoGg,IF('Net zero activities &amp; levers'!$C$14="On",('Net zero Activity data'!BB12*EF!$H25)*kgtoGg,"ERROR"))</f>
        <v>4.3236695495458321E-3</v>
      </c>
      <c r="AJ1088" s="93">
        <f>IF('Net zero activities &amp; levers'!$C$14="Off",('Activity data'!BC12*EF!$H25)*kgtoGg,IF('Net zero activities &amp; levers'!$C$14="On",('Net zero Activity data'!BC12*EF!$H25)*kgtoGg,"ERROR"))</f>
        <v>4.3285697217587231E-3</v>
      </c>
      <c r="AK1088" s="93">
        <f>IF('Net zero activities &amp; levers'!$C$14="Off",('Activity data'!BD12*EF!$H25)*kgtoGg,IF('Net zero activities &amp; levers'!$C$14="On",('Net zero Activity data'!BD12*EF!$H25)*kgtoGg,"ERROR"))</f>
        <v>4.333155751688203E-3</v>
      </c>
      <c r="AL1088" s="93">
        <f>IF('Net zero activities &amp; levers'!$C$14="Off",('Activity data'!BE12*EF!$H25)*kgtoGg,IF('Net zero activities &amp; levers'!$C$14="On",('Net zero Activity data'!BE12*EF!$H25)*kgtoGg,"ERROR"))</f>
        <v>4.3375132465867765E-3</v>
      </c>
      <c r="AM1088" s="93">
        <f>IF('Net zero activities &amp; levers'!$C$14="Off",('Activity data'!BF12*EF!$H25)*kgtoGg,IF('Net zero activities &amp; levers'!$C$14="On",('Net zero Activity data'!BF12*EF!$H25)*kgtoGg,"ERROR"))</f>
        <v>4.3414902251082098E-3</v>
      </c>
      <c r="AN1088" s="93">
        <f>IF('Net zero activities &amp; levers'!$C$14="Off",('Activity data'!BG12*EF!$H25)*kgtoGg,IF('Net zero activities &amp; levers'!$C$14="On",('Net zero Activity data'!BG12*EF!$H25)*kgtoGg,"ERROR"))</f>
        <v>4.3453221639009401E-3</v>
      </c>
      <c r="AO1088" s="93">
        <f>IF('Net zero activities &amp; levers'!$C$14="Off",('Activity data'!BH12*EF!$H25)*kgtoGg,IF('Net zero activities &amp; levers'!$C$14="On",('Net zero Activity data'!BH12*EF!$H25)*kgtoGg,"ERROR"))</f>
        <v>4.3488415975825624E-3</v>
      </c>
      <c r="AP1088" s="93">
        <f>IF('Net zero activities &amp; levers'!$C$14="Off",('Activity data'!BI12*EF!$H25)*kgtoGg,IF('Net zero activities &amp; levers'!$C$14="On",('Net zero Activity data'!BI12*EF!$H25)*kgtoGg,"ERROR"))</f>
        <v>4.3520516506463051E-3</v>
      </c>
      <c r="AQ1088" s="93">
        <f>IF('Net zero activities &amp; levers'!$C$14="Off",('Activity data'!BJ12*EF!$H25)*kgtoGg,IF('Net zero activities &amp; levers'!$C$14="On",('Net zero Activity data'!BJ12*EF!$H25)*kgtoGg,"ERROR"))</f>
        <v>4.3549431404214401E-3</v>
      </c>
      <c r="AR1088" s="93">
        <f>IF('Net zero activities &amp; levers'!$C$14="Off",('Activity data'!BK12*EF!$H25)*kgtoGg,IF('Net zero activities &amp; levers'!$C$14="On",('Net zero Activity data'!BK12*EF!$H25)*kgtoGg,"ERROR"))</f>
        <v>4.3575136492000083E-3</v>
      </c>
      <c r="AS1088" s="93">
        <f>IF('Net zero activities &amp; levers'!$C$14="Off",('Activity data'!BL12*EF!$H25)*kgtoGg,IF('Net zero activities &amp; levers'!$C$14="On",('Net zero Activity data'!BL12*EF!$H25)*kgtoGg,"ERROR"))</f>
        <v>4.3598145794880271E-3</v>
      </c>
      <c r="AT1088" s="93">
        <f>IF('Net zero activities &amp; levers'!$C$14="Off",('Activity data'!BM12*EF!$H25)*kgtoGg,IF('Net zero activities &amp; levers'!$C$14="On",('Net zero Activity data'!BM12*EF!$H25)*kgtoGg,"ERROR"))</f>
        <v>4.3611158339438572E-3</v>
      </c>
      <c r="AU1088" s="93">
        <f>IF('Net zero activities &amp; levers'!$C$14="Off",('Activity data'!BN12*EF!$H25)*kgtoGg,IF('Net zero activities &amp; levers'!$C$14="On",('Net zero Activity data'!BN12*EF!$H25)*kgtoGg,"ERROR"))</f>
        <v>4.3619150455456489E-3</v>
      </c>
      <c r="AV1088" s="93">
        <f>IF('Net zero activities &amp; levers'!$C$14="Off",('Activity data'!BO12*EF!$H25)*kgtoGg,IF('Net zero activities &amp; levers'!$C$14="On",('Net zero Activity data'!BO12*EF!$H25)*kgtoGg,"ERROR"))</f>
        <v>4.3623071216949963E-3</v>
      </c>
      <c r="AW1088" s="93">
        <f>IF('Net zero activities &amp; levers'!$C$14="Off",('Activity data'!BP12*EF!$H25)*kgtoGg,IF('Net zero activities &amp; levers'!$C$14="On",('Net zero Activity data'!BP12*EF!$H25)*kgtoGg,"ERROR"))</f>
        <v>4.3622432664179086E-3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1.6435570062375435E-2</v>
      </c>
      <c r="T1089" s="93">
        <f>IF('Net zero activities &amp; levers'!$C$14="Off",('Activity data'!AM13*EF!$H26)*kgtoGg,IF('Net zero activities &amp; levers'!$C$14="On",('Net zero Activity data'!AM13*EF!$H26)*kgtoGg,"ERROR"))</f>
        <v>1.6528661138233626E-2</v>
      </c>
      <c r="U1089" s="93">
        <f>IF('Net zero activities &amp; levers'!$C$14="Off",('Activity data'!AN13*EF!$H26)*kgtoGg,IF('Net zero activities &amp; levers'!$C$14="On",('Net zero Activity data'!AN13*EF!$H26)*kgtoGg,"ERROR"))</f>
        <v>1.6610600028785168E-2</v>
      </c>
      <c r="V1089" s="93">
        <f>IF('Net zero activities &amp; levers'!$C$14="Off",('Activity data'!AO13*EF!$H26)*kgtoGg,IF('Net zero activities &amp; levers'!$C$14="On",('Net zero Activity data'!AO13*EF!$H26)*kgtoGg,"ERROR"))</f>
        <v>1.6681734097997107E-2</v>
      </c>
      <c r="W1089" s="93">
        <f>IF('Net zero activities &amp; levers'!$C$14="Off",('Activity data'!AP13*EF!$H26)*kgtoGg,IF('Net zero activities &amp; levers'!$C$14="On",('Net zero Activity data'!AP13*EF!$H26)*kgtoGg,"ERROR"))</f>
        <v>1.6742326093761216E-2</v>
      </c>
      <c r="X1089" s="93">
        <f>IF('Net zero activities &amp; levers'!$C$14="Off",('Activity data'!AQ13*EF!$H26)*kgtoGg,IF('Net zero activities &amp; levers'!$C$14="On",('Net zero Activity data'!AQ13*EF!$H26)*kgtoGg,"ERROR"))</f>
        <v>1.6791383255225809E-2</v>
      </c>
      <c r="Y1089" s="93">
        <f>IF('Net zero activities &amp; levers'!$C$14="Off",('Activity data'!AR13*EF!$H26)*kgtoGg,IF('Net zero activities &amp; levers'!$C$14="On",('Net zero Activity data'!AR13*EF!$H26)*kgtoGg,"ERROR"))</f>
        <v>1.683805678602027E-2</v>
      </c>
      <c r="Z1089" s="93">
        <f>IF('Net zero activities &amp; levers'!$C$14="Off",('Activity data'!AS13*EF!$H26)*kgtoGg,IF('Net zero activities &amp; levers'!$C$14="On",('Net zero Activity data'!AS13*EF!$H26)*kgtoGg,"ERROR"))</f>
        <v>1.688267166748542E-2</v>
      </c>
      <c r="AA1089" s="93">
        <f>IF('Net zero activities &amp; levers'!$C$14="Off",('Activity data'!AT13*EF!$H26)*kgtoGg,IF('Net zero activities &amp; levers'!$C$14="On",('Net zero Activity data'!AT13*EF!$H26)*kgtoGg,"ERROR"))</f>
        <v>1.6925118122702483E-2</v>
      </c>
      <c r="AB1089" s="93">
        <f>IF('Net zero activities &amp; levers'!$C$14="Off",('Activity data'!AU13*EF!$H26)*kgtoGg,IF('Net zero activities &amp; levers'!$C$14="On",('Net zero Activity data'!AU13*EF!$H26)*kgtoGg,"ERROR"))</f>
        <v>1.696637587071944E-2</v>
      </c>
      <c r="AC1089" s="93">
        <f>IF('Net zero activities &amp; levers'!$C$14="Off",('Activity data'!AV13*EF!$H26)*kgtoGg,IF('Net zero activities &amp; levers'!$C$14="On",('Net zero Activity data'!AV13*EF!$H26)*kgtoGg,"ERROR"))</f>
        <v>1.7004389766756035E-2</v>
      </c>
      <c r="AD1089" s="93">
        <f>IF('Net zero activities &amp; levers'!$C$14="Off",('Activity data'!AW13*EF!$H26)*kgtoGg,IF('Net zero activities &amp; levers'!$C$14="On",('Net zero Activity data'!AW13*EF!$H26)*kgtoGg,"ERROR"))</f>
        <v>1.7041647752225532E-2</v>
      </c>
      <c r="AE1089" s="93">
        <f>IF('Net zero activities &amp; levers'!$C$14="Off",('Activity data'!AX13*EF!$H26)*kgtoGg,IF('Net zero activities &amp; levers'!$C$14="On",('Net zero Activity data'!AX13*EF!$H26)*kgtoGg,"ERROR"))</f>
        <v>1.707733543714134E-2</v>
      </c>
      <c r="AF1089" s="93">
        <f>IF('Net zero activities &amp; levers'!$C$14="Off",('Activity data'!AY13*EF!$H26)*kgtoGg,IF('Net zero activities &amp; levers'!$C$14="On",('Net zero Activity data'!AY13*EF!$H26)*kgtoGg,"ERROR"))</f>
        <v>1.7112084299185676E-2</v>
      </c>
      <c r="AG1089" s="93">
        <f>IF('Net zero activities &amp; levers'!$C$14="Off",('Activity data'!AZ13*EF!$H26)*kgtoGg,IF('Net zero activities &amp; levers'!$C$14="On",('Net zero Activity data'!AZ13*EF!$H26)*kgtoGg,"ERROR"))</f>
        <v>1.714527115353039E-2</v>
      </c>
      <c r="AH1089" s="93">
        <f>IF('Net zero activities &amp; levers'!$C$14="Off",('Activity data'!BA13*EF!$H26)*kgtoGg,IF('Net zero activities &amp; levers'!$C$14="On",('Net zero Activity data'!BA13*EF!$H26)*kgtoGg,"ERROR"))</f>
        <v>1.7174811720624676E-2</v>
      </c>
      <c r="AI1089" s="93">
        <f>IF('Net zero activities &amp; levers'!$C$14="Off",('Activity data'!BB13*EF!$H26)*kgtoGg,IF('Net zero activities &amp; levers'!$C$14="On",('Net zero Activity data'!BB13*EF!$H26)*kgtoGg,"ERROR"))</f>
        <v>1.7202388669747132E-2</v>
      </c>
      <c r="AJ1089" s="93">
        <f>IF('Net zero activities &amp; levers'!$C$14="Off",('Activity data'!BC13*EF!$H26)*kgtoGg,IF('Net zero activities &amp; levers'!$C$14="On",('Net zero Activity data'!BC13*EF!$H26)*kgtoGg,"ERROR"))</f>
        <v>1.722842371641525E-2</v>
      </c>
      <c r="AK1089" s="93">
        <f>IF('Net zero activities &amp; levers'!$C$14="Off",('Activity data'!BD13*EF!$H26)*kgtoGg,IF('Net zero activities &amp; levers'!$C$14="On",('Net zero Activity data'!BD13*EF!$H26)*kgtoGg,"ERROR"))</f>
        <v>1.7252251161414406E-2</v>
      </c>
      <c r="AL1089" s="93">
        <f>IF('Net zero activities &amp; levers'!$C$14="Off",('Activity data'!BE13*EF!$H26)*kgtoGg,IF('Net zero activities &amp; levers'!$C$14="On",('Net zero Activity data'!BE13*EF!$H26)*kgtoGg,"ERROR"))</f>
        <v>1.7274391265394155E-2</v>
      </c>
      <c r="AM1089" s="93">
        <f>IF('Net zero activities &amp; levers'!$C$14="Off",('Activity data'!BF13*EF!$H26)*kgtoGg,IF('Net zero activities &amp; levers'!$C$14="On",('Net zero Activity data'!BF13*EF!$H26)*kgtoGg,"ERROR"))</f>
        <v>1.7294005363949615E-2</v>
      </c>
      <c r="AN1089" s="93">
        <f>IF('Net zero activities &amp; levers'!$C$14="Off",('Activity data'!BG13*EF!$H26)*kgtoGg,IF('Net zero activities &amp; levers'!$C$14="On",('Net zero Activity data'!BG13*EF!$H26)*kgtoGg,"ERROR"))</f>
        <v>1.731246243431352E-2</v>
      </c>
      <c r="AO1089" s="93">
        <f>IF('Net zero activities &amp; levers'!$C$14="Off",('Activity data'!BH13*EF!$H26)*kgtoGg,IF('Net zero activities &amp; levers'!$C$14="On",('Net zero Activity data'!BH13*EF!$H26)*kgtoGg,"ERROR"))</f>
        <v>1.7328833091369261E-2</v>
      </c>
      <c r="AP1089" s="93">
        <f>IF('Net zero activities &amp; levers'!$C$14="Off",('Activity data'!BI13*EF!$H26)*kgtoGg,IF('Net zero activities &amp; levers'!$C$14="On",('Net zero Activity data'!BI13*EF!$H26)*kgtoGg,"ERROR"))</f>
        <v>1.7343159826080024E-2</v>
      </c>
      <c r="AQ1089" s="93">
        <f>IF('Net zero activities &amp; levers'!$C$14="Off",('Activity data'!BJ13*EF!$H26)*kgtoGg,IF('Net zero activities &amp; levers'!$C$14="On",('Net zero Activity data'!BJ13*EF!$H26)*kgtoGg,"ERROR"))</f>
        <v>1.7355414006755675E-2</v>
      </c>
      <c r="AR1089" s="93">
        <f>IF('Net zero activities &amp; levers'!$C$14="Off",('Activity data'!BK13*EF!$H26)*kgtoGg,IF('Net zero activities &amp; levers'!$C$14="On",('Net zero Activity data'!BK13*EF!$H26)*kgtoGg,"ERROR"))</f>
        <v>1.7365604296313356E-2</v>
      </c>
      <c r="AS1089" s="93">
        <f>IF('Net zero activities &amp; levers'!$C$14="Off",('Activity data'!BL13*EF!$H26)*kgtoGg,IF('Net zero activities &amp; levers'!$C$14="On",('Net zero Activity data'!BL13*EF!$H26)*kgtoGg,"ERROR"))</f>
        <v>1.7374041742671455E-2</v>
      </c>
      <c r="AT1089" s="93">
        <f>IF('Net zero activities &amp; levers'!$C$14="Off",('Activity data'!BM13*EF!$H26)*kgtoGg,IF('Net zero activities &amp; levers'!$C$14="On",('Net zero Activity data'!BM13*EF!$H26)*kgtoGg,"ERROR"))</f>
        <v>1.7376635246869148E-2</v>
      </c>
      <c r="AU1089" s="93">
        <f>IF('Net zero activities &amp; levers'!$C$14="Off",('Activity data'!BN13*EF!$H26)*kgtoGg,IF('Net zero activities &amp; levers'!$C$14="On",('Net zero Activity data'!BN13*EF!$H26)*kgtoGg,"ERROR"))</f>
        <v>1.7376219228066557E-2</v>
      </c>
      <c r="AV1089" s="93">
        <f>IF('Net zero activities &amp; levers'!$C$14="Off",('Activity data'!BO13*EF!$H26)*kgtoGg,IF('Net zero activities &amp; levers'!$C$14="On",('Net zero Activity data'!BO13*EF!$H26)*kgtoGg,"ERROR"))</f>
        <v>1.7373349120891859E-2</v>
      </c>
      <c r="AW1089" s="93">
        <f>IF('Net zero activities &amp; levers'!$C$14="Off",('Activity data'!BP13*EF!$H26)*kgtoGg,IF('Net zero activities &amp; levers'!$C$14="On",('Net zero Activity data'!BP13*EF!$H26)*kgtoGg,"ERROR"))</f>
        <v>1.7367770980562913E-2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2.7166328132291771E-2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2.7680008431332642E-2</v>
      </c>
      <c r="T1090" s="93">
        <f>IF('Net zero activities &amp; levers'!$C$14="Off",('Activity data'!AM14*EF!$H27)*kgtoGg,IF('Net zero activities &amp; levers'!$C$14="On",('Net zero Activity data'!AM14*EF!$H27)*kgtoGg,"ERROR"))</f>
        <v>2.7836788010918708E-2</v>
      </c>
      <c r="U1090" s="93">
        <f>IF('Net zero activities &amp; levers'!$C$14="Off",('Activity data'!AN14*EF!$H27)*kgtoGg,IF('Net zero activities &amp; levers'!$C$14="On",('Net zero Activity data'!AN14*EF!$H27)*kgtoGg,"ERROR"))</f>
        <v>2.7974785608368205E-2</v>
      </c>
      <c r="V1090" s="93">
        <f>IF('Net zero activities &amp; levers'!$C$14="Off",('Activity data'!AO14*EF!$H27)*kgtoGg,IF('Net zero activities &amp; levers'!$C$14="On",('Net zero Activity data'!AO14*EF!$H27)*kgtoGg,"ERROR"))</f>
        <v>2.8094586237617378E-2</v>
      </c>
      <c r="W1090" s="93">
        <f>IF('Net zero activities &amp; levers'!$C$14="Off",('Activity data'!AP14*EF!$H27)*kgtoGg,IF('Net zero activities &amp; levers'!$C$14="On",('Net zero Activity data'!AP14*EF!$H27)*kgtoGg,"ERROR"))</f>
        <v>2.8196632406217361E-2</v>
      </c>
      <c r="X1090" s="93">
        <f>IF('Net zero activities &amp; levers'!$C$14="Off",('Activity data'!AQ14*EF!$H27)*kgtoGg,IF('Net zero activities &amp; levers'!$C$14="On",('Net zero Activity data'!AQ14*EF!$H27)*kgtoGg,"ERROR"))</f>
        <v>2.8279252153375727E-2</v>
      </c>
      <c r="Y1090" s="93">
        <f>IF('Net zero activities &amp; levers'!$C$14="Off",('Activity data'!AR14*EF!$H27)*kgtoGg,IF('Net zero activities &amp; levers'!$C$14="On",('Net zero Activity data'!AR14*EF!$H27)*kgtoGg,"ERROR"))</f>
        <v>2.8357857502688703E-2</v>
      </c>
      <c r="Z1090" s="93">
        <f>IF('Net zero activities &amp; levers'!$C$14="Off",('Activity data'!AS14*EF!$H27)*kgtoGg,IF('Net zero activities &amp; levers'!$C$14="On",('Net zero Activity data'!AS14*EF!$H27)*kgtoGg,"ERROR"))</f>
        <v>2.8432995772333835E-2</v>
      </c>
      <c r="AA1090" s="93">
        <f>IF('Net zero activities &amp; levers'!$C$14="Off",('Activity data'!AT14*EF!$H27)*kgtoGg,IF('Net zero activities &amp; levers'!$C$14="On",('Net zero Activity data'!AT14*EF!$H27)*kgtoGg,"ERROR"))</f>
        <v>2.850448208122543E-2</v>
      </c>
      <c r="AB1090" s="93">
        <f>IF('Net zero activities &amp; levers'!$C$14="Off",('Activity data'!AU14*EF!$H27)*kgtoGg,IF('Net zero activities &amp; levers'!$C$14="On",('Net zero Activity data'!AU14*EF!$H27)*kgtoGg,"ERROR"))</f>
        <v>2.8573966425767965E-2</v>
      </c>
      <c r="AC1090" s="93">
        <f>IF('Net zero activities &amp; levers'!$C$14="Off",('Activity data'!AV14*EF!$H27)*kgtoGg,IF('Net zero activities &amp; levers'!$C$14="On",('Net zero Activity data'!AV14*EF!$H27)*kgtoGg,"ERROR"))</f>
        <v>2.8637987628489098E-2</v>
      </c>
      <c r="AD1090" s="93">
        <f>IF('Net zero activities &amp; levers'!$C$14="Off",('Activity data'!AW14*EF!$H27)*kgtoGg,IF('Net zero activities &amp; levers'!$C$14="On",('Net zero Activity data'!AW14*EF!$H27)*kgtoGg,"ERROR"))</f>
        <v>2.8700735762445893E-2</v>
      </c>
      <c r="AE1090" s="93">
        <f>IF('Net zero activities &amp; levers'!$C$14="Off",('Activity data'!AX14*EF!$H27)*kgtoGg,IF('Net zero activities &amp; levers'!$C$14="On",('Net zero Activity data'!AX14*EF!$H27)*kgtoGg,"ERROR"))</f>
        <v>2.8760839270606259E-2</v>
      </c>
      <c r="AF1090" s="93">
        <f>IF('Net zero activities &amp; levers'!$C$14="Off",('Activity data'!AY14*EF!$H27)*kgtoGg,IF('Net zero activities &amp; levers'!$C$14="On",('Net zero Activity data'!AY14*EF!$H27)*kgtoGg,"ERROR"))</f>
        <v>2.8819361657765094E-2</v>
      </c>
      <c r="AG1090" s="93">
        <f>IF('Net zero activities &amp; levers'!$C$14="Off",('Activity data'!AZ14*EF!$H27)*kgtoGg,IF('Net zero activities &amp; levers'!$C$14="On",('Net zero Activity data'!AZ14*EF!$H27)*kgtoGg,"ERROR"))</f>
        <v>2.8875253385559428E-2</v>
      </c>
      <c r="AH1090" s="93">
        <f>IF('Net zero activities &amp; levers'!$C$14="Off",('Activity data'!BA14*EF!$H27)*kgtoGg,IF('Net zero activities &amp; levers'!$C$14="On",('Net zero Activity data'!BA14*EF!$H27)*kgtoGg,"ERROR"))</f>
        <v>2.8925004209116693E-2</v>
      </c>
      <c r="AI1090" s="93">
        <f>IF('Net zero activities &amp; levers'!$C$14="Off",('Activity data'!BB14*EF!$H27)*kgtoGg,IF('Net zero activities &amp; levers'!$C$14="On",('Net zero Activity data'!BB14*EF!$H27)*kgtoGg,"ERROR"))</f>
        <v>2.8971448000316088E-2</v>
      </c>
      <c r="AJ1090" s="93">
        <f>IF('Net zero activities &amp; levers'!$C$14="Off",('Activity data'!BC14*EF!$H27)*kgtoGg,IF('Net zero activities &amp; levers'!$C$14="On",('Net zero Activity data'!BC14*EF!$H27)*kgtoGg,"ERROR"))</f>
        <v>2.9015294992452572E-2</v>
      </c>
      <c r="AK1090" s="93">
        <f>IF('Net zero activities &amp; levers'!$C$14="Off",('Activity data'!BD14*EF!$H27)*kgtoGg,IF('Net zero activities &amp; levers'!$C$14="On",('Net zero Activity data'!BD14*EF!$H27)*kgtoGg,"ERROR"))</f>
        <v>2.90554240464477E-2</v>
      </c>
      <c r="AL1090" s="93">
        <f>IF('Net zero activities &amp; levers'!$C$14="Off",('Activity data'!BE14*EF!$H27)*kgtoGg,IF('Net zero activities &amp; levers'!$C$14="On",('Net zero Activity data'!BE14*EF!$H27)*kgtoGg,"ERROR"))</f>
        <v>2.9092711360639064E-2</v>
      </c>
      <c r="AM1090" s="93">
        <f>IF('Net zero activities &amp; levers'!$C$14="Off",('Activity data'!BF14*EF!$H27)*kgtoGg,IF('Net zero activities &amp; levers'!$C$14="On",('Net zero Activity data'!BF14*EF!$H27)*kgtoGg,"ERROR"))</f>
        <v>2.9125744496169361E-2</v>
      </c>
      <c r="AN1090" s="93">
        <f>IF('Net zero activities &amp; levers'!$C$14="Off",('Activity data'!BG14*EF!$H27)*kgtoGg,IF('Net zero activities &amp; levers'!$C$14="On",('Net zero Activity data'!BG14*EF!$H27)*kgtoGg,"ERROR"))</f>
        <v>2.9156829019635951E-2</v>
      </c>
      <c r="AO1090" s="93">
        <f>IF('Net zero activities &amp; levers'!$C$14="Off",('Activity data'!BH14*EF!$H27)*kgtoGg,IF('Net zero activities &amp; levers'!$C$14="On",('Net zero Activity data'!BH14*EF!$H27)*kgtoGg,"ERROR"))</f>
        <v>2.9184399704656885E-2</v>
      </c>
      <c r="AP1090" s="93">
        <f>IF('Net zero activities &amp; levers'!$C$14="Off",('Activity data'!BI14*EF!$H27)*kgtoGg,IF('Net zero activities &amp; levers'!$C$14="On",('Net zero Activity data'!BI14*EF!$H27)*kgtoGg,"ERROR"))</f>
        <v>2.9208528112499289E-2</v>
      </c>
      <c r="AQ1090" s="93">
        <f>IF('Net zero activities &amp; levers'!$C$14="Off",('Activity data'!BJ14*EF!$H27)*kgtoGg,IF('Net zero activities &amp; levers'!$C$14="On",('Net zero Activity data'!BJ14*EF!$H27)*kgtoGg,"ERROR"))</f>
        <v>2.9229166023027123E-2</v>
      </c>
      <c r="AR1090" s="93">
        <f>IF('Net zero activities &amp; levers'!$C$14="Off",('Activity data'!BK14*EF!$H27)*kgtoGg,IF('Net zero activities &amp; levers'!$C$14="On",('Net zero Activity data'!BK14*EF!$H27)*kgtoGg,"ERROR"))</f>
        <v>2.9246328025914991E-2</v>
      </c>
      <c r="AS1090" s="93">
        <f>IF('Net zero activities &amp; levers'!$C$14="Off",('Activity data'!BL14*EF!$H27)*kgtoGg,IF('Net zero activities &amp; levers'!$C$14="On",('Net zero Activity data'!BL14*EF!$H27)*kgtoGg,"ERROR"))</f>
        <v>2.9260537973330555E-2</v>
      </c>
      <c r="AT1090" s="93">
        <f>IF('Net zero activities &amp; levers'!$C$14="Off",('Activity data'!BM14*EF!$H27)*kgtoGg,IF('Net zero activities &amp; levers'!$C$14="On",('Net zero Activity data'!BM14*EF!$H27)*kgtoGg,"ERROR"))</f>
        <v>2.9264905830227898E-2</v>
      </c>
      <c r="AU1090" s="93">
        <f>IF('Net zero activities &amp; levers'!$C$14="Off",('Activity data'!BN14*EF!$H27)*kgtoGg,IF('Net zero activities &amp; levers'!$C$14="On",('Net zero Activity data'!BN14*EF!$H27)*kgtoGg,"ERROR"))</f>
        <v>2.9264205191070293E-2</v>
      </c>
      <c r="AV1090" s="93">
        <f>IF('Net zero activities &amp; levers'!$C$14="Off",('Activity data'!BO14*EF!$H27)*kgtoGg,IF('Net zero activities &amp; levers'!$C$14="On",('Net zero Activity data'!BO14*EF!$H27)*kgtoGg,"ERROR"))</f>
        <v>2.9259371492543686E-2</v>
      </c>
      <c r="AW1090" s="93">
        <f>IF('Net zero activities &amp; levers'!$C$14="Off",('Activity data'!BP14*EF!$H27)*kgtoGg,IF('Net zero activities &amp; levers'!$C$14="On",('Net zero Activity data'!BP14*EF!$H27)*kgtoGg,"ERROR"))</f>
        <v>2.9249977052877126E-2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4.1336182129460544E-3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3.9121166032764342E-3</v>
      </c>
      <c r="T1091" s="93">
        <f>IF('Net zero activities &amp; levers'!$C$14="Off",('Activity data'!AM15*EF!$H28)*kgtoGg,IF('Net zero activities &amp; levers'!$C$14="On",('Net zero Activity data'!AM15*EF!$H28)*kgtoGg,"ERROR"))</f>
        <v>3.9610313521597192E-3</v>
      </c>
      <c r="U1091" s="93">
        <f>IF('Net zero activities &amp; levers'!$C$14="Off",('Activity data'!AN15*EF!$H28)*kgtoGg,IF('Net zero activities &amp; levers'!$C$14="On",('Net zero Activity data'!AN15*EF!$H28)*kgtoGg,"ERROR"))</f>
        <v>3.9939030604627685E-3</v>
      </c>
      <c r="V1091" s="93">
        <f>IF('Net zero activities &amp; levers'!$C$14="Off",('Activity data'!AO15*EF!$H28)*kgtoGg,IF('Net zero activities &amp; levers'!$C$14="On",('Net zero Activity data'!AO15*EF!$H28)*kgtoGg,"ERROR"))</f>
        <v>4.0227123267247873E-3</v>
      </c>
      <c r="W1091" s="93">
        <f>IF('Net zero activities &amp; levers'!$C$14="Off",('Activity data'!AP15*EF!$H28)*kgtoGg,IF('Net zero activities &amp; levers'!$C$14="On",('Net zero Activity data'!AP15*EF!$H28)*kgtoGg,"ERROR"))</f>
        <v>4.0573697208408392E-3</v>
      </c>
      <c r="X1091" s="93">
        <f>IF('Net zero activities &amp; levers'!$C$14="Off",('Activity data'!AQ15*EF!$H28)*kgtoGg,IF('Net zero activities &amp; levers'!$C$14="On",('Net zero Activity data'!AQ15*EF!$H28)*kgtoGg,"ERROR"))</f>
        <v>4.089966790533456E-3</v>
      </c>
      <c r="Y1091" s="93">
        <f>IF('Net zero activities &amp; levers'!$C$14="Off",('Activity data'!AR15*EF!$H28)*kgtoGg,IF('Net zero activities &amp; levers'!$C$14="On",('Net zero Activity data'!AR15*EF!$H28)*kgtoGg,"ERROR"))</f>
        <v>4.1145742914677355E-3</v>
      </c>
      <c r="Z1091" s="93">
        <f>IF('Net zero activities &amp; levers'!$C$14="Off",('Activity data'!AS15*EF!$H28)*kgtoGg,IF('Net zero activities &amp; levers'!$C$14="On",('Net zero Activity data'!AS15*EF!$H28)*kgtoGg,"ERROR"))</f>
        <v>4.1389458705993988E-3</v>
      </c>
      <c r="AA1091" s="93">
        <f>IF('Net zero activities &amp; levers'!$C$14="Off",('Activity data'!AT15*EF!$H28)*kgtoGg,IF('Net zero activities &amp; levers'!$C$14="On",('Net zero Activity data'!AT15*EF!$H28)*kgtoGg,"ERROR"))</f>
        <v>4.1646381536021371E-3</v>
      </c>
      <c r="AB1091" s="93">
        <f>IF('Net zero activities &amp; levers'!$C$14="Off",('Activity data'!AU15*EF!$H28)*kgtoGg,IF('Net zero activities &amp; levers'!$C$14="On",('Net zero Activity data'!AU15*EF!$H28)*kgtoGg,"ERROR"))</f>
        <v>4.2075904082502832E-3</v>
      </c>
      <c r="AC1091" s="93">
        <f>IF('Net zero activities &amp; levers'!$C$14="Off",('Activity data'!AV15*EF!$H28)*kgtoGg,IF('Net zero activities &amp; levers'!$C$14="On",('Net zero Activity data'!AV15*EF!$H28)*kgtoGg,"ERROR"))</f>
        <v>4.2427223595358264E-3</v>
      </c>
      <c r="AD1091" s="93">
        <f>IF('Net zero activities &amp; levers'!$C$14="Off",('Activity data'!AW15*EF!$H28)*kgtoGg,IF('Net zero activities &amp; levers'!$C$14="On",('Net zero Activity data'!AW15*EF!$H28)*kgtoGg,"ERROR"))</f>
        <v>4.2896872103719615E-3</v>
      </c>
      <c r="AE1091" s="93">
        <f>IF('Net zero activities &amp; levers'!$C$14="Off",('Activity data'!AX15*EF!$H28)*kgtoGg,IF('Net zero activities &amp; levers'!$C$14="On",('Net zero Activity data'!AX15*EF!$H28)*kgtoGg,"ERROR"))</f>
        <v>4.3396414295221331E-3</v>
      </c>
      <c r="AF1091" s="93">
        <f>IF('Net zero activities &amp; levers'!$C$14="Off",('Activity data'!AY15*EF!$H28)*kgtoGg,IF('Net zero activities &amp; levers'!$C$14="On",('Net zero Activity data'!AY15*EF!$H28)*kgtoGg,"ERROR"))</f>
        <v>4.4029347443667894E-3</v>
      </c>
      <c r="AG1091" s="93">
        <f>IF('Net zero activities &amp; levers'!$C$14="Off",('Activity data'!AZ15*EF!$H28)*kgtoGg,IF('Net zero activities &amp; levers'!$C$14="On",('Net zero Activity data'!AZ15*EF!$H28)*kgtoGg,"ERROR"))</f>
        <v>4.4730232498466412E-3</v>
      </c>
      <c r="AH1091" s="93">
        <f>IF('Net zero activities &amp; levers'!$C$14="Off",('Activity data'!BA15*EF!$H28)*kgtoGg,IF('Net zero activities &amp; levers'!$C$14="On",('Net zero Activity data'!BA15*EF!$H28)*kgtoGg,"ERROR"))</f>
        <v>4.5238777386623196E-3</v>
      </c>
      <c r="AI1091" s="93">
        <f>IF('Net zero activities &amp; levers'!$C$14="Off",('Activity data'!BB15*EF!$H28)*kgtoGg,IF('Net zero activities &amp; levers'!$C$14="On",('Net zero Activity data'!BB15*EF!$H28)*kgtoGg,"ERROR"))</f>
        <v>4.5749991993142307E-3</v>
      </c>
      <c r="AJ1091" s="93">
        <f>IF('Net zero activities &amp; levers'!$C$14="Off",('Activity data'!BC15*EF!$H28)*kgtoGg,IF('Net zero activities &amp; levers'!$C$14="On",('Net zero Activity data'!BC15*EF!$H28)*kgtoGg,"ERROR"))</f>
        <v>4.6334201256954506E-3</v>
      </c>
      <c r="AK1091" s="93">
        <f>IF('Net zero activities &amp; levers'!$C$14="Off",('Activity data'!BD15*EF!$H28)*kgtoGg,IF('Net zero activities &amp; levers'!$C$14="On",('Net zero Activity data'!BD15*EF!$H28)*kgtoGg,"ERROR"))</f>
        <v>4.6916543163119115E-3</v>
      </c>
      <c r="AL1091" s="93">
        <f>IF('Net zero activities &amp; levers'!$C$14="Off",('Activity data'!BE15*EF!$H28)*kgtoGg,IF('Net zero activities &amp; levers'!$C$14="On",('Net zero Activity data'!BE15*EF!$H28)*kgtoGg,"ERROR"))</f>
        <v>4.7578457505552058E-3</v>
      </c>
      <c r="AM1091" s="93">
        <f>IF('Net zero activities &amp; levers'!$C$14="Off",('Activity data'!BF15*EF!$H28)*kgtoGg,IF('Net zero activities &amp; levers'!$C$14="On",('Net zero Activity data'!BF15*EF!$H28)*kgtoGg,"ERROR"))</f>
        <v>4.8220746793179664E-3</v>
      </c>
      <c r="AN1091" s="93">
        <f>IF('Net zero activities &amp; levers'!$C$14="Off",('Activity data'!BG15*EF!$H28)*kgtoGg,IF('Net zero activities &amp; levers'!$C$14="On",('Net zero Activity data'!BG15*EF!$H28)*kgtoGg,"ERROR"))</f>
        <v>4.8988554588476809E-3</v>
      </c>
      <c r="AO1091" s="93">
        <f>IF('Net zero activities &amp; levers'!$C$14="Off",('Activity data'!BH15*EF!$H28)*kgtoGg,IF('Net zero activities &amp; levers'!$C$14="On",('Net zero Activity data'!BH15*EF!$H28)*kgtoGg,"ERROR"))</f>
        <v>4.9769207921359073E-3</v>
      </c>
      <c r="AP1091" s="93">
        <f>IF('Net zero activities &amp; levers'!$C$14="Off",('Activity data'!BI15*EF!$H28)*kgtoGg,IF('Net zero activities &amp; levers'!$C$14="On",('Net zero Activity data'!BI15*EF!$H28)*kgtoGg,"ERROR"))</f>
        <v>5.0577864940930996E-3</v>
      </c>
      <c r="AQ1091" s="93">
        <f>IF('Net zero activities &amp; levers'!$C$14="Off",('Activity data'!BJ15*EF!$H28)*kgtoGg,IF('Net zero activities &amp; levers'!$C$14="On",('Net zero Activity data'!BJ15*EF!$H28)*kgtoGg,"ERROR"))</f>
        <v>5.1419681494787942E-3</v>
      </c>
      <c r="AR1091" s="93">
        <f>IF('Net zero activities &amp; levers'!$C$14="Off",('Activity data'!BK15*EF!$H28)*kgtoGg,IF('Net zero activities &amp; levers'!$C$14="On",('Net zero Activity data'!BK15*EF!$H28)*kgtoGg,"ERROR"))</f>
        <v>5.2304162474305273E-3</v>
      </c>
      <c r="AS1091" s="93">
        <f>IF('Net zero activities &amp; levers'!$C$14="Off",('Activity data'!BL15*EF!$H28)*kgtoGg,IF('Net zero activities &amp; levers'!$C$14="On",('Net zero Activity data'!BL15*EF!$H28)*kgtoGg,"ERROR"))</f>
        <v>5.3278250588806265E-3</v>
      </c>
      <c r="AT1091" s="93">
        <f>IF('Net zero activities &amp; levers'!$C$14="Off",('Activity data'!BM15*EF!$H28)*kgtoGg,IF('Net zero activities &amp; levers'!$C$14="On",('Net zero Activity data'!BM15*EF!$H28)*kgtoGg,"ERROR"))</f>
        <v>5.3810029715290328E-3</v>
      </c>
      <c r="AU1091" s="93">
        <f>IF('Net zero activities &amp; levers'!$C$14="Off",('Activity data'!BN15*EF!$H28)*kgtoGg,IF('Net zero activities &amp; levers'!$C$14="On",('Net zero Activity data'!BN15*EF!$H28)*kgtoGg,"ERROR"))</f>
        <v>5.427973881840519E-3</v>
      </c>
      <c r="AV1091" s="93">
        <f>IF('Net zero activities &amp; levers'!$C$14="Off",('Activity data'!BO15*EF!$H28)*kgtoGg,IF('Net zero activities &amp; levers'!$C$14="On",('Net zero Activity data'!BO15*EF!$H28)*kgtoGg,"ERROR"))</f>
        <v>5.4766722810750956E-3</v>
      </c>
      <c r="AW1091" s="93">
        <f>IF('Net zero activities &amp; levers'!$C$14="Off",('Activity data'!BP15*EF!$H28)*kgtoGg,IF('Net zero activities &amp; levers'!$C$14="On",('Net zero Activity data'!BP15*EF!$H28)*kgtoGg,"ERROR"))</f>
        <v>5.5243149126135331E-3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23.279067868377389</v>
      </c>
      <c r="L1093" s="93">
        <f>IF('Net zero activities &amp; levers'!$C$14="Off",('Activity data'!AE17*EF!$H30)*kgtoGg,IF('Net zero activities &amp; levers'!$C$14="On",('Net zero Activity data'!AE17*EF!$H30)*kgtoGg,"ERROR"))</f>
        <v>23.152530650802593</v>
      </c>
      <c r="M1093" s="93">
        <f>IF('Net zero activities &amp; levers'!$C$14="Off",('Activity data'!AF17*EF!$H30)*kgtoGg,IF('Net zero activities &amp; levers'!$C$14="On",('Net zero Activity data'!AF17*EF!$H30)*kgtoGg,"ERROR"))</f>
        <v>23.1629164330643</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21.465278056857684</v>
      </c>
      <c r="S1093" s="93">
        <f>IF('Net zero activities &amp; levers'!$C$14="Off",('Activity data'!AL17*EF!$H30)*kgtoGg,IF('Net zero activities &amp; levers'!$C$14="On",('Net zero Activity data'!AL17*EF!$H30)*kgtoGg,"ERROR"))</f>
        <v>19.129090621845496</v>
      </c>
      <c r="T1093" s="93">
        <f>IF('Net zero activities &amp; levers'!$C$14="Off",('Activity data'!AM17*EF!$H30)*kgtoGg,IF('Net zero activities &amp; levers'!$C$14="On",('Net zero Activity data'!AM17*EF!$H30)*kgtoGg,"ERROR"))</f>
        <v>19.424063771253461</v>
      </c>
      <c r="U1093" s="93">
        <f>IF('Net zero activities &amp; levers'!$C$14="Off",('Activity data'!AN17*EF!$H30)*kgtoGg,IF('Net zero activities &amp; levers'!$C$14="On",('Net zero Activity data'!AN17*EF!$H30)*kgtoGg,"ERROR"))</f>
        <v>19.548284317380357</v>
      </c>
      <c r="V1093" s="93">
        <f>IF('Net zero activities &amp; levers'!$C$14="Off",('Activity data'!AO17*EF!$H30)*kgtoGg,IF('Net zero activities &amp; levers'!$C$14="On",('Net zero Activity data'!AO17*EF!$H30)*kgtoGg,"ERROR"))</f>
        <v>19.620362387400437</v>
      </c>
      <c r="W1093" s="93">
        <f>IF('Net zero activities &amp; levers'!$C$14="Off",('Activity data'!AP17*EF!$H30)*kgtoGg,IF('Net zero activities &amp; levers'!$C$14="On",('Net zero Activity data'!AP17*EF!$H30)*kgtoGg,"ERROR"))</f>
        <v>19.734948609985732</v>
      </c>
      <c r="X1093" s="93">
        <f>IF('Net zero activities &amp; levers'!$C$14="Off",('Activity data'!AQ17*EF!$H30)*kgtoGg,IF('Net zero activities &amp; levers'!$C$14="On",('Net zero Activity data'!AQ17*EF!$H30)*kgtoGg,"ERROR"))</f>
        <v>19.81511926528983</v>
      </c>
      <c r="Y1093" s="93">
        <f>IF('Net zero activities &amp; levers'!$C$14="Off",('Activity data'!AR17*EF!$H30)*kgtoGg,IF('Net zero activities &amp; levers'!$C$14="On",('Net zero Activity data'!AR17*EF!$H30)*kgtoGg,"ERROR"))</f>
        <v>19.816827806532558</v>
      </c>
      <c r="Z1093" s="93">
        <f>IF('Net zero activities &amp; levers'!$C$14="Off",('Activity data'!AS17*EF!$H30)*kgtoGg,IF('Net zero activities &amp; levers'!$C$14="On",('Net zero Activity data'!AS17*EF!$H30)*kgtoGg,"ERROR"))</f>
        <v>19.813451254544688</v>
      </c>
      <c r="AA1093" s="93">
        <f>IF('Net zero activities &amp; levers'!$C$14="Off",('Activity data'!AT17*EF!$H30)*kgtoGg,IF('Net zero activities &amp; levers'!$C$14="On",('Net zero Activity data'!AT17*EF!$H30)*kgtoGg,"ERROR"))</f>
        <v>19.818820801945261</v>
      </c>
      <c r="AB1093" s="93">
        <f>IF('Net zero activities &amp; levers'!$C$14="Off",('Activity data'!AU17*EF!$H30)*kgtoGg,IF('Net zero activities &amp; levers'!$C$14="On",('Net zero Activity data'!AU17*EF!$H30)*kgtoGg,"ERROR"))</f>
        <v>19.975614359129374</v>
      </c>
      <c r="AC1093" s="93">
        <f>IF('Net zero activities &amp; levers'!$C$14="Off",('Activity data'!AV17*EF!$H30)*kgtoGg,IF('Net zero activities &amp; levers'!$C$14="On",('Net zero Activity data'!AV17*EF!$H30)*kgtoGg,"ERROR"))</f>
        <v>20.055073578425574</v>
      </c>
      <c r="AD1093" s="93">
        <f>IF('Net zero activities &amp; levers'!$C$14="Off",('Activity data'!AW17*EF!$H30)*kgtoGg,IF('Net zero activities &amp; levers'!$C$14="On",('Net zero Activity data'!AW17*EF!$H30)*kgtoGg,"ERROR"))</f>
        <v>20.23352580868923</v>
      </c>
      <c r="AE1093" s="93">
        <f>IF('Net zero activities &amp; levers'!$C$14="Off",('Activity data'!AX17*EF!$H30)*kgtoGg,IF('Net zero activities &amp; levers'!$C$14="On",('Net zero Activity data'!AX17*EF!$H30)*kgtoGg,"ERROR"))</f>
        <v>20.430235195769612</v>
      </c>
      <c r="AF1093" s="93">
        <f>IF('Net zero activities &amp; levers'!$C$14="Off",('Activity data'!AY17*EF!$H30)*kgtoGg,IF('Net zero activities &amp; levers'!$C$14="On",('Net zero Activity data'!AY17*EF!$H30)*kgtoGg,"ERROR"))</f>
        <v>20.733065944420193</v>
      </c>
      <c r="AG1093" s="93">
        <f>IF('Net zero activities &amp; levers'!$C$14="Off",('Activity data'!AZ17*EF!$H30)*kgtoGg,IF('Net zero activities &amp; levers'!$C$14="On",('Net zero Activity data'!AZ17*EF!$H30)*kgtoGg,"ERROR"))</f>
        <v>21.082212062843585</v>
      </c>
      <c r="AH1093" s="93">
        <f>IF('Net zero activities &amp; levers'!$C$14="Off",('Activity data'!BA17*EF!$H30)*kgtoGg,IF('Net zero activities &amp; levers'!$C$14="On",('Net zero Activity data'!BA17*EF!$H30)*kgtoGg,"ERROR"))</f>
        <v>21.2568266497161</v>
      </c>
      <c r="AI1093" s="93">
        <f>IF('Net zero activities &amp; levers'!$C$14="Off",('Activity data'!BB17*EF!$H30)*kgtoGg,IF('Net zero activities &amp; levers'!$C$14="On",('Net zero Activity data'!BB17*EF!$H30)*kgtoGg,"ERROR"))</f>
        <v>21.424712937337748</v>
      </c>
      <c r="AJ1093" s="93">
        <f>IF('Net zero activities &amp; levers'!$C$14="Off",('Activity data'!BC17*EF!$H30)*kgtoGg,IF('Net zero activities &amp; levers'!$C$14="On",('Net zero Activity data'!BC17*EF!$H30)*kgtoGg,"ERROR"))</f>
        <v>21.643300293295258</v>
      </c>
      <c r="AK1093" s="93">
        <f>IF('Net zero activities &amp; levers'!$C$14="Off",('Activity data'!BD17*EF!$H30)*kgtoGg,IF('Net zero activities &amp; levers'!$C$14="On",('Net zero Activity data'!BD17*EF!$H30)*kgtoGg,"ERROR"))</f>
        <v>21.849607266043783</v>
      </c>
      <c r="AL1093" s="93">
        <f>IF('Net zero activities &amp; levers'!$C$14="Off",('Activity data'!BE17*EF!$H30)*kgtoGg,IF('Net zero activities &amp; levers'!$C$14="On",('Net zero Activity data'!BE17*EF!$H30)*kgtoGg,"ERROR"))</f>
        <v>22.10873161369387</v>
      </c>
      <c r="AM1093" s="93">
        <f>IF('Net zero activities &amp; levers'!$C$14="Off",('Activity data'!BF17*EF!$H30)*kgtoGg,IF('Net zero activities &amp; levers'!$C$14="On",('Net zero Activity data'!BF17*EF!$H30)*kgtoGg,"ERROR"))</f>
        <v>22.339754741586482</v>
      </c>
      <c r="AN1093" s="93">
        <f>IF('Net zero activities &amp; levers'!$C$14="Off",('Activity data'!BG17*EF!$H30)*kgtoGg,IF('Net zero activities &amp; levers'!$C$14="On",('Net zero Activity data'!BG17*EF!$H30)*kgtoGg,"ERROR"))</f>
        <v>22.656900080593854</v>
      </c>
      <c r="AO1093" s="93">
        <f>IF('Net zero activities &amp; levers'!$C$14="Off",('Activity data'!BH17*EF!$H30)*kgtoGg,IF('Net zero activities &amp; levers'!$C$14="On",('Net zero Activity data'!BH17*EF!$H30)*kgtoGg,"ERROR"))</f>
        <v>22.969492441120735</v>
      </c>
      <c r="AP1093" s="93">
        <f>IF('Net zero activities &amp; levers'!$C$14="Off",('Activity data'!BI17*EF!$H30)*kgtoGg,IF('Net zero activities &amp; levers'!$C$14="On",('Net zero Activity data'!BI17*EF!$H30)*kgtoGg,"ERROR"))</f>
        <v>23.288593401792788</v>
      </c>
      <c r="AQ1093" s="93">
        <f>IF('Net zero activities &amp; levers'!$C$14="Off",('Activity data'!BJ17*EF!$H30)*kgtoGg,IF('Net zero activities &amp; levers'!$C$14="On",('Net zero Activity data'!BJ17*EF!$H30)*kgtoGg,"ERROR"))</f>
        <v>23.617160960545021</v>
      </c>
      <c r="AR1093" s="93">
        <f>IF('Net zero activities &amp; levers'!$C$14="Off",('Activity data'!BK17*EF!$H30)*kgtoGg,IF('Net zero activities &amp; levers'!$C$14="On",('Net zero Activity data'!BK17*EF!$H30)*kgtoGg,"ERROR"))</f>
        <v>23.961182958908566</v>
      </c>
      <c r="AS1093" s="93">
        <f>IF('Net zero activities &amp; levers'!$C$14="Off",('Activity data'!BL17*EF!$H30)*kgtoGg,IF('Net zero activities &amp; levers'!$C$14="On",('Net zero Activity data'!BL17*EF!$H30)*kgtoGg,"ERROR"))</f>
        <v>24.353696578265794</v>
      </c>
      <c r="AT1093" s="93">
        <f>IF('Net zero activities &amp; levers'!$C$14="Off",('Activity data'!BM17*EF!$H30)*kgtoGg,IF('Net zero activities &amp; levers'!$C$14="On",('Net zero Activity data'!BM17*EF!$H30)*kgtoGg,"ERROR"))</f>
        <v>24.407972649067201</v>
      </c>
      <c r="AU1093" s="93">
        <f>IF('Net zero activities &amp; levers'!$C$14="Off",('Activity data'!BN17*EF!$H30)*kgtoGg,IF('Net zero activities &amp; levers'!$C$14="On",('Net zero Activity data'!BN17*EF!$H30)*kgtoGg,"ERROR"))</f>
        <v>24.407752049750588</v>
      </c>
      <c r="AV1093" s="93">
        <f>IF('Net zero activities &amp; levers'!$C$14="Off",('Activity data'!BO17*EF!$H30)*kgtoGg,IF('Net zero activities &amp; levers'!$C$14="On",('Net zero Activity data'!BO17*EF!$H30)*kgtoGg,"ERROR"))</f>
        <v>24.410539486372542</v>
      </c>
      <c r="AW1093" s="93">
        <f>IF('Net zero activities &amp; levers'!$C$14="Off",('Activity data'!BP17*EF!$H30)*kgtoGg,IF('Net zero activities &amp; levers'!$C$14="On",('Net zero Activity data'!BP17*EF!$H30)*kgtoGg,"ERROR"))</f>
        <v>24.396512925663316</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7.7932061732677763E-2</v>
      </c>
      <c r="L1094" s="93">
        <f>IF('Net zero activities &amp; levers'!$C$14="Off",('Activity data'!AE18*EF!$H31)*kgtoGg,IF('Net zero activities &amp; levers'!$C$14="On",('Net zero Activity data'!AE18*EF!$H31)*kgtoGg,"ERROR"))</f>
        <v>7.7508449141861099E-2</v>
      </c>
      <c r="M1094" s="93">
        <f>IF('Net zero activities &amp; levers'!$C$14="Off",('Activity data'!AF18*EF!$H31)*kgtoGg,IF('Net zero activities &amp; levers'!$C$14="On",('Net zero Activity data'!AF18*EF!$H31)*kgtoGg,"ERROR"))</f>
        <v>7.7543217949140569E-2</v>
      </c>
      <c r="N1094" s="93">
        <f>IF('Net zero activities &amp; levers'!$C$14="Off",('Activity data'!AG18*EF!$H31)*kgtoGg,IF('Net zero activities &amp; levers'!$C$14="On",('Net zero Activity data'!AG18*EF!$H31)*kgtoGg,"ERROR"))</f>
        <v>7.6831311787104603E-2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7.1859980996426695E-2</v>
      </c>
      <c r="S1094" s="93">
        <f>IF('Net zero activities &amp; levers'!$C$14="Off",('Activity data'!AL18*EF!$H31)*kgtoGg,IF('Net zero activities &amp; levers'!$C$14="On",('Net zero Activity data'!AL18*EF!$H31)*kgtoGg,"ERROR"))</f>
        <v>6.4039053438936552E-2</v>
      </c>
      <c r="T1094" s="93">
        <f>IF('Net zero activities &amp; levers'!$C$14="Off",('Activity data'!AM18*EF!$H31)*kgtoGg,IF('Net zero activities &amp; levers'!$C$14="On",('Net zero Activity data'!AM18*EF!$H31)*kgtoGg,"ERROR"))</f>
        <v>6.5026544253393548E-2</v>
      </c>
      <c r="U1094" s="93">
        <f>IF('Net zero activities &amp; levers'!$C$14="Off",('Activity data'!AN18*EF!$H31)*kgtoGg,IF('Net zero activities &amp; levers'!$C$14="On",('Net zero Activity data'!AN18*EF!$H31)*kgtoGg,"ERROR"))</f>
        <v>6.544240125093162E-2</v>
      </c>
      <c r="V1094" s="93">
        <f>IF('Net zero activities &amp; levers'!$C$14="Off",('Activity data'!AO18*EF!$H31)*kgtoGg,IF('Net zero activities &amp; levers'!$C$14="On",('Net zero Activity data'!AO18*EF!$H31)*kgtoGg,"ERROR"))</f>
        <v>6.5683699254534572E-2</v>
      </c>
      <c r="W1094" s="93">
        <f>IF('Net zero activities &amp; levers'!$C$14="Off",('Activity data'!AP18*EF!$H31)*kgtoGg,IF('Net zero activities &amp; levers'!$C$14="On",('Net zero Activity data'!AP18*EF!$H31)*kgtoGg,"ERROR"))</f>
        <v>6.606730312659348E-2</v>
      </c>
      <c r="X1094" s="93">
        <f>IF('Net zero activities &amp; levers'!$C$14="Off",('Activity data'!AQ18*EF!$H31)*kgtoGg,IF('Net zero activities &amp; levers'!$C$14="On",('Net zero Activity data'!AQ18*EF!$H31)*kgtoGg,"ERROR"))</f>
        <v>6.6335692930413567E-2</v>
      </c>
      <c r="Y1094" s="93">
        <f>IF('Net zero activities &amp; levers'!$C$14="Off",('Activity data'!AR18*EF!$H31)*kgtoGg,IF('Net zero activities &amp; levers'!$C$14="On",('Net zero Activity data'!AR18*EF!$H31)*kgtoGg,"ERROR"))</f>
        <v>6.634141266723266E-2</v>
      </c>
      <c r="Z1094" s="93">
        <f>IF('Net zero activities &amp; levers'!$C$14="Off",('Activity data'!AS18*EF!$H31)*kgtoGg,IF('Net zero activities &amp; levers'!$C$14="On",('Net zero Activity data'!AS18*EF!$H31)*kgtoGg,"ERROR"))</f>
        <v>6.6330108878805652E-2</v>
      </c>
      <c r="AA1094" s="93">
        <f>IF('Net zero activities &amp; levers'!$C$14="Off",('Activity data'!AT18*EF!$H31)*kgtoGg,IF('Net zero activities &amp; levers'!$C$14="On",('Net zero Activity data'!AT18*EF!$H31)*kgtoGg,"ERROR"))</f>
        <v>6.6348084680150618E-2</v>
      </c>
      <c r="AB1094" s="93">
        <f>IF('Net zero activities &amp; levers'!$C$14="Off",('Activity data'!AU18*EF!$H31)*kgtoGg,IF('Net zero activities &amp; levers'!$C$14="On",('Net zero Activity data'!AU18*EF!$H31)*kgtoGg,"ERROR"))</f>
        <v>6.6872987362974826E-2</v>
      </c>
      <c r="AC1094" s="93">
        <f>IF('Net zero activities &amp; levers'!$C$14="Off",('Activity data'!AV18*EF!$H31)*kgtoGg,IF('Net zero activities &amp; levers'!$C$14="On",('Net zero Activity data'!AV18*EF!$H31)*kgtoGg,"ERROR"))</f>
        <v>6.7138995470276838E-2</v>
      </c>
      <c r="AD1094" s="93">
        <f>IF('Net zero activities &amp; levers'!$C$14="Off",('Activity data'!AW18*EF!$H31)*kgtoGg,IF('Net zero activities &amp; levers'!$C$14="On",('Net zero Activity data'!AW18*EF!$H31)*kgtoGg,"ERROR"))</f>
        <v>6.7736405568648211E-2</v>
      </c>
      <c r="AE1094" s="93">
        <f>IF('Net zero activities &amp; levers'!$C$14="Off",('Activity data'!AX18*EF!$H31)*kgtoGg,IF('Net zero activities &amp; levers'!$C$14="On",('Net zero Activity data'!AX18*EF!$H31)*kgtoGg,"ERROR"))</f>
        <v>6.8394935720457684E-2</v>
      </c>
      <c r="AF1094" s="93">
        <f>IF('Net zero activities &amp; levers'!$C$14="Off",('Activity data'!AY18*EF!$H31)*kgtoGg,IF('Net zero activities &amp; levers'!$C$14="On",('Net zero Activity data'!AY18*EF!$H31)*kgtoGg,"ERROR"))</f>
        <v>6.940873166503024E-2</v>
      </c>
      <c r="AG1094" s="93">
        <f>IF('Net zero activities &amp; levers'!$C$14="Off",('Activity data'!AZ18*EF!$H31)*kgtoGg,IF('Net zero activities &amp; levers'!$C$14="On",('Net zero Activity data'!AZ18*EF!$H31)*kgtoGg,"ERROR"))</f>
        <v>7.0577579017877159E-2</v>
      </c>
      <c r="AH1094" s="93">
        <f>IF('Net zero activities &amp; levers'!$C$14="Off",('Activity data'!BA18*EF!$H31)*kgtoGg,IF('Net zero activities &amp; levers'!$C$14="On",('Net zero Activity data'!BA18*EF!$H31)*kgtoGg,"ERROR"))</f>
        <v>7.116214171774625E-2</v>
      </c>
      <c r="AI1094" s="93">
        <f>IF('Net zero activities &amp; levers'!$C$14="Off",('Activity data'!BB18*EF!$H31)*kgtoGg,IF('Net zero activities &amp; levers'!$C$14="On",('Net zero Activity data'!BB18*EF!$H31)*kgtoGg,"ERROR"))</f>
        <v>7.1724179880312627E-2</v>
      </c>
      <c r="AJ1094" s="93">
        <f>IF('Net zero activities &amp; levers'!$C$14="Off",('Activity data'!BC18*EF!$H31)*kgtoGg,IF('Net zero activities &amp; levers'!$C$14="On",('Net zero Activity data'!BC18*EF!$H31)*kgtoGg,"ERROR"))</f>
        <v>7.2455951591052115E-2</v>
      </c>
      <c r="AK1094" s="93">
        <f>IF('Net zero activities &amp; levers'!$C$14="Off",('Activity data'!BD18*EF!$H31)*kgtoGg,IF('Net zero activities &amp; levers'!$C$14="On",('Net zero Activity data'!BD18*EF!$H31)*kgtoGg,"ERROR"))</f>
        <v>7.3146611879815665E-2</v>
      </c>
      <c r="AL1094" s="93">
        <f>IF('Net zero activities &amp; levers'!$C$14="Off",('Activity data'!BE18*EF!$H31)*kgtoGg,IF('Net zero activities &amp; levers'!$C$14="On",('Net zero Activity data'!BE18*EF!$H31)*kgtoGg,"ERROR"))</f>
        <v>7.4014090542264099E-2</v>
      </c>
      <c r="AM1094" s="93">
        <f>IF('Net zero activities &amp; levers'!$C$14="Off",('Activity data'!BF18*EF!$H31)*kgtoGg,IF('Net zero activities &amp; levers'!$C$14="On",('Net zero Activity data'!BF18*EF!$H31)*kgtoGg,"ERROR"))</f>
        <v>7.4787493874665573E-2</v>
      </c>
      <c r="AN1094" s="93">
        <f>IF('Net zero activities &amp; levers'!$C$14="Off",('Activity data'!BG18*EF!$H31)*kgtoGg,IF('Net zero activities &amp; levers'!$C$14="On",('Net zero Activity data'!BG18*EF!$H31)*kgtoGg,"ERROR"))</f>
        <v>7.5849211219943313E-2</v>
      </c>
      <c r="AO1094" s="93">
        <f>IF('Net zero activities &amp; levers'!$C$14="Off",('Activity data'!BH18*EF!$H31)*kgtoGg,IF('Net zero activities &amp; levers'!$C$14="On",('Net zero Activity data'!BH18*EF!$H31)*kgtoGg,"ERROR"))</f>
        <v>7.6895686417124062E-2</v>
      </c>
      <c r="AP1094" s="93">
        <f>IF('Net zero activities &amp; levers'!$C$14="Off",('Activity data'!BI18*EF!$H31)*kgtoGg,IF('Net zero activities &amp; levers'!$C$14="On",('Net zero Activity data'!BI18*EF!$H31)*kgtoGg,"ERROR"))</f>
        <v>7.7963950658057557E-2</v>
      </c>
      <c r="AQ1094" s="93">
        <f>IF('Net zero activities &amp; levers'!$C$14="Off",('Activity data'!BJ18*EF!$H31)*kgtoGg,IF('Net zero activities &amp; levers'!$C$14="On",('Net zero Activity data'!BJ18*EF!$H31)*kgtoGg,"ERROR"))</f>
        <v>7.9063906524710501E-2</v>
      </c>
      <c r="AR1094" s="93">
        <f>IF('Net zero activities &amp; levers'!$C$14="Off",('Activity data'!BK18*EF!$H31)*kgtoGg,IF('Net zero activities &amp; levers'!$C$14="On",('Net zero Activity data'!BK18*EF!$H31)*kgtoGg,"ERROR"))</f>
        <v>8.0215599700977511E-2</v>
      </c>
      <c r="AS1094" s="93">
        <f>IF('Net zero activities &amp; levers'!$C$14="Off",('Activity data'!BL18*EF!$H31)*kgtoGg,IF('Net zero activities &amp; levers'!$C$14="On",('Net zero Activity data'!BL18*EF!$H31)*kgtoGg,"ERROR"))</f>
        <v>8.1529629789622846E-2</v>
      </c>
      <c r="AT1094" s="93">
        <f>IF('Net zero activities &amp; levers'!$C$14="Off",('Activity data'!BM18*EF!$H31)*kgtoGg,IF('Net zero activities &amp; levers'!$C$14="On",('Net zero Activity data'!BM18*EF!$H31)*kgtoGg,"ERROR"))</f>
        <v>8.1711331485078101E-2</v>
      </c>
      <c r="AU1094" s="93">
        <f>IF('Net zero activities &amp; levers'!$C$14="Off",('Activity data'!BN18*EF!$H31)*kgtoGg,IF('Net zero activities &amp; levers'!$C$14="On",('Net zero Activity data'!BN18*EF!$H31)*kgtoGg,"ERROR"))</f>
        <v>8.1710592977863927E-2</v>
      </c>
      <c r="AV1094" s="93">
        <f>IF('Net zero activities &amp; levers'!$C$14="Off",('Activity data'!BO18*EF!$H31)*kgtoGg,IF('Net zero activities &amp; levers'!$C$14="On",('Net zero Activity data'!BO18*EF!$H31)*kgtoGg,"ERROR"))</f>
        <v>8.1719924566402008E-2</v>
      </c>
      <c r="AW1094" s="93">
        <f>IF('Net zero activities &amp; levers'!$C$14="Off",('Activity data'!BP18*EF!$H31)*kgtoGg,IF('Net zero activities &amp; levers'!$C$14="On",('Net zero Activity data'!BP18*EF!$H31)*kgtoGg,"ERROR"))</f>
        <v>8.1672967411533556E-2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0.55586528215230235</v>
      </c>
      <c r="L1095" s="93">
        <f>IF('Net zero activities &amp; levers'!$C$14="Off",('Activity data'!AE19*EF!$H32)*kgtoGg,IF('Net zero activities &amp; levers'!$C$14="On",('Net zero Activity data'!AE19*EF!$H32)*kgtoGg,"ERROR"))</f>
        <v>0.56716712532642322</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0.62068986953889782</v>
      </c>
      <c r="S1095" s="93">
        <f>IF('Net zero activities &amp; levers'!$C$14="Off",('Activity data'!AL19*EF!$H32)*kgtoGg,IF('Net zero activities &amp; levers'!$C$14="On",('Net zero Activity data'!AL19*EF!$H32)*kgtoGg,"ERROR"))</f>
        <v>0.59592134131872254</v>
      </c>
      <c r="T1095" s="93">
        <f>IF('Net zero activities &amp; levers'!$C$14="Off",('Activity data'!AM19*EF!$H32)*kgtoGg,IF('Net zero activities &amp; levers'!$C$14="On",('Net zero Activity data'!AM19*EF!$H32)*kgtoGg,"ERROR"))</f>
        <v>0.61254612073234438</v>
      </c>
      <c r="U1095" s="93">
        <f>IF('Net zero activities &amp; levers'!$C$14="Off",('Activity data'!AN19*EF!$H32)*kgtoGg,IF('Net zero activities &amp; levers'!$C$14="On",('Net zero Activity data'!AN19*EF!$H32)*kgtoGg,"ERROR"))</f>
        <v>0.62629545693800792</v>
      </c>
      <c r="V1095" s="93">
        <f>IF('Net zero activities &amp; levers'!$C$14="Off",('Activity data'!AO19*EF!$H32)*kgtoGg,IF('Net zero activities &amp; levers'!$C$14="On",('Net zero Activity data'!AO19*EF!$H32)*kgtoGg,"ERROR"))</f>
        <v>0.63902786485201635</v>
      </c>
      <c r="W1095" s="93">
        <f>IF('Net zero activities &amp; levers'!$C$14="Off",('Activity data'!AP19*EF!$H32)*kgtoGg,IF('Net zero activities &amp; levers'!$C$14="On",('Net zero Activity data'!AP19*EF!$H32)*kgtoGg,"ERROR"))</f>
        <v>0.65235747878277128</v>
      </c>
      <c r="X1095" s="93">
        <f>IF('Net zero activities &amp; levers'!$C$14="Off",('Activity data'!AQ19*EF!$H32)*kgtoGg,IF('Net zero activities &amp; levers'!$C$14="On",('Net zero Activity data'!AQ19*EF!$H32)*kgtoGg,"ERROR"))</f>
        <v>0.66493614724932215</v>
      </c>
      <c r="Y1095" s="93">
        <f>IF('Net zero activities &amp; levers'!$C$14="Off",('Activity data'!AR19*EF!$H32)*kgtoGg,IF('Net zero activities &amp; levers'!$C$14="On",('Net zero Activity data'!AR19*EF!$H32)*kgtoGg,"ERROR"))</f>
        <v>0.67610478759682435</v>
      </c>
      <c r="Z1095" s="93">
        <f>IF('Net zero activities &amp; levers'!$C$14="Off",('Activity data'!AS19*EF!$H32)*kgtoGg,IF('Net zero activities &amp; levers'!$C$14="On",('Net zero Activity data'!AS19*EF!$H32)*kgtoGg,"ERROR"))</f>
        <v>0.68716071204682427</v>
      </c>
      <c r="AA1095" s="93">
        <f>IF('Net zero activities &amp; levers'!$C$14="Off",('Activity data'!AT19*EF!$H32)*kgtoGg,IF('Net zero activities &amp; levers'!$C$14="On",('Net zero Activity data'!AT19*EF!$H32)*kgtoGg,"ERROR"))</f>
        <v>0.69836692017496271</v>
      </c>
      <c r="AB1095" s="93">
        <f>IF('Net zero activities &amp; levers'!$C$14="Off",('Activity data'!AU19*EF!$H32)*kgtoGg,IF('Net zero activities &amp; levers'!$C$14="On",('Net zero Activity data'!AU19*EF!$H32)*kgtoGg,"ERROR"))</f>
        <v>0.71254528963232389</v>
      </c>
      <c r="AC1095" s="93">
        <f>IF('Net zero activities &amp; levers'!$C$14="Off",('Activity data'!AV19*EF!$H32)*kgtoGg,IF('Net zero activities &amp; levers'!$C$14="On",('Net zero Activity data'!AV19*EF!$H32)*kgtoGg,"ERROR"))</f>
        <v>0.72528440005222183</v>
      </c>
      <c r="AD1095" s="93">
        <f>IF('Net zero activities &amp; levers'!$C$14="Off",('Activity data'!AW19*EF!$H32)*kgtoGg,IF('Net zero activities &amp; levers'!$C$14="On",('Net zero Activity data'!AW19*EF!$H32)*kgtoGg,"ERROR"))</f>
        <v>0.74013326712837346</v>
      </c>
      <c r="AE1095" s="93">
        <f>IF('Net zero activities &amp; levers'!$C$14="Off",('Activity data'!AX19*EF!$H32)*kgtoGg,IF('Net zero activities &amp; levers'!$C$14="On",('Net zero Activity data'!AX19*EF!$H32)*kgtoGg,"ERROR"))</f>
        <v>0.75552942369537057</v>
      </c>
      <c r="AF1095" s="93">
        <f>IF('Net zero activities &amp; levers'!$C$14="Off",('Activity data'!AY19*EF!$H32)*kgtoGg,IF('Net zero activities &amp; levers'!$C$14="On",('Net zero Activity data'!AY19*EF!$H32)*kgtoGg,"ERROR"))</f>
        <v>0.7733744463814668</v>
      </c>
      <c r="AG1095" s="93">
        <f>IF('Net zero activities &amp; levers'!$C$14="Off",('Activity data'!AZ19*EF!$H32)*kgtoGg,IF('Net zero activities &amp; levers'!$C$14="On",('Net zero Activity data'!AZ19*EF!$H32)*kgtoGg,"ERROR"))</f>
        <v>0.79250714501785058</v>
      </c>
      <c r="AH1095" s="93">
        <f>IF('Net zero activities &amp; levers'!$C$14="Off",('Activity data'!BA19*EF!$H32)*kgtoGg,IF('Net zero activities &amp; levers'!$C$14="On",('Net zero Activity data'!BA19*EF!$H32)*kgtoGg,"ERROR"))</f>
        <v>0.80809785109418408</v>
      </c>
      <c r="AI1095" s="93">
        <f>IF('Net zero activities &amp; levers'!$C$14="Off",('Activity data'!BB19*EF!$H32)*kgtoGg,IF('Net zero activities &amp; levers'!$C$14="On",('Net zero Activity data'!BB19*EF!$H32)*kgtoGg,"ERROR"))</f>
        <v>0.82372938466802348</v>
      </c>
      <c r="AJ1095" s="93">
        <f>IF('Net zero activities &amp; levers'!$C$14="Off",('Activity data'!BC19*EF!$H32)*kgtoGg,IF('Net zero activities &amp; levers'!$C$14="On",('Net zero Activity data'!BC19*EF!$H32)*kgtoGg,"ERROR"))</f>
        <v>0.84072206982238329</v>
      </c>
      <c r="AK1095" s="93">
        <f>IF('Net zero activities &amp; levers'!$C$14="Off",('Activity data'!BD19*EF!$H32)*kgtoGg,IF('Net zero activities &amp; levers'!$C$14="On",('Net zero Activity data'!BD19*EF!$H32)*kgtoGg,"ERROR"))</f>
        <v>0.85767078316090906</v>
      </c>
      <c r="AL1095" s="93">
        <f>IF('Net zero activities &amp; levers'!$C$14="Off",('Activity data'!BE19*EF!$H32)*kgtoGg,IF('Net zero activities &amp; levers'!$C$14="On",('Net zero Activity data'!BE19*EF!$H32)*kgtoGg,"ERROR"))</f>
        <v>0.87612397841793732</v>
      </c>
      <c r="AM1095" s="93">
        <f>IF('Net zero activities &amp; levers'!$C$14="Off",('Activity data'!BF19*EF!$H32)*kgtoGg,IF('Net zero activities &amp; levers'!$C$14="On",('Net zero Activity data'!BF19*EF!$H32)*kgtoGg,"ERROR"))</f>
        <v>0.89418856971331973</v>
      </c>
      <c r="AN1095" s="93">
        <f>IF('Net zero activities &amp; levers'!$C$14="Off",('Activity data'!BG19*EF!$H32)*kgtoGg,IF('Net zero activities &amp; levers'!$C$14="On",('Net zero Activity data'!BG19*EF!$H32)*kgtoGg,"ERROR"))</f>
        <v>0.91467957859554683</v>
      </c>
      <c r="AO1095" s="93">
        <f>IF('Net zero activities &amp; levers'!$C$14="Off",('Activity data'!BH19*EF!$H32)*kgtoGg,IF('Net zero activities &amp; levers'!$C$14="On",('Net zero Activity data'!BH19*EF!$H32)*kgtoGg,"ERROR"))</f>
        <v>0.93543216208227931</v>
      </c>
      <c r="AP1095" s="93">
        <f>IF('Net zero activities &amp; levers'!$C$14="Off",('Activity data'!BI19*EF!$H32)*kgtoGg,IF('Net zero activities &amp; levers'!$C$14="On",('Net zero Activity data'!BI19*EF!$H32)*kgtoGg,"ERROR"))</f>
        <v>0.95673625245124216</v>
      </c>
      <c r="AQ1095" s="93">
        <f>IF('Net zero activities &amp; levers'!$C$14="Off",('Activity data'!BJ19*EF!$H32)*kgtoGg,IF('Net zero activities &amp; levers'!$C$14="On",('Net zero Activity data'!BJ19*EF!$H32)*kgtoGg,"ERROR"))</f>
        <v>0.97869060707771072</v>
      </c>
      <c r="AR1095" s="93">
        <f>IF('Net zero activities &amp; levers'!$C$14="Off",('Activity data'!BK19*EF!$H32)*kgtoGg,IF('Net zero activities &amp; levers'!$C$14="On",('Net zero Activity data'!BK19*EF!$H32)*kgtoGg,"ERROR"))</f>
        <v>1.0014816540621096</v>
      </c>
      <c r="AS1095" s="93">
        <f>IF('Net zero activities &amp; levers'!$C$14="Off",('Activity data'!BL19*EF!$H32)*kgtoGg,IF('Net zero activities &amp; levers'!$C$14="On",('Net zero Activity data'!BL19*EF!$H32)*kgtoGg,"ERROR"))</f>
        <v>1.0260459943607945</v>
      </c>
      <c r="AT1095" s="93">
        <f>IF('Net zero activities &amp; levers'!$C$14="Off",('Activity data'!BM19*EF!$H32)*kgtoGg,IF('Net zero activities &amp; levers'!$C$14="On",('Net zero Activity data'!BM19*EF!$H32)*kgtoGg,"ERROR"))</f>
        <v>1.0417401626120799</v>
      </c>
      <c r="AU1095" s="93">
        <f>IF('Net zero activities &amp; levers'!$C$14="Off",('Activity data'!BN19*EF!$H32)*kgtoGg,IF('Net zero activities &amp; levers'!$C$14="On",('Net zero Activity data'!BN19*EF!$H32)*kgtoGg,"ERROR"))</f>
        <v>1.0560786122153853</v>
      </c>
      <c r="AV1095" s="93">
        <f>IF('Net zero activities &amp; levers'!$C$14="Off",('Activity data'!BO19*EF!$H32)*kgtoGg,IF('Net zero activities &amp; levers'!$C$14="On",('Net zero Activity data'!BO19*EF!$H32)*kgtoGg,"ERROR"))</f>
        <v>1.0706391978407606</v>
      </c>
      <c r="AW1095" s="93">
        <f>IF('Net zero activities &amp; levers'!$C$14="Off",('Activity data'!BP19*EF!$H32)*kgtoGg,IF('Net zero activities &amp; levers'!$C$14="On",('Net zero Activity data'!BP19*EF!$H32)*kgtoGg,"ERROR"))</f>
        <v>1.0848525256310371</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2.2100196981344098</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2.2858678822724814</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2.2487211059946208</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1.914690926752086</v>
      </c>
      <c r="T1096" s="93">
        <f>IF('Net zero activities &amp; levers'!$C$14="Off",('Activity data'!AM20*EF!$H33)*kgtoGg,IF('Net zero activities &amp; levers'!$C$14="On",('Net zero Activity data'!AM20*EF!$H33)*kgtoGg,"ERROR"))</f>
        <v>1.9953926202151704</v>
      </c>
      <c r="U1096" s="93">
        <f>IF('Net zero activities &amp; levers'!$C$14="Off",('Activity data'!AN20*EF!$H33)*kgtoGg,IF('Net zero activities &amp; levers'!$C$14="On",('Net zero Activity data'!AN20*EF!$H33)*kgtoGg,"ERROR"))</f>
        <v>2.051027141286712</v>
      </c>
      <c r="V1096" s="93">
        <f>IF('Net zero activities &amp; levers'!$C$14="Off",('Activity data'!AO20*EF!$H33)*kgtoGg,IF('Net zero activities &amp; levers'!$C$14="On",('Net zero Activity data'!AO20*EF!$H33)*kgtoGg,"ERROR"))</f>
        <v>2.099705951866</v>
      </c>
      <c r="W1096" s="93">
        <f>IF('Net zero activities &amp; levers'!$C$14="Off",('Activity data'!AP20*EF!$H33)*kgtoGg,IF('Net zero activities &amp; levers'!$C$14="On",('Net zero Activity data'!AP20*EF!$H33)*kgtoGg,"ERROR"))</f>
        <v>2.1566237913497237</v>
      </c>
      <c r="X1096" s="93">
        <f>IF('Net zero activities &amp; levers'!$C$14="Off",('Activity data'!AQ20*EF!$H33)*kgtoGg,IF('Net zero activities &amp; levers'!$C$14="On",('Net zero Activity data'!AQ20*EF!$H33)*kgtoGg,"ERROR"))</f>
        <v>2.2093834032346842</v>
      </c>
      <c r="Y1096" s="93">
        <f>IF('Net zero activities &amp; levers'!$C$14="Off",('Activity data'!AR20*EF!$H33)*kgtoGg,IF('Net zero activities &amp; levers'!$C$14="On",('Net zero Activity data'!AR20*EF!$H33)*kgtoGg,"ERROR"))</f>
        <v>2.24976199506485</v>
      </c>
      <c r="Z1096" s="93">
        <f>IF('Net zero activities &amp; levers'!$C$14="Off",('Activity data'!AS20*EF!$H33)*kgtoGg,IF('Net zero activities &amp; levers'!$C$14="On",('Net zero Activity data'!AS20*EF!$H33)*kgtoGg,"ERROR"))</f>
        <v>2.2897591702486619</v>
      </c>
      <c r="AA1096" s="93">
        <f>IF('Net zero activities &amp; levers'!$C$14="Off",('Activity data'!AT20*EF!$H33)*kgtoGg,IF('Net zero activities &amp; levers'!$C$14="On",('Net zero Activity data'!AT20*EF!$H33)*kgtoGg,"ERROR"))</f>
        <v>2.3317645521959536</v>
      </c>
      <c r="AB1096" s="93">
        <f>IF('Net zero activities &amp; levers'!$C$14="Off",('Activity data'!AU20*EF!$H33)*kgtoGg,IF('Net zero activities &amp; levers'!$C$14="On",('Net zero Activity data'!AU20*EF!$H33)*kgtoGg,"ERROR"))</f>
        <v>2.4007418547787096</v>
      </c>
      <c r="AC1096" s="93">
        <f>IF('Net zero activities &amp; levers'!$C$14="Off",('Activity data'!AV20*EF!$H33)*kgtoGg,IF('Net zero activities &amp; levers'!$C$14="On",('Net zero Activity data'!AV20*EF!$H33)*kgtoGg,"ERROR"))</f>
        <v>2.4573707958571469</v>
      </c>
      <c r="AD1096" s="93">
        <f>IF('Net zero activities &amp; levers'!$C$14="Off",('Activity data'!AW20*EF!$H33)*kgtoGg,IF('Net zero activities &amp; levers'!$C$14="On",('Net zero Activity data'!AW20*EF!$H33)*kgtoGg,"ERROR"))</f>
        <v>2.5326167350332853</v>
      </c>
      <c r="AE1096" s="93">
        <f>IF('Net zero activities &amp; levers'!$C$14="Off",('Activity data'!AX20*EF!$H33)*kgtoGg,IF('Net zero activities &amp; levers'!$C$14="On",('Net zero Activity data'!AX20*EF!$H33)*kgtoGg,"ERROR"))</f>
        <v>2.6125835253456997</v>
      </c>
      <c r="AF1096" s="93">
        <f>IF('Net zero activities &amp; levers'!$C$14="Off",('Activity data'!AY20*EF!$H33)*kgtoGg,IF('Net zero activities &amp; levers'!$C$14="On",('Net zero Activity data'!AY20*EF!$H33)*kgtoGg,"ERROR"))</f>
        <v>2.7135583572420159</v>
      </c>
      <c r="AG1096" s="93">
        <f>IF('Net zero activities &amp; levers'!$C$14="Off",('Activity data'!AZ20*EF!$H33)*kgtoGg,IF('Net zero activities &amp; levers'!$C$14="On",('Net zero Activity data'!AZ20*EF!$H33)*kgtoGg,"ERROR"))</f>
        <v>2.8252304281885507</v>
      </c>
      <c r="AH1096" s="93">
        <f>IF('Net zero activities &amp; levers'!$C$14="Off",('Activity data'!BA20*EF!$H33)*kgtoGg,IF('Net zero activities &amp; levers'!$C$14="On",('Net zero Activity data'!BA20*EF!$H33)*kgtoGg,"ERROR"))</f>
        <v>2.9064559616949279</v>
      </c>
      <c r="AI1096" s="93">
        <f>IF('Net zero activities &amp; levers'!$C$14="Off",('Activity data'!BB20*EF!$H33)*kgtoGg,IF('Net zero activities &amp; levers'!$C$14="On",('Net zero Activity data'!BB20*EF!$H33)*kgtoGg,"ERROR"))</f>
        <v>2.9879842478638685</v>
      </c>
      <c r="AJ1096" s="93">
        <f>IF('Net zero activities &amp; levers'!$C$14="Off",('Activity data'!BC20*EF!$H33)*kgtoGg,IF('Net zero activities &amp; levers'!$C$14="On",('Net zero Activity data'!BC20*EF!$H33)*kgtoGg,"ERROR"))</f>
        <v>3.0808946624250266</v>
      </c>
      <c r="AK1096" s="93">
        <f>IF('Net zero activities &amp; levers'!$C$14="Off",('Activity data'!BD20*EF!$H33)*kgtoGg,IF('Net zero activities &amp; levers'!$C$14="On",('Net zero Activity data'!BD20*EF!$H33)*kgtoGg,"ERROR"))</f>
        <v>3.1733098763262757</v>
      </c>
      <c r="AL1096" s="93">
        <f>IF('Net zero activities &amp; levers'!$C$14="Off",('Activity data'!BE20*EF!$H33)*kgtoGg,IF('Net zero activities &amp; levers'!$C$14="On",('Net zero Activity data'!BE20*EF!$H33)*kgtoGg,"ERROR"))</f>
        <v>3.2780733891218219</v>
      </c>
      <c r="AM1096" s="93">
        <f>IF('Net zero activities &amp; levers'!$C$14="Off",('Activity data'!BF20*EF!$H33)*kgtoGg,IF('Net zero activities &amp; levers'!$C$14="On",('Net zero Activity data'!BF20*EF!$H33)*kgtoGg,"ERROR"))</f>
        <v>3.3794309559994296</v>
      </c>
      <c r="AN1096" s="93">
        <f>IF('Net zero activities &amp; levers'!$C$14="Off",('Activity data'!BG20*EF!$H33)*kgtoGg,IF('Net zero activities &amp; levers'!$C$14="On",('Net zero Activity data'!BG20*EF!$H33)*kgtoGg,"ERROR"))</f>
        <v>3.5003839557281649</v>
      </c>
      <c r="AO1096" s="93">
        <f>IF('Net zero activities &amp; levers'!$C$14="Off",('Activity data'!BH20*EF!$H33)*kgtoGg,IF('Net zero activities &amp; levers'!$C$14="On",('Net zero Activity data'!BH20*EF!$H33)*kgtoGg,"ERROR"))</f>
        <v>3.6230327612912419</v>
      </c>
      <c r="AP1096" s="93">
        <f>IF('Net zero activities &amp; levers'!$C$14="Off",('Activity data'!BI20*EF!$H33)*kgtoGg,IF('Net zero activities &amp; levers'!$C$14="On",('Net zero Activity data'!BI20*EF!$H33)*kgtoGg,"ERROR"))</f>
        <v>3.7497186584296225</v>
      </c>
      <c r="AQ1096" s="93">
        <f>IF('Net zero activities &amp; levers'!$C$14="Off",('Activity data'!BJ20*EF!$H33)*kgtoGg,IF('Net zero activities &amp; levers'!$C$14="On",('Net zero Activity data'!BJ20*EF!$H33)*kgtoGg,"ERROR"))</f>
        <v>3.8811943433831995</v>
      </c>
      <c r="AR1096" s="93">
        <f>IF('Net zero activities &amp; levers'!$C$14="Off",('Activity data'!BK20*EF!$H33)*kgtoGg,IF('Net zero activities &amp; levers'!$C$14="On",('Net zero Activity data'!BK20*EF!$H33)*kgtoGg,"ERROR"))</f>
        <v>4.0188958257066334</v>
      </c>
      <c r="AS1096" s="93">
        <f>IF('Net zero activities &amp; levers'!$C$14="Off",('Activity data'!BL20*EF!$H33)*kgtoGg,IF('Net zero activities &amp; levers'!$C$14="On",('Net zero Activity data'!BL20*EF!$H33)*kgtoGg,"ERROR"))</f>
        <v>4.1701799939181292</v>
      </c>
      <c r="AT1096" s="93">
        <f>IF('Net zero activities &amp; levers'!$C$14="Off",('Activity data'!BM20*EF!$H33)*kgtoGg,IF('Net zero activities &amp; levers'!$C$14="On",('Net zero Activity data'!BM20*EF!$H33)*kgtoGg,"ERROR"))</f>
        <v>4.2508143410759365</v>
      </c>
      <c r="AU1096" s="93">
        <f>IF('Net zero activities &amp; levers'!$C$14="Off",('Activity data'!BN20*EF!$H33)*kgtoGg,IF('Net zero activities &amp; levers'!$C$14="On",('Net zero Activity data'!BN20*EF!$H33)*kgtoGg,"ERROR"))</f>
        <v>4.3209782769759091</v>
      </c>
      <c r="AV1096" s="93">
        <f>IF('Net zero activities &amp; levers'!$C$14="Off",('Activity data'!BO20*EF!$H33)*kgtoGg,IF('Net zero activities &amp; levers'!$C$14="On",('Net zero Activity data'!BO20*EF!$H33)*kgtoGg,"ERROR"))</f>
        <v>4.39318097532637</v>
      </c>
      <c r="AW1096" s="93">
        <f>IF('Net zero activities &amp; levers'!$C$14="Off",('Activity data'!BP20*EF!$H33)*kgtoGg,IF('Net zero activities &amp; levers'!$C$14="On",('Net zero Activity data'!BP20*EF!$H33)*kgtoGg,"ERROR"))</f>
        <v>4.4629805704939951</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2.3161053423012615E-2</v>
      </c>
      <c r="L1097" s="93">
        <f>IF('Net zero activities &amp; levers'!$C$14="Off",('Activity data'!AE21*EF!$H34)*kgtoGg,IF('Net zero activities &amp; levers'!$C$14="On",('Net zero Activity data'!AE21*EF!$H34)*kgtoGg,"ERROR"))</f>
        <v>2.3631963555267654E-2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2.5862077897454101E-2</v>
      </c>
      <c r="S1097" s="93">
        <f>IF('Net zero activities &amp; levers'!$C$14="Off",('Activity data'!AL21*EF!$H34)*kgtoGg,IF('Net zero activities &amp; levers'!$C$14="On",('Net zero Activity data'!AL21*EF!$H34)*kgtoGg,"ERROR"))</f>
        <v>2.483005588828013E-2</v>
      </c>
      <c r="T1097" s="93">
        <f>IF('Net zero activities &amp; levers'!$C$14="Off",('Activity data'!AM21*EF!$H34)*kgtoGg,IF('Net zero activities &amp; levers'!$C$14="On",('Net zero Activity data'!AM21*EF!$H34)*kgtoGg,"ERROR"))</f>
        <v>2.552275503051438E-2</v>
      </c>
      <c r="U1097" s="93">
        <f>IF('Net zero activities &amp; levers'!$C$14="Off",('Activity data'!AN21*EF!$H34)*kgtoGg,IF('Net zero activities &amp; levers'!$C$14="On",('Net zero Activity data'!AN21*EF!$H34)*kgtoGg,"ERROR"))</f>
        <v>2.6095644039083689E-2</v>
      </c>
      <c r="V1097" s="93">
        <f>IF('Net zero activities &amp; levers'!$C$14="Off",('Activity data'!AO21*EF!$H34)*kgtoGg,IF('Net zero activities &amp; levers'!$C$14="On",('Net zero Activity data'!AO21*EF!$H34)*kgtoGg,"ERROR"))</f>
        <v>2.6626161035500702E-2</v>
      </c>
      <c r="W1097" s="93">
        <f>IF('Net zero activities &amp; levers'!$C$14="Off",('Activity data'!AP21*EF!$H34)*kgtoGg,IF('Net zero activities &amp; levers'!$C$14="On",('Net zero Activity data'!AP21*EF!$H34)*kgtoGg,"ERROR"))</f>
        <v>2.7181561615948827E-2</v>
      </c>
      <c r="X1097" s="93">
        <f>IF('Net zero activities &amp; levers'!$C$14="Off",('Activity data'!AQ21*EF!$H34)*kgtoGg,IF('Net zero activities &amp; levers'!$C$14="On",('Net zero Activity data'!AQ21*EF!$H34)*kgtoGg,"ERROR"))</f>
        <v>2.7705672802055114E-2</v>
      </c>
      <c r="Y1097" s="93">
        <f>IF('Net zero activities &amp; levers'!$C$14="Off",('Activity data'!AR21*EF!$H34)*kgtoGg,IF('Net zero activities &amp; levers'!$C$14="On",('Net zero Activity data'!AR21*EF!$H34)*kgtoGg,"ERROR"))</f>
        <v>2.817103281653437E-2</v>
      </c>
      <c r="Z1097" s="93">
        <f>IF('Net zero activities &amp; levers'!$C$14="Off",('Activity data'!AS21*EF!$H34)*kgtoGg,IF('Net zero activities &amp; levers'!$C$14="On",('Net zero Activity data'!AS21*EF!$H34)*kgtoGg,"ERROR"))</f>
        <v>2.8631696335284368E-2</v>
      </c>
      <c r="AA1097" s="93">
        <f>IF('Net zero activities &amp; levers'!$C$14="Off",('Activity data'!AT21*EF!$H34)*kgtoGg,IF('Net zero activities &amp; levers'!$C$14="On",('Net zero Activity data'!AT21*EF!$H34)*kgtoGg,"ERROR"))</f>
        <v>2.9098621673956812E-2</v>
      </c>
      <c r="AB1097" s="93">
        <f>IF('Net zero activities &amp; levers'!$C$14="Off",('Activity data'!AU21*EF!$H34)*kgtoGg,IF('Net zero activities &amp; levers'!$C$14="On",('Net zero Activity data'!AU21*EF!$H34)*kgtoGg,"ERROR"))</f>
        <v>2.968938706801352E-2</v>
      </c>
      <c r="AC1097" s="93">
        <f>IF('Net zero activities &amp; levers'!$C$14="Off",('Activity data'!AV21*EF!$H34)*kgtoGg,IF('Net zero activities &amp; levers'!$C$14="On",('Net zero Activity data'!AV21*EF!$H34)*kgtoGg,"ERROR"))</f>
        <v>3.0220183335509274E-2</v>
      </c>
      <c r="AD1097" s="93">
        <f>IF('Net zero activities &amp; levers'!$C$14="Off",('Activity data'!AW21*EF!$H34)*kgtoGg,IF('Net zero activities &amp; levers'!$C$14="On",('Net zero Activity data'!AW21*EF!$H34)*kgtoGg,"ERROR"))</f>
        <v>3.0838886130348919E-2</v>
      </c>
      <c r="AE1097" s="93">
        <f>IF('Net zero activities &amp; levers'!$C$14="Off",('Activity data'!AX21*EF!$H34)*kgtoGg,IF('Net zero activities &amp; levers'!$C$14="On",('Net zero Activity data'!AX21*EF!$H34)*kgtoGg,"ERROR"))</f>
        <v>3.1480392653973802E-2</v>
      </c>
      <c r="AF1097" s="93">
        <f>IF('Net zero activities &amp; levers'!$C$14="Off",('Activity data'!AY21*EF!$H34)*kgtoGg,IF('Net zero activities &amp; levers'!$C$14="On",('Net zero Activity data'!AY21*EF!$H34)*kgtoGg,"ERROR"))</f>
        <v>3.2223935265894482E-2</v>
      </c>
      <c r="AG1097" s="93">
        <f>IF('Net zero activities &amp; levers'!$C$14="Off",('Activity data'!AZ21*EF!$H34)*kgtoGg,IF('Net zero activities &amp; levers'!$C$14="On",('Net zero Activity data'!AZ21*EF!$H34)*kgtoGg,"ERROR"))</f>
        <v>3.3021131042410466E-2</v>
      </c>
      <c r="AH1097" s="93">
        <f>IF('Net zero activities &amp; levers'!$C$14="Off",('Activity data'!BA21*EF!$H34)*kgtoGg,IF('Net zero activities &amp; levers'!$C$14="On",('Net zero Activity data'!BA21*EF!$H34)*kgtoGg,"ERROR"))</f>
        <v>3.3670743795591034E-2</v>
      </c>
      <c r="AI1097" s="93">
        <f>IF('Net zero activities &amp; levers'!$C$14="Off",('Activity data'!BB21*EF!$H34)*kgtoGg,IF('Net zero activities &amp; levers'!$C$14="On",('Net zero Activity data'!BB21*EF!$H34)*kgtoGg,"ERROR"))</f>
        <v>3.4322057694501008E-2</v>
      </c>
      <c r="AJ1097" s="93">
        <f>IF('Net zero activities &amp; levers'!$C$14="Off",('Activity data'!BC21*EF!$H34)*kgtoGg,IF('Net zero activities &amp; levers'!$C$14="On",('Net zero Activity data'!BC21*EF!$H34)*kgtoGg,"ERROR"))</f>
        <v>3.5030086242599331E-2</v>
      </c>
      <c r="AK1097" s="93">
        <f>IF('Net zero activities &amp; levers'!$C$14="Off",('Activity data'!BD21*EF!$H34)*kgtoGg,IF('Net zero activities &amp; levers'!$C$14="On",('Net zero Activity data'!BD21*EF!$H34)*kgtoGg,"ERROR"))</f>
        <v>3.5736282631704572E-2</v>
      </c>
      <c r="AL1097" s="93">
        <f>IF('Net zero activities &amp; levers'!$C$14="Off",('Activity data'!BE21*EF!$H34)*kgtoGg,IF('Net zero activities &amp; levers'!$C$14="On",('Net zero Activity data'!BE21*EF!$H34)*kgtoGg,"ERROR"))</f>
        <v>3.6505165767414097E-2</v>
      </c>
      <c r="AM1097" s="93">
        <f>IF('Net zero activities &amp; levers'!$C$14="Off",('Activity data'!BF21*EF!$H34)*kgtoGg,IF('Net zero activities &amp; levers'!$C$14="On",('Net zero Activity data'!BF21*EF!$H34)*kgtoGg,"ERROR"))</f>
        <v>3.7257857071388366E-2</v>
      </c>
      <c r="AN1097" s="93">
        <f>IF('Net zero activities &amp; levers'!$C$14="Off",('Activity data'!BG21*EF!$H34)*kgtoGg,IF('Net zero activities &amp; levers'!$C$14="On",('Net zero Activity data'!BG21*EF!$H34)*kgtoGg,"ERROR"))</f>
        <v>3.8111649108147821E-2</v>
      </c>
      <c r="AO1097" s="93">
        <f>IF('Net zero activities &amp; levers'!$C$14="Off",('Activity data'!BH21*EF!$H34)*kgtoGg,IF('Net zero activities &amp; levers'!$C$14="On",('Net zero Activity data'!BH21*EF!$H34)*kgtoGg,"ERROR"))</f>
        <v>3.8976340086761679E-2</v>
      </c>
      <c r="AP1097" s="93">
        <f>IF('Net zero activities &amp; levers'!$C$14="Off",('Activity data'!BI21*EF!$H34)*kgtoGg,IF('Net zero activities &amp; levers'!$C$14="On",('Net zero Activity data'!BI21*EF!$H34)*kgtoGg,"ERROR"))</f>
        <v>3.9864010518801792E-2</v>
      </c>
      <c r="AQ1097" s="93">
        <f>IF('Net zero activities &amp; levers'!$C$14="Off",('Activity data'!BJ21*EF!$H34)*kgtoGg,IF('Net zero activities &amp; levers'!$C$14="On",('Net zero Activity data'!BJ21*EF!$H34)*kgtoGg,"ERROR"))</f>
        <v>4.0778775294904659E-2</v>
      </c>
      <c r="AR1097" s="93">
        <f>IF('Net zero activities &amp; levers'!$C$14="Off",('Activity data'!BK21*EF!$H34)*kgtoGg,IF('Net zero activities &amp; levers'!$C$14="On",('Net zero Activity data'!BK21*EF!$H34)*kgtoGg,"ERROR"))</f>
        <v>4.1728402252587948E-2</v>
      </c>
      <c r="AS1097" s="93">
        <f>IF('Net zero activities &amp; levers'!$C$14="Off",('Activity data'!BL21*EF!$H34)*kgtoGg,IF('Net zero activities &amp; levers'!$C$14="On",('Net zero Activity data'!BL21*EF!$H34)*kgtoGg,"ERROR"))</f>
        <v>4.2751916431699809E-2</v>
      </c>
      <c r="AT1097" s="93">
        <f>IF('Net zero activities &amp; levers'!$C$14="Off",('Activity data'!BM21*EF!$H34)*kgtoGg,IF('Net zero activities &amp; levers'!$C$14="On",('Net zero Activity data'!BM21*EF!$H34)*kgtoGg,"ERROR"))</f>
        <v>4.3405840108836705E-2</v>
      </c>
      <c r="AU1097" s="93">
        <f>IF('Net zero activities &amp; levers'!$C$14="Off",('Activity data'!BN21*EF!$H34)*kgtoGg,IF('Net zero activities &amp; levers'!$C$14="On",('Net zero Activity data'!BN21*EF!$H34)*kgtoGg,"ERROR"))</f>
        <v>4.4003275508974427E-2</v>
      </c>
      <c r="AV1097" s="93">
        <f>IF('Net zero activities &amp; levers'!$C$14="Off",('Activity data'!BO21*EF!$H34)*kgtoGg,IF('Net zero activities &amp; levers'!$C$14="On",('Net zero Activity data'!BO21*EF!$H34)*kgtoGg,"ERROR"))</f>
        <v>4.4609966576698412E-2</v>
      </c>
      <c r="AW1097" s="93">
        <f>IF('Net zero activities &amp; levers'!$C$14="Off",('Activity data'!BP21*EF!$H34)*kgtoGg,IF('Net zero activities &amp; levers'!$C$14="On",('Net zero Activity data'!BP21*EF!$H34)*kgtoGg,"ERROR"))</f>
        <v>4.5202188567959919E-2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9.2084154088933806E-2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9.5244495094686812E-2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9.3696712749775951E-2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7.9778788614670318E-2</v>
      </c>
      <c r="T1098" s="93">
        <f>IF('Net zero activities &amp; levers'!$C$14="Off",('Activity data'!AM22*EF!$H35)*kgtoGg,IF('Net zero activities &amp; levers'!$C$14="On",('Net zero Activity data'!AM22*EF!$H35)*kgtoGg,"ERROR"))</f>
        <v>8.3141359175632173E-2</v>
      </c>
      <c r="U1098" s="93">
        <f>IF('Net zero activities &amp; levers'!$C$14="Off",('Activity data'!AN22*EF!$H35)*kgtoGg,IF('Net zero activities &amp; levers'!$C$14="On",('Net zero Activity data'!AN22*EF!$H35)*kgtoGg,"ERROR"))</f>
        <v>8.5459464220279752E-2</v>
      </c>
      <c r="V1098" s="93">
        <f>IF('Net zero activities &amp; levers'!$C$14="Off",('Activity data'!AO22*EF!$H35)*kgtoGg,IF('Net zero activities &amp; levers'!$C$14="On",('Net zero Activity data'!AO22*EF!$H35)*kgtoGg,"ERROR"))</f>
        <v>8.7487747994416734E-2</v>
      </c>
      <c r="W1098" s="93">
        <f>IF('Net zero activities &amp; levers'!$C$14="Off",('Activity data'!AP22*EF!$H35)*kgtoGg,IF('Net zero activities &amp; levers'!$C$14="On",('Net zero Activity data'!AP22*EF!$H35)*kgtoGg,"ERROR"))</f>
        <v>8.98593246395719E-2</v>
      </c>
      <c r="X1098" s="93">
        <f>IF('Net zero activities &amp; levers'!$C$14="Off",('Activity data'!AQ22*EF!$H35)*kgtoGg,IF('Net zero activities &amp; levers'!$C$14="On",('Net zero Activity data'!AQ22*EF!$H35)*kgtoGg,"ERROR"))</f>
        <v>9.2057641801445267E-2</v>
      </c>
      <c r="Y1098" s="93">
        <f>IF('Net zero activities &amp; levers'!$C$14="Off",('Activity data'!AR22*EF!$H35)*kgtoGg,IF('Net zero activities &amp; levers'!$C$14="On",('Net zero Activity data'!AR22*EF!$H35)*kgtoGg,"ERROR"))</f>
        <v>9.3740083127702142E-2</v>
      </c>
      <c r="Z1098" s="93">
        <f>IF('Net zero activities &amp; levers'!$C$14="Off",('Activity data'!AS22*EF!$H35)*kgtoGg,IF('Net zero activities &amp; levers'!$C$14="On",('Net zero Activity data'!AS22*EF!$H35)*kgtoGg,"ERROR"))</f>
        <v>9.5406632093694335E-2</v>
      </c>
      <c r="AA1098" s="93">
        <f>IF('Net zero activities &amp; levers'!$C$14="Off",('Activity data'!AT22*EF!$H35)*kgtoGg,IF('Net zero activities &amp; levers'!$C$14="On",('Net zero Activity data'!AT22*EF!$H35)*kgtoGg,"ERROR"))</f>
        <v>9.7156856341498149E-2</v>
      </c>
      <c r="AB1098" s="93">
        <f>IF('Net zero activities &amp; levers'!$C$14="Off",('Activity data'!AU22*EF!$H35)*kgtoGg,IF('Net zero activities &amp; levers'!$C$14="On",('Net zero Activity data'!AU22*EF!$H35)*kgtoGg,"ERROR"))</f>
        <v>0.10003091061577965</v>
      </c>
      <c r="AC1098" s="93">
        <f>IF('Net zero activities &amp; levers'!$C$14="Off",('Activity data'!AV22*EF!$H35)*kgtoGg,IF('Net zero activities &amp; levers'!$C$14="On",('Net zero Activity data'!AV22*EF!$H35)*kgtoGg,"ERROR"))</f>
        <v>0.1023904498273812</v>
      </c>
      <c r="AD1098" s="93">
        <f>IF('Net zero activities &amp; levers'!$C$14="Off",('Activity data'!AW22*EF!$H35)*kgtoGg,IF('Net zero activities &amp; levers'!$C$14="On",('Net zero Activity data'!AW22*EF!$H35)*kgtoGg,"ERROR"))</f>
        <v>0.10552569729305367</v>
      </c>
      <c r="AE1098" s="93">
        <f>IF('Net zero activities &amp; levers'!$C$14="Off",('Activity data'!AX22*EF!$H35)*kgtoGg,IF('Net zero activities &amp; levers'!$C$14="On",('Net zero Activity data'!AX22*EF!$H35)*kgtoGg,"ERROR"))</f>
        <v>0.10885764688940427</v>
      </c>
      <c r="AF1098" s="93">
        <f>IF('Net zero activities &amp; levers'!$C$14="Off",('Activity data'!AY22*EF!$H35)*kgtoGg,IF('Net zero activities &amp; levers'!$C$14="On",('Net zero Activity data'!AY22*EF!$H35)*kgtoGg,"ERROR"))</f>
        <v>0.11306493155175078</v>
      </c>
      <c r="AG1098" s="93">
        <f>IF('Net zero activities &amp; levers'!$C$14="Off",('Activity data'!AZ22*EF!$H35)*kgtoGg,IF('Net zero activities &amp; levers'!$C$14="On",('Net zero Activity data'!AZ22*EF!$H35)*kgtoGg,"ERROR"))</f>
        <v>0.11771793450785639</v>
      </c>
      <c r="AH1098" s="93">
        <f>IF('Net zero activities &amp; levers'!$C$14="Off",('Activity data'!BA22*EF!$H35)*kgtoGg,IF('Net zero activities &amp; levers'!$C$14="On",('Net zero Activity data'!BA22*EF!$H35)*kgtoGg,"ERROR"))</f>
        <v>0.12110233173728878</v>
      </c>
      <c r="AI1098" s="93">
        <f>IF('Net zero activities &amp; levers'!$C$14="Off",('Activity data'!BB22*EF!$H35)*kgtoGg,IF('Net zero activities &amp; levers'!$C$14="On",('Net zero Activity data'!BB22*EF!$H35)*kgtoGg,"ERROR"))</f>
        <v>0.12449934366099465</v>
      </c>
      <c r="AJ1098" s="93">
        <f>IF('Net zero activities &amp; levers'!$C$14="Off",('Activity data'!BC22*EF!$H35)*kgtoGg,IF('Net zero activities &amp; levers'!$C$14="On",('Net zero Activity data'!BC22*EF!$H35)*kgtoGg,"ERROR"))</f>
        <v>0.12837061093437624</v>
      </c>
      <c r="AK1098" s="93">
        <f>IF('Net zero activities &amp; levers'!$C$14="Off",('Activity data'!BD22*EF!$H35)*kgtoGg,IF('Net zero activities &amp; levers'!$C$14="On",('Net zero Activity data'!BD22*EF!$H35)*kgtoGg,"ERROR"))</f>
        <v>0.13222124484692829</v>
      </c>
      <c r="AL1098" s="93">
        <f>IF('Net zero activities &amp; levers'!$C$14="Off",('Activity data'!BE22*EF!$H35)*kgtoGg,IF('Net zero activities &amp; levers'!$C$14="On",('Net zero Activity data'!BE22*EF!$H35)*kgtoGg,"ERROR"))</f>
        <v>0.1365863912134094</v>
      </c>
      <c r="AM1098" s="93">
        <f>IF('Net zero activities &amp; levers'!$C$14="Off",('Activity data'!BF22*EF!$H35)*kgtoGg,IF('Net zero activities &amp; levers'!$C$14="On",('Net zero Activity data'!BF22*EF!$H35)*kgtoGg,"ERROR"))</f>
        <v>0.14080962316664303</v>
      </c>
      <c r="AN1098" s="93">
        <f>IF('Net zero activities &amp; levers'!$C$14="Off",('Activity data'!BG22*EF!$H35)*kgtoGg,IF('Net zero activities &amp; levers'!$C$14="On",('Net zero Activity data'!BG22*EF!$H35)*kgtoGg,"ERROR"))</f>
        <v>0.14584933148867368</v>
      </c>
      <c r="AO1098" s="93">
        <f>IF('Net zero activities &amp; levers'!$C$14="Off",('Activity data'!BH22*EF!$H35)*kgtoGg,IF('Net zero activities &amp; levers'!$C$14="On",('Net zero Activity data'!BH22*EF!$H35)*kgtoGg,"ERROR"))</f>
        <v>0.15095969838713522</v>
      </c>
      <c r="AP1098" s="93">
        <f>IF('Net zero activities &amp; levers'!$C$14="Off",('Activity data'!BI22*EF!$H35)*kgtoGg,IF('Net zero activities &amp; levers'!$C$14="On",('Net zero Activity data'!BI22*EF!$H35)*kgtoGg,"ERROR"))</f>
        <v>0.15623827743456775</v>
      </c>
      <c r="AQ1098" s="93">
        <f>IF('Net zero activities &amp; levers'!$C$14="Off",('Activity data'!BJ22*EF!$H35)*kgtoGg,IF('Net zero activities &amp; levers'!$C$14="On",('Net zero Activity data'!BJ22*EF!$H35)*kgtoGg,"ERROR"))</f>
        <v>0.16171643097430013</v>
      </c>
      <c r="AR1098" s="93">
        <f>IF('Net zero activities &amp; levers'!$C$14="Off",('Activity data'!BK22*EF!$H35)*kgtoGg,IF('Net zero activities &amp; levers'!$C$14="On",('Net zero Activity data'!BK22*EF!$H35)*kgtoGg,"ERROR"))</f>
        <v>0.16745399273777656</v>
      </c>
      <c r="AS1098" s="93">
        <f>IF('Net zero activities &amp; levers'!$C$14="Off",('Activity data'!BL22*EF!$H35)*kgtoGg,IF('Net zero activities &amp; levers'!$C$14="On",('Net zero Activity data'!BL22*EF!$H35)*kgtoGg,"ERROR"))</f>
        <v>0.17375749974658888</v>
      </c>
      <c r="AT1098" s="93">
        <f>IF('Net zero activities &amp; levers'!$C$14="Off",('Activity data'!BM22*EF!$H35)*kgtoGg,IF('Net zero activities &amp; levers'!$C$14="On",('Net zero Activity data'!BM22*EF!$H35)*kgtoGg,"ERROR"))</f>
        <v>0.17711726421149751</v>
      </c>
      <c r="AU1098" s="93">
        <f>IF('Net zero activities &amp; levers'!$C$14="Off",('Activity data'!BN22*EF!$H35)*kgtoGg,IF('Net zero activities &amp; levers'!$C$14="On",('Net zero Activity data'!BN22*EF!$H35)*kgtoGg,"ERROR"))</f>
        <v>0.18004076154066304</v>
      </c>
      <c r="AV1098" s="93">
        <f>IF('Net zero activities &amp; levers'!$C$14="Off",('Activity data'!BO22*EF!$H35)*kgtoGg,IF('Net zero activities &amp; levers'!$C$14="On",('Net zero Activity data'!BO22*EF!$H35)*kgtoGg,"ERROR"))</f>
        <v>0.18304920730526558</v>
      </c>
      <c r="AW1098" s="93">
        <f>IF('Net zero activities &amp; levers'!$C$14="Off",('Activity data'!BP22*EF!$H35)*kgtoGg,IF('Net zero activities &amp; levers'!$C$14="On",('Net zero Activity data'!BP22*EF!$H35)*kgtoGg,"ERROR"))</f>
        <v>0.18595752377058328</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6.0278316688762039E-2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6.1344406036983781E-2</v>
      </c>
      <c r="S1099" s="93">
        <f>IF('Net zero activities &amp; levers'!$C$14="Off",('Activity data'!AL5*EF!$H36*EF!$H54)*NtoN2O*kgtoGg,IF('Net zero activities &amp; levers'!$C$14="On",('Net zero Activity data'!AL5*EF!$H36*EF!$H54)*NtoN2O*kgtoGg,"ERROR"))</f>
        <v>5.9668578588854805E-2</v>
      </c>
      <c r="T1099" s="93">
        <f>IF('Net zero activities &amp; levers'!$C$14="Off",('Activity data'!AM5*EF!$H36*EF!$H54)*NtoN2O*kgtoGg,IF('Net zero activities &amp; levers'!$C$14="On",('Net zero Activity data'!AM5*EF!$H36*EF!$H54)*NtoN2O*kgtoGg,"ERROR"))</f>
        <v>6.0429971063726128E-2</v>
      </c>
      <c r="U1099" s="93">
        <f>IF('Net zero activities &amp; levers'!$C$14="Off",('Activity data'!AN5*EF!$H36*EF!$H54)*NtoN2O*kgtoGg,IF('Net zero activities &amp; levers'!$C$14="On",('Net zero Activity data'!AN5*EF!$H36*EF!$H54)*NtoN2O*kgtoGg,"ERROR"))</f>
        <v>6.1018540746205732E-2</v>
      </c>
      <c r="V1099" s="93">
        <f>IF('Net zero activities &amp; levers'!$C$14="Off",('Activity data'!AO5*EF!$H36*EF!$H54)*NtoN2O*kgtoGg,IF('Net zero activities &amp; levers'!$C$14="On",('Net zero Activity data'!AO5*EF!$H36*EF!$H54)*NtoN2O*kgtoGg,"ERROR"))</f>
        <v>6.15439513147686E-2</v>
      </c>
      <c r="W1099" s="93">
        <f>IF('Net zero activities &amp; levers'!$C$14="Off",('Activity data'!AP5*EF!$H36*EF!$H54)*NtoN2O*kgtoGg,IF('Net zero activities &amp; levers'!$C$14="On",('Net zero Activity data'!AP5*EF!$H36*EF!$H54)*NtoN2O*kgtoGg,"ERROR"))</f>
        <v>6.2099366744755705E-2</v>
      </c>
      <c r="X1099" s="93">
        <f>IF('Net zero activities &amp; levers'!$C$14="Off",('Activity data'!AQ5*EF!$H36*EF!$H54)*NtoN2O*kgtoGg,IF('Net zero activities &amp; levers'!$C$14="On",('Net zero Activity data'!AQ5*EF!$H36*EF!$H54)*NtoN2O*kgtoGg,"ERROR"))</f>
        <v>6.2606473713061023E-2</v>
      </c>
      <c r="Y1099" s="93">
        <f>IF('Net zero activities &amp; levers'!$C$14="Off",('Activity data'!AR5*EF!$H36*EF!$H54)*NtoN2O*kgtoGg,IF('Net zero activities &amp; levers'!$C$14="On",('Net zero Activity data'!AR5*EF!$H36*EF!$H54)*NtoN2O*kgtoGg,"ERROR"))</f>
        <v>6.3033966742462352E-2</v>
      </c>
      <c r="Z1099" s="93">
        <f>IF('Net zero activities &amp; levers'!$C$14="Off",('Activity data'!AS5*EF!$H36*EF!$H54)*NtoN2O*kgtoGg,IF('Net zero activities &amp; levers'!$C$14="On",('Net zero Activity data'!AS5*EF!$H36*EF!$H54)*NtoN2O*kgtoGg,"ERROR"))</f>
        <v>6.3456141274270239E-2</v>
      </c>
      <c r="AA1099" s="93">
        <f>IF('Net zero activities &amp; levers'!$C$14="Off",('Activity data'!AT5*EF!$H36*EF!$H54)*NtoN2O*kgtoGg,IF('Net zero activities &amp; levers'!$C$14="On",('Net zero Activity data'!AT5*EF!$H36*EF!$H54)*NtoN2O*kgtoGg,"ERROR"))</f>
        <v>6.3887521315951212E-2</v>
      </c>
      <c r="AB1099" s="93">
        <f>IF('Net zero activities &amp; levers'!$C$14="Off",('Activity data'!AU5*EF!$H36*EF!$H54)*NtoN2O*kgtoGg,IF('Net zero activities &amp; levers'!$C$14="On",('Net zero Activity data'!AU5*EF!$H36*EF!$H54)*NtoN2O*kgtoGg,"ERROR"))</f>
        <v>6.4486059135186485E-2</v>
      </c>
      <c r="AC1099" s="93">
        <f>IF('Net zero activities &amp; levers'!$C$14="Off",('Activity data'!AV5*EF!$H36*EF!$H54)*NtoN2O*kgtoGg,IF('Net zero activities &amp; levers'!$C$14="On",('Net zero Activity data'!AV5*EF!$H36*EF!$H54)*NtoN2O*kgtoGg,"ERROR"))</f>
        <v>6.5002608186176009E-2</v>
      </c>
      <c r="AD1099" s="93">
        <f>IF('Net zero activities &amp; levers'!$C$14="Off",('Activity data'!AW5*EF!$H36*EF!$H54)*NtoN2O*kgtoGg,IF('Net zero activities &amp; levers'!$C$14="On",('Net zero Activity data'!AW5*EF!$H36*EF!$H54)*NtoN2O*kgtoGg,"ERROR"))</f>
        <v>6.563623556614348E-2</v>
      </c>
      <c r="AE1099" s="93">
        <f>IF('Net zero activities &amp; levers'!$C$14="Off",('Activity data'!AX5*EF!$H36*EF!$H54)*NtoN2O*kgtoGg,IF('Net zero activities &amp; levers'!$C$14="On",('Net zero Activity data'!AX5*EF!$H36*EF!$H54)*NtoN2O*kgtoGg,"ERROR"))</f>
        <v>6.6298625745519632E-2</v>
      </c>
      <c r="AF1099" s="93">
        <f>IF('Net zero activities &amp; levers'!$C$14="Off",('Activity data'!AY5*EF!$H36*EF!$H54)*NtoN2O*kgtoGg,IF('Net zero activities &amp; levers'!$C$14="On",('Net zero Activity data'!AY5*EF!$H36*EF!$H54)*NtoN2O*kgtoGg,"ERROR"))</f>
        <v>6.7094160758283339E-2</v>
      </c>
      <c r="AG1099" s="93">
        <f>IF('Net zero activities &amp; levers'!$C$14="Off",('Activity data'!AZ5*EF!$H36*EF!$H54)*NtoN2O*kgtoGg,IF('Net zero activities &amp; levers'!$C$14="On",('Net zero Activity data'!AZ5*EF!$H36*EF!$H54)*NtoN2O*kgtoGg,"ERROR"))</f>
        <v>6.795723045745318E-2</v>
      </c>
      <c r="AH1099" s="93">
        <f>IF('Net zero activities &amp; levers'!$C$14="Off",('Activity data'!BA5*EF!$H36*EF!$H54)*NtoN2O*kgtoGg,IF('Net zero activities &amp; levers'!$C$14="On",('Net zero Activity data'!BA5*EF!$H36*EF!$H54)*NtoN2O*kgtoGg,"ERROR"))</f>
        <v>6.8622528183680948E-2</v>
      </c>
      <c r="AI1099" s="93">
        <f>IF('Net zero activities &amp; levers'!$C$14="Off",('Activity data'!BB5*EF!$H36*EF!$H54)*NtoN2O*kgtoGg,IF('Net zero activities &amp; levers'!$C$14="On",('Net zero Activity data'!BB5*EF!$H36*EF!$H54)*NtoN2O*kgtoGg,"ERROR"))</f>
        <v>6.9287823662330092E-2</v>
      </c>
      <c r="AJ1099" s="93">
        <f>IF('Net zero activities &amp; levers'!$C$14="Off",('Activity data'!BC5*EF!$H36*EF!$H54)*NtoN2O*kgtoGg,IF('Net zero activities &amp; levers'!$C$14="On",('Net zero Activity data'!BC5*EF!$H36*EF!$H54)*NtoN2O*kgtoGg,"ERROR"))</f>
        <v>7.0024701541404027E-2</v>
      </c>
      <c r="AK1099" s="93">
        <f>IF('Net zero activities &amp; levers'!$C$14="Off",('Activity data'!BD5*EF!$H36*EF!$H54)*NtoN2O*kgtoGg,IF('Net zero activities &amp; levers'!$C$14="On",('Net zero Activity data'!BD5*EF!$H36*EF!$H54)*NtoN2O*kgtoGg,"ERROR"))</f>
        <v>7.0756194613289511E-2</v>
      </c>
      <c r="AL1099" s="93">
        <f>IF('Net zero activities &amp; levers'!$C$14="Off",('Activity data'!BE5*EF!$H36*EF!$H54)*NtoN2O*kgtoGg,IF('Net zero activities &amp; levers'!$C$14="On",('Net zero Activity data'!BE5*EF!$H36*EF!$H54)*NtoN2O*kgtoGg,"ERROR"))</f>
        <v>7.1565750172442835E-2</v>
      </c>
      <c r="AM1099" s="93">
        <f>IF('Net zero activities &amp; levers'!$C$14="Off",('Activity data'!BF5*EF!$H36*EF!$H54)*NtoN2O*kgtoGg,IF('Net zero activities &amp; levers'!$C$14="On",('Net zero Activity data'!BF5*EF!$H36*EF!$H54)*NtoN2O*kgtoGg,"ERROR"))</f>
        <v>7.2350720661825837E-2</v>
      </c>
      <c r="AN1099" s="93">
        <f>IF('Net zero activities &amp; levers'!$C$14="Off",('Activity data'!BG5*EF!$H36*EF!$H54)*NtoN2O*kgtoGg,IF('Net zero activities &amp; levers'!$C$14="On",('Net zero Activity data'!BG5*EF!$H36*EF!$H54)*NtoN2O*kgtoGg,"ERROR"))</f>
        <v>7.326222404655186E-2</v>
      </c>
      <c r="AO1099" s="93">
        <f>IF('Net zero activities &amp; levers'!$C$14="Off",('Activity data'!BH5*EF!$H36*EF!$H54)*NtoN2O*kgtoGg,IF('Net zero activities &amp; levers'!$C$14="On",('Net zero Activity data'!BH5*EF!$H36*EF!$H54)*NtoN2O*kgtoGg,"ERROR"))</f>
        <v>7.4183373928528945E-2</v>
      </c>
      <c r="AP1099" s="93">
        <f>IF('Net zero activities &amp; levers'!$C$14="Off",('Activity data'!BI5*EF!$H36*EF!$H54)*NtoN2O*kgtoGg,IF('Net zero activities &amp; levers'!$C$14="On",('Net zero Activity data'!BI5*EF!$H36*EF!$H54)*NtoN2O*kgtoGg,"ERROR"))</f>
        <v>7.5129439553502791E-2</v>
      </c>
      <c r="AQ1099" s="93">
        <f>IF('Net zero activities &amp; levers'!$C$14="Off",('Activity data'!BJ5*EF!$H36*EF!$H54)*NtoN2O*kgtoGg,IF('Net zero activities &amp; levers'!$C$14="On",('Net zero Activity data'!BJ5*EF!$H36*EF!$H54)*NtoN2O*kgtoGg,"ERROR"))</f>
        <v>7.6105361639546107E-2</v>
      </c>
      <c r="AR1099" s="93">
        <f>IF('Net zero activities &amp; levers'!$C$14="Off",('Activity data'!BK5*EF!$H36*EF!$H54)*NtoN2O*kgtoGg,IF('Net zero activities &amp; levers'!$C$14="On",('Net zero Activity data'!BK5*EF!$H36*EF!$H54)*NtoN2O*kgtoGg,"ERROR"))</f>
        <v>7.7120658143113877E-2</v>
      </c>
      <c r="AS1099" s="93">
        <f>IF('Net zero activities &amp; levers'!$C$14="Off",('Activity data'!BL5*EF!$H36*EF!$H54)*NtoN2O*kgtoGg,IF('Net zero activities &amp; levers'!$C$14="On",('Net zero Activity data'!BL5*EF!$H36*EF!$H54)*NtoN2O*kgtoGg,"ERROR"))</f>
        <v>7.8224249151495742E-2</v>
      </c>
      <c r="AT1099" s="93">
        <f>IF('Net zero activities &amp; levers'!$C$14="Off",('Activity data'!BM5*EF!$H36*EF!$H54)*NtoN2O*kgtoGg,IF('Net zero activities &amp; levers'!$C$14="On",('Net zero Activity data'!BM5*EF!$H36*EF!$H54)*NtoN2O*kgtoGg,"ERROR"))</f>
        <v>7.8856555703778489E-2</v>
      </c>
      <c r="AU1099" s="93">
        <f>IF('Net zero activities &amp; levers'!$C$14="Off",('Activity data'!BN5*EF!$H36*EF!$H54)*NtoN2O*kgtoGg,IF('Net zero activities &amp; levers'!$C$14="On",('Net zero Activity data'!BN5*EF!$H36*EF!$H54)*NtoN2O*kgtoGg,"ERROR"))</f>
        <v>7.9415177594811759E-2</v>
      </c>
      <c r="AV1099" s="93">
        <f>IF('Net zero activities &amp; levers'!$C$14="Off",('Activity data'!BO5*EF!$H36*EF!$H54)*NtoN2O*kgtoGg,IF('Net zero activities &amp; levers'!$C$14="On",('Net zero Activity data'!BO5*EF!$H36*EF!$H54)*NtoN2O*kgtoGg,"ERROR"))</f>
        <v>7.9983038860250016E-2</v>
      </c>
      <c r="AW1099" s="93">
        <f>IF('Net zero activities &amp; levers'!$C$14="Off",('Activity data'!BP5*EF!$H36*EF!$H54)*NtoN2O*kgtoGg,IF('Net zero activities &amp; levers'!$C$14="On",('Net zero Activity data'!BP5*EF!$H36*EF!$H54)*NtoN2O*kgtoGg,"ERROR"))</f>
        <v>8.0530364133495513E-2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0.26393657447404817</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0.26860458755254507</v>
      </c>
      <c r="S1100" s="93">
        <f>IF('Net zero activities &amp; levers'!$C$14="Off",('Activity data'!AL6*EF!$H37*EF!$H55)*NtoN2O*kgtoGg,IF('Net zero activities &amp; levers'!$C$14="On",('Net zero Activity data'!AL6*EF!$H37*EF!$H55)*NtoN2O*kgtoGg,"ERROR"))</f>
        <v>0.26126675563609397</v>
      </c>
      <c r="T1100" s="93">
        <f>IF('Net zero activities &amp; levers'!$C$14="Off",('Activity data'!AM6*EF!$H37*EF!$H55)*NtoN2O*kgtoGg,IF('Net zero activities &amp; levers'!$C$14="On",('Net zero Activity data'!AM6*EF!$H37*EF!$H55)*NtoN2O*kgtoGg,"ERROR"))</f>
        <v>0.26460061319362116</v>
      </c>
      <c r="U1100" s="93">
        <f>IF('Net zero activities &amp; levers'!$C$14="Off",('Activity data'!AN6*EF!$H37*EF!$H55)*NtoN2O*kgtoGg,IF('Net zero activities &amp; levers'!$C$14="On",('Net zero Activity data'!AN6*EF!$H37*EF!$H55)*NtoN2O*kgtoGg,"ERROR"))</f>
        <v>0.26717774331878785</v>
      </c>
      <c r="V1100" s="93">
        <f>IF('Net zero activities &amp; levers'!$C$14="Off",('Activity data'!AO6*EF!$H37*EF!$H55)*NtoN2O*kgtoGg,IF('Net zero activities &amp; levers'!$C$14="On",('Net zero Activity data'!AO6*EF!$H37*EF!$H55)*NtoN2O*kgtoGg,"ERROR"))</f>
        <v>0.26947832291816481</v>
      </c>
      <c r="W1100" s="93">
        <f>IF('Net zero activities &amp; levers'!$C$14="Off",('Activity data'!AP6*EF!$H37*EF!$H55)*NtoN2O*kgtoGg,IF('Net zero activities &amp; levers'!$C$14="On",('Net zero Activity data'!AP6*EF!$H37*EF!$H55)*NtoN2O*kgtoGg,"ERROR"))</f>
        <v>0.27191028276796864</v>
      </c>
      <c r="X1100" s="93">
        <f>IF('Net zero activities &amp; levers'!$C$14="Off",('Activity data'!AQ6*EF!$H37*EF!$H55)*NtoN2O*kgtoGg,IF('Net zero activities &amp; levers'!$C$14="On",('Net zero Activity data'!AQ6*EF!$H37*EF!$H55)*NtoN2O*kgtoGg,"ERROR"))</f>
        <v>0.27413071763507857</v>
      </c>
      <c r="Y1100" s="93">
        <f>IF('Net zero activities &amp; levers'!$C$14="Off",('Activity data'!AR6*EF!$H37*EF!$H55)*NtoN2O*kgtoGg,IF('Net zero activities &amp; levers'!$C$14="On",('Net zero Activity data'!AR6*EF!$H37*EF!$H55)*NtoN2O*kgtoGg,"ERROR"))</f>
        <v>0.27600255235094012</v>
      </c>
      <c r="Z1100" s="93">
        <f>IF('Net zero activities &amp; levers'!$C$14="Off",('Activity data'!AS6*EF!$H37*EF!$H55)*NtoN2O*kgtoGg,IF('Net zero activities &amp; levers'!$C$14="On",('Net zero Activity data'!AS6*EF!$H37*EF!$H55)*NtoN2O*kgtoGg,"ERROR"))</f>
        <v>0.27785109932233115</v>
      </c>
      <c r="AA1100" s="93">
        <f>IF('Net zero activities &amp; levers'!$C$14="Off",('Activity data'!AT6*EF!$H37*EF!$H55)*NtoN2O*kgtoGg,IF('Net zero activities &amp; levers'!$C$14="On",('Net zero Activity data'!AT6*EF!$H37*EF!$H55)*NtoN2O*kgtoGg,"ERROR"))</f>
        <v>0.27973995383506794</v>
      </c>
      <c r="AB1100" s="93">
        <f>IF('Net zero activities &amp; levers'!$C$14="Off",('Activity data'!AU6*EF!$H37*EF!$H55)*NtoN2O*kgtoGg,IF('Net zero activities &amp; levers'!$C$14="On",('Net zero Activity data'!AU6*EF!$H37*EF!$H55)*NtoN2O*kgtoGg,"ERROR"))</f>
        <v>0.28236073076415519</v>
      </c>
      <c r="AC1100" s="93">
        <f>IF('Net zero activities &amp; levers'!$C$14="Off",('Activity data'!AV6*EF!$H37*EF!$H55)*NtoN2O*kgtoGg,IF('Net zero activities &amp; levers'!$C$14="On",('Net zero Activity data'!AV6*EF!$H37*EF!$H55)*NtoN2O*kgtoGg,"ERROR"))</f>
        <v>0.28462250903792391</v>
      </c>
      <c r="AD1100" s="93">
        <f>IF('Net zero activities &amp; levers'!$C$14="Off",('Activity data'!AW6*EF!$H37*EF!$H55)*NtoN2O*kgtoGg,IF('Net zero activities &amp; levers'!$C$14="On",('Net zero Activity data'!AW6*EF!$H37*EF!$H55)*NtoN2O*kgtoGg,"ERROR"))</f>
        <v>0.28739693024522284</v>
      </c>
      <c r="AE1100" s="93">
        <f>IF('Net zero activities &amp; levers'!$C$14="Off",('Activity data'!AX6*EF!$H37*EF!$H55)*NtoN2O*kgtoGg,IF('Net zero activities &amp; levers'!$C$14="On",('Net zero Activity data'!AX6*EF!$H37*EF!$H55)*NtoN2O*kgtoGg,"ERROR"))</f>
        <v>0.29029729317029412</v>
      </c>
      <c r="AF1100" s="93">
        <f>IF('Net zero activities &amp; levers'!$C$14="Off",('Activity data'!AY6*EF!$H37*EF!$H55)*NtoN2O*kgtoGg,IF('Net zero activities &amp; levers'!$C$14="On",('Net zero Activity data'!AY6*EF!$H37*EF!$H55)*NtoN2O*kgtoGg,"ERROR"))</f>
        <v>0.2937806483413945</v>
      </c>
      <c r="AG1100" s="93">
        <f>IF('Net zero activities &amp; levers'!$C$14="Off",('Activity data'!AZ6*EF!$H37*EF!$H55)*NtoN2O*kgtoGg,IF('Net zero activities &amp; levers'!$C$14="On",('Net zero Activity data'!AZ6*EF!$H37*EF!$H55)*NtoN2O*kgtoGg,"ERROR"))</f>
        <v>0.29755971306059398</v>
      </c>
      <c r="AH1100" s="93">
        <f>IF('Net zero activities &amp; levers'!$C$14="Off",('Activity data'!BA6*EF!$H37*EF!$H55)*NtoN2O*kgtoGg,IF('Net zero activities &amp; levers'!$C$14="On",('Net zero Activity data'!BA6*EF!$H37*EF!$H55)*NtoN2O*kgtoGg,"ERROR"))</f>
        <v>0.30047280706374263</v>
      </c>
      <c r="AI1100" s="93">
        <f>IF('Net zero activities &amp; levers'!$C$14="Off",('Activity data'!BB6*EF!$H37*EF!$H55)*NtoN2O*kgtoGg,IF('Net zero activities &amp; levers'!$C$14="On",('Net zero Activity data'!BB6*EF!$H37*EF!$H55)*NtoN2O*kgtoGg,"ERROR"))</f>
        <v>0.30338589122557136</v>
      </c>
      <c r="AJ1100" s="93">
        <f>IF('Net zero activities &amp; levers'!$C$14="Off",('Activity data'!BC6*EF!$H37*EF!$H55)*NtoN2O*kgtoGg,IF('Net zero activities &amp; levers'!$C$14="On",('Net zero Activity data'!BC6*EF!$H37*EF!$H55)*NtoN2O*kgtoGg,"ERROR"))</f>
        <v>0.3066124083861731</v>
      </c>
      <c r="AK1100" s="93">
        <f>IF('Net zero activities &amp; levers'!$C$14="Off",('Activity data'!BD6*EF!$H37*EF!$H55)*NtoN2O*kgtoGg,IF('Net zero activities &amp; levers'!$C$14="On",('Net zero Activity data'!BD6*EF!$H37*EF!$H55)*NtoN2O*kgtoGg,"ERROR"))</f>
        <v>0.30981534745698069</v>
      </c>
      <c r="AL1100" s="93">
        <f>IF('Net zero activities &amp; levers'!$C$14="Off",('Activity data'!BE6*EF!$H37*EF!$H55)*NtoN2O*kgtoGg,IF('Net zero activities &amp; levers'!$C$14="On",('Net zero Activity data'!BE6*EF!$H37*EF!$H55)*NtoN2O*kgtoGg,"ERROR"))</f>
        <v>0.3133600934430476</v>
      </c>
      <c r="AM1100" s="93">
        <f>IF('Net zero activities &amp; levers'!$C$14="Off",('Activity data'!BF6*EF!$H37*EF!$H55)*NtoN2O*kgtoGg,IF('Net zero activities &amp; levers'!$C$14="On",('Net zero Activity data'!BF6*EF!$H37*EF!$H55)*NtoN2O*kgtoGg,"ERROR"))</f>
        <v>0.3167971904525862</v>
      </c>
      <c r="AN1100" s="93">
        <f>IF('Net zero activities &amp; levers'!$C$14="Off",('Activity data'!BG6*EF!$H37*EF!$H55)*NtoN2O*kgtoGg,IF('Net zero activities &amp; levers'!$C$14="On",('Net zero Activity data'!BG6*EF!$H37*EF!$H55)*NtoN2O*kgtoGg,"ERROR"))</f>
        <v>0.32078832846375993</v>
      </c>
      <c r="AO1100" s="93">
        <f>IF('Net zero activities &amp; levers'!$C$14="Off",('Activity data'!BH6*EF!$H37*EF!$H55)*NtoN2O*kgtoGg,IF('Net zero activities &amp; levers'!$C$14="On",('Net zero Activity data'!BH6*EF!$H37*EF!$H55)*NtoN2O*kgtoGg,"ERROR"))</f>
        <v>0.32482170493778362</v>
      </c>
      <c r="AP1100" s="93">
        <f>IF('Net zero activities &amp; levers'!$C$14="Off",('Activity data'!BI6*EF!$H37*EF!$H55)*NtoN2O*kgtoGg,IF('Net zero activities &amp; levers'!$C$14="On",('Net zero Activity data'!BI6*EF!$H37*EF!$H55)*NtoN2O*kgtoGg,"ERROR"))</f>
        <v>0.32896417828475089</v>
      </c>
      <c r="AQ1100" s="93">
        <f>IF('Net zero activities &amp; levers'!$C$14="Off",('Activity data'!BJ6*EF!$H37*EF!$H55)*NtoN2O*kgtoGg,IF('Net zero activities &amp; levers'!$C$14="On",('Net zero Activity data'!BJ6*EF!$H37*EF!$H55)*NtoN2O*kgtoGg,"ERROR"))</f>
        <v>0.33323738209158293</v>
      </c>
      <c r="AR1100" s="93">
        <f>IF('Net zero activities &amp; levers'!$C$14="Off",('Activity data'!BK6*EF!$H37*EF!$H55)*NtoN2O*kgtoGg,IF('Net zero activities &amp; levers'!$C$14="On",('Net zero Activity data'!BK6*EF!$H37*EF!$H55)*NtoN2O*kgtoGg,"ERROR"))</f>
        <v>0.33768299198826918</v>
      </c>
      <c r="AS1100" s="93">
        <f>IF('Net zero activities &amp; levers'!$C$14="Off",('Activity data'!BL6*EF!$H37*EF!$H55)*NtoN2O*kgtoGg,IF('Net zero activities &amp; levers'!$C$14="On",('Net zero Activity data'!BL6*EF!$H37*EF!$H55)*NtoN2O*kgtoGg,"ERROR"))</f>
        <v>0.34251521104104471</v>
      </c>
      <c r="AT1100" s="93">
        <f>IF('Net zero activities &amp; levers'!$C$14="Off",('Activity data'!BM6*EF!$H37*EF!$H55)*NtoN2O*kgtoGg,IF('Net zero activities &amp; levers'!$C$14="On",('Net zero Activity data'!BM6*EF!$H37*EF!$H55)*NtoN2O*kgtoGg,"ERROR"))</f>
        <v>0.34528384882979901</v>
      </c>
      <c r="AU1100" s="93">
        <f>IF('Net zero activities &amp; levers'!$C$14="Off",('Activity data'!BN6*EF!$H37*EF!$H55)*NtoN2O*kgtoGg,IF('Net zero activities &amp; levers'!$C$14="On",('Net zero Activity data'!BN6*EF!$H37*EF!$H55)*NtoN2O*kgtoGg,"ERROR"))</f>
        <v>0.34772984859297779</v>
      </c>
      <c r="AV1100" s="93">
        <f>IF('Net zero activities &amp; levers'!$C$14="Off",('Activity data'!BO6*EF!$H37*EF!$H55)*NtoN2O*kgtoGg,IF('Net zero activities &amp; levers'!$C$14="On",('Net zero Activity data'!BO6*EF!$H37*EF!$H55)*NtoN2O*kgtoGg,"ERROR"))</f>
        <v>0.35021630417783023</v>
      </c>
      <c r="AW1100" s="93">
        <f>IF('Net zero activities &amp; levers'!$C$14="Off",('Activity data'!BP6*EF!$H37*EF!$H55)*NtoN2O*kgtoGg,IF('Net zero activities &amp; levers'!$C$14="On",('Net zero Activity data'!BP6*EF!$H37*EF!$H55)*NtoN2O*kgtoGg,"ERROR"))</f>
        <v>0.35261284020735112</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1.1743619004328782E-2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1.1951318021451862E-2</v>
      </c>
      <c r="S1101" s="93">
        <f>IF('Net zero activities &amp; levers'!$C$14="Off",('Activity data'!AL7*EF!$H38*EF!$H56)*NtoN2O*kgtoGg,IF('Net zero activities &amp; levers'!$C$14="On",('Net zero Activity data'!AL7*EF!$H38*EF!$H56)*NtoN2O*kgtoGg,"ERROR"))</f>
        <v>1.1624827831464648E-2</v>
      </c>
      <c r="T1101" s="93">
        <f>IF('Net zero activities &amp; levers'!$C$14="Off",('Activity data'!AM7*EF!$H38*EF!$H56)*NtoN2O*kgtoGg,IF('Net zero activities &amp; levers'!$C$14="On",('Net zero Activity data'!AM7*EF!$H38*EF!$H56)*NtoN2O*kgtoGg,"ERROR"))</f>
        <v>1.1773164806165184E-2</v>
      </c>
      <c r="U1101" s="93">
        <f>IF('Net zero activities &amp; levers'!$C$14="Off",('Activity data'!AN7*EF!$H38*EF!$H56)*NtoN2O*kgtoGg,IF('Net zero activities &amp; levers'!$C$14="On",('Net zero Activity data'!AN7*EF!$H38*EF!$H56)*NtoN2O*kgtoGg,"ERROR"))</f>
        <v>1.188783187864214E-2</v>
      </c>
      <c r="V1101" s="93">
        <f>IF('Net zero activities &amp; levers'!$C$14="Off",('Activity data'!AO7*EF!$H38*EF!$H56)*NtoN2O*kgtoGg,IF('Net zero activities &amp; levers'!$C$14="On",('Net zero Activity data'!AO7*EF!$H38*EF!$H56)*NtoN2O*kgtoGg,"ERROR"))</f>
        <v>1.1990194085767285E-2</v>
      </c>
      <c r="W1101" s="93">
        <f>IF('Net zero activities &amp; levers'!$C$14="Off",('Activity data'!AP7*EF!$H38*EF!$H56)*NtoN2O*kgtoGg,IF('Net zero activities &amp; levers'!$C$14="On",('Net zero Activity data'!AP7*EF!$H38*EF!$H56)*NtoN2O*kgtoGg,"ERROR"))</f>
        <v>1.2098401938228934E-2</v>
      </c>
      <c r="X1101" s="93">
        <f>IF('Net zero activities &amp; levers'!$C$14="Off",('Activity data'!AQ7*EF!$H38*EF!$H56)*NtoN2O*kgtoGg,IF('Net zero activities &amp; levers'!$C$14="On",('Net zero Activity data'!AQ7*EF!$H38*EF!$H56)*NtoN2O*kgtoGg,"ERROR"))</f>
        <v>1.2197198178027184E-2</v>
      </c>
      <c r="Y1101" s="93">
        <f>IF('Net zero activities &amp; levers'!$C$14="Off",('Activity data'!AR7*EF!$H38*EF!$H56)*NtoN2O*kgtoGg,IF('Net zero activities &amp; levers'!$C$14="On",('Net zero Activity data'!AR7*EF!$H38*EF!$H56)*NtoN2O*kgtoGg,"ERROR"))</f>
        <v>1.2280483769597653E-2</v>
      </c>
      <c r="Z1101" s="93">
        <f>IF('Net zero activities &amp; levers'!$C$14="Off",('Activity data'!AS7*EF!$H38*EF!$H56)*NtoN2O*kgtoGg,IF('Net zero activities &amp; levers'!$C$14="On",('Net zero Activity data'!AS7*EF!$H38*EF!$H56)*NtoN2O*kgtoGg,"ERROR"))</f>
        <v>1.2362733194054574E-2</v>
      </c>
      <c r="AA1101" s="93">
        <f>IF('Net zero activities &amp; levers'!$C$14="Off",('Activity data'!AT7*EF!$H38*EF!$H56)*NtoN2O*kgtoGg,IF('Net zero activities &amp; levers'!$C$14="On",('Net zero Activity data'!AT7*EF!$H38*EF!$H56)*NtoN2O*kgtoGg,"ERROR"))</f>
        <v>1.244677606608317E-2</v>
      </c>
      <c r="AB1101" s="93">
        <f>IF('Net zero activities &amp; levers'!$C$14="Off",('Activity data'!AU7*EF!$H38*EF!$H56)*NtoN2O*kgtoGg,IF('Net zero activities &amp; levers'!$C$14="On",('Net zero Activity data'!AU7*EF!$H38*EF!$H56)*NtoN2O*kgtoGg,"ERROR"))</f>
        <v>1.256338516359785E-2</v>
      </c>
      <c r="AC1101" s="93">
        <f>IF('Net zero activities &amp; levers'!$C$14="Off",('Activity data'!AV7*EF!$H38*EF!$H56)*NtoN2O*kgtoGg,IF('Net zero activities &amp; levers'!$C$14="On",('Net zero Activity data'!AV7*EF!$H38*EF!$H56)*NtoN2O*kgtoGg,"ERROR"))</f>
        <v>1.2664020940857362E-2</v>
      </c>
      <c r="AD1101" s="93">
        <f>IF('Net zero activities &amp; levers'!$C$14="Off",('Activity data'!AW7*EF!$H38*EF!$H56)*NtoN2O*kgtoGg,IF('Net zero activities &amp; levers'!$C$14="On",('Net zero Activity data'!AW7*EF!$H38*EF!$H56)*NtoN2O*kgtoGg,"ERROR"))</f>
        <v>1.2787466301474681E-2</v>
      </c>
      <c r="AE1101" s="93">
        <f>IF('Net zero activities &amp; levers'!$C$14="Off",('Activity data'!AX7*EF!$H38*EF!$H56)*NtoN2O*kgtoGg,IF('Net zero activities &amp; levers'!$C$14="On",('Net zero Activity data'!AX7*EF!$H38*EF!$H56)*NtoN2O*kgtoGg,"ERROR"))</f>
        <v>1.2916515324840205E-2</v>
      </c>
      <c r="AF1101" s="93">
        <f>IF('Net zero activities &amp; levers'!$C$14="Off",('Activity data'!AY7*EF!$H38*EF!$H56)*NtoN2O*kgtoGg,IF('Net zero activities &amp; levers'!$C$14="On",('Net zero Activity data'!AY7*EF!$H38*EF!$H56)*NtoN2O*kgtoGg,"ERROR"))</f>
        <v>1.3071504060553235E-2</v>
      </c>
      <c r="AG1101" s="93">
        <f>IF('Net zero activities &amp; levers'!$C$14="Off",('Activity data'!AZ7*EF!$H38*EF!$H56)*NtoN2O*kgtoGg,IF('Net zero activities &amp; levers'!$C$14="On",('Net zero Activity data'!AZ7*EF!$H38*EF!$H56)*NtoN2O*kgtoGg,"ERROR"))</f>
        <v>1.3239650124975782E-2</v>
      </c>
      <c r="AH1101" s="93">
        <f>IF('Net zero activities &amp; levers'!$C$14="Off",('Activity data'!BA7*EF!$H38*EF!$H56)*NtoN2O*kgtoGg,IF('Net zero activities &amp; levers'!$C$14="On",('Net zero Activity data'!BA7*EF!$H38*EF!$H56)*NtoN2O*kgtoGg,"ERROR"))</f>
        <v>1.3369265606138039E-2</v>
      </c>
      <c r="AI1101" s="93">
        <f>IF('Net zero activities &amp; levers'!$C$14="Off",('Activity data'!BB7*EF!$H38*EF!$H56)*NtoN2O*kgtoGg,IF('Net zero activities &amp; levers'!$C$14="On",('Net zero Activity data'!BB7*EF!$H38*EF!$H56)*NtoN2O*kgtoGg,"ERROR"))</f>
        <v>1.3498880649419679E-2</v>
      </c>
      <c r="AJ1101" s="93">
        <f>IF('Net zero activities &amp; levers'!$C$14="Off",('Activity data'!BC7*EF!$H38*EF!$H56)*NtoN2O*kgtoGg,IF('Net zero activities &amp; levers'!$C$14="On",('Net zero Activity data'!BC7*EF!$H38*EF!$H56)*NtoN2O*kgtoGg,"ERROR"))</f>
        <v>1.3642441610307886E-2</v>
      </c>
      <c r="AK1101" s="93">
        <f>IF('Net zero activities &amp; levers'!$C$14="Off",('Activity data'!BD7*EF!$H38*EF!$H56)*NtoN2O*kgtoGg,IF('Net zero activities &amp; levers'!$C$14="On",('Net zero Activity data'!BD7*EF!$H38*EF!$H56)*NtoN2O*kgtoGg,"ERROR"))</f>
        <v>1.3784953485430152E-2</v>
      </c>
      <c r="AL1101" s="93">
        <f>IF('Net zero activities &amp; levers'!$C$14="Off",('Activity data'!BE7*EF!$H38*EF!$H56)*NtoN2O*kgtoGg,IF('Net zero activities &amp; levers'!$C$14="On",('Net zero Activity data'!BE7*EF!$H38*EF!$H56)*NtoN2O*kgtoGg,"ERROR"))</f>
        <v>1.3942673749893102E-2</v>
      </c>
      <c r="AM1101" s="93">
        <f>IF('Net zero activities &amp; levers'!$C$14="Off",('Activity data'!BF7*EF!$H38*EF!$H56)*NtoN2O*kgtoGg,IF('Net zero activities &amp; levers'!$C$14="On",('Net zero Activity data'!BF7*EF!$H38*EF!$H56)*NtoN2O*kgtoGg,"ERROR"))</f>
        <v>1.4095604270573587E-2</v>
      </c>
      <c r="AN1101" s="93">
        <f>IF('Net zero activities &amp; levers'!$C$14="Off",('Activity data'!BG7*EF!$H38*EF!$H56)*NtoN2O*kgtoGg,IF('Net zero activities &amp; levers'!$C$14="On",('Net zero Activity data'!BG7*EF!$H38*EF!$H56)*NtoN2O*kgtoGg,"ERROR"))</f>
        <v>1.4273186344184712E-2</v>
      </c>
      <c r="AO1101" s="93">
        <f>IF('Net zero activities &amp; levers'!$C$14="Off",('Activity data'!BH7*EF!$H38*EF!$H56)*NtoN2O*kgtoGg,IF('Net zero activities &amp; levers'!$C$14="On",('Net zero Activity data'!BH7*EF!$H38*EF!$H56)*NtoN2O*kgtoGg,"ERROR"))</f>
        <v>1.4452647779972252E-2</v>
      </c>
      <c r="AP1101" s="93">
        <f>IF('Net zero activities &amp; levers'!$C$14="Off",('Activity data'!BI7*EF!$H38*EF!$H56)*NtoN2O*kgtoGg,IF('Net zero activities &amp; levers'!$C$14="On",('Net zero Activity data'!BI7*EF!$H38*EF!$H56)*NtoN2O*kgtoGg,"ERROR"))</f>
        <v>1.4636963382382837E-2</v>
      </c>
      <c r="AQ1101" s="93">
        <f>IF('Net zero activities &amp; levers'!$C$14="Off",('Activity data'!BJ7*EF!$H38*EF!$H56)*NtoN2O*kgtoGg,IF('Net zero activities &amp; levers'!$C$14="On",('Net zero Activity data'!BJ7*EF!$H38*EF!$H56)*NtoN2O*kgtoGg,"ERROR"))</f>
        <v>1.4827095718286953E-2</v>
      </c>
      <c r="AR1101" s="93">
        <f>IF('Net zero activities &amp; levers'!$C$14="Off",('Activity data'!BK7*EF!$H38*EF!$H56)*NtoN2O*kgtoGg,IF('Net zero activities &amp; levers'!$C$14="On",('Net zero Activity data'!BK7*EF!$H38*EF!$H56)*NtoN2O*kgtoGg,"ERROR"))</f>
        <v>1.5024899107122291E-2</v>
      </c>
      <c r="AS1101" s="93">
        <f>IF('Net zero activities &amp; levers'!$C$14="Off",('Activity data'!BL7*EF!$H38*EF!$H56)*NtoN2O*kgtoGg,IF('Net zero activities &amp; levers'!$C$14="On",('Net zero Activity data'!BL7*EF!$H38*EF!$H56)*NtoN2O*kgtoGg,"ERROR"))</f>
        <v>1.5239904320455598E-2</v>
      </c>
      <c r="AT1101" s="93">
        <f>IF('Net zero activities &amp; levers'!$C$14="Off",('Activity data'!BM7*EF!$H38*EF!$H56)*NtoN2O*kgtoGg,IF('Net zero activities &amp; levers'!$C$14="On",('Net zero Activity data'!BM7*EF!$H38*EF!$H56)*NtoN2O*kgtoGg,"ERROR"))</f>
        <v>1.5363092353099076E-2</v>
      </c>
      <c r="AU1101" s="93">
        <f>IF('Net zero activities &amp; levers'!$C$14="Off",('Activity data'!BN7*EF!$H38*EF!$H56)*NtoN2O*kgtoGg,IF('Net zero activities &amp; levers'!$C$14="On",('Net zero Activity data'!BN7*EF!$H38*EF!$H56)*NtoN2O*kgtoGg,"ERROR"))</f>
        <v>1.5471924898799467E-2</v>
      </c>
      <c r="AV1101" s="93">
        <f>IF('Net zero activities &amp; levers'!$C$14="Off",('Activity data'!BO7*EF!$H38*EF!$H56)*NtoN2O*kgtoGg,IF('Net zero activities &amp; levers'!$C$14="On",('Net zero Activity data'!BO7*EF!$H38*EF!$H56)*NtoN2O*kgtoGg,"ERROR"))</f>
        <v>1.5582557489670511E-2</v>
      </c>
      <c r="AW1101" s="93">
        <f>IF('Net zero activities &amp; levers'!$C$14="Off",('Activity data'!BP7*EF!$H38*EF!$H56)*NtoN2O*kgtoGg,IF('Net zero activities &amp; levers'!$C$14="On",('Net zero Activity data'!BP7*EF!$H38*EF!$H56)*NtoN2O*kgtoGg,"ERROR"))</f>
        <v>1.5689189191309145E-2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0.52525224947331295</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0.51896282251134851</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0.41638684077436</v>
      </c>
      <c r="T1102" s="93">
        <f>IF('Net zero activities &amp; levers'!$C$14="Off",('Activity data'!AM8*EF!$H39*EF!$H57)*NtoN2O*kgtoGg,IF('Net zero activities &amp; levers'!$C$14="On",('Net zero Activity data'!AM8*EF!$H39*EF!$H57)*NtoN2O*kgtoGg,"ERROR"))</f>
        <v>0.42452673354407733</v>
      </c>
      <c r="U1102" s="93">
        <f>IF('Net zero activities &amp; levers'!$C$14="Off",('Activity data'!AN8*EF!$H39*EF!$H57)*NtoN2O*kgtoGg,IF('Net zero activities &amp; levers'!$C$14="On",('Net zero Activity data'!AN8*EF!$H39*EF!$H57)*NtoN2O*kgtoGg,"ERROR"))</f>
        <v>0.42889514925669514</v>
      </c>
      <c r="V1102" s="93">
        <f>IF('Net zero activities &amp; levers'!$C$14="Off",('Activity data'!AO8*EF!$H39*EF!$H57)*NtoN2O*kgtoGg,IF('Net zero activities &amp; levers'!$C$14="On",('Net zero Activity data'!AO8*EF!$H39*EF!$H57)*NtoN2O*kgtoGg,"ERROR"))</f>
        <v>0.43200883855711308</v>
      </c>
      <c r="W1102" s="93">
        <f>IF('Net zero activities &amp; levers'!$C$14="Off",('Activity data'!AP8*EF!$H39*EF!$H57)*NtoN2O*kgtoGg,IF('Net zero activities &amp; levers'!$C$14="On",('Net zero Activity data'!AP8*EF!$H39*EF!$H57)*NtoN2O*kgtoGg,"ERROR"))</f>
        <v>0.43589067388830338</v>
      </c>
      <c r="X1102" s="93">
        <f>IF('Net zero activities &amp; levers'!$C$14="Off",('Activity data'!AQ8*EF!$H39*EF!$H57)*NtoN2O*kgtoGg,IF('Net zero activities &amp; levers'!$C$14="On",('Net zero Activity data'!AQ8*EF!$H39*EF!$H57)*NtoN2O*kgtoGg,"ERROR"))</f>
        <v>0.43890290563573975</v>
      </c>
      <c r="Y1102" s="93">
        <f>IF('Net zero activities &amp; levers'!$C$14="Off",('Activity data'!AR8*EF!$H39*EF!$H57)*NtoN2O*kgtoGg,IF('Net zero activities &amp; levers'!$C$14="On",('Net zero Activity data'!AR8*EF!$H39*EF!$H57)*NtoN2O*kgtoGg,"ERROR"))</f>
        <v>0.44015451925198612</v>
      </c>
      <c r="Z1102" s="93">
        <f>IF('Net zero activities &amp; levers'!$C$14="Off",('Activity data'!AS8*EF!$H39*EF!$H57)*NtoN2O*kgtoGg,IF('Net zero activities &amp; levers'!$C$14="On",('Net zero Activity data'!AS8*EF!$H39*EF!$H57)*NtoN2O*kgtoGg,"ERROR"))</f>
        <v>0.4412171292797234</v>
      </c>
      <c r="AA1102" s="93">
        <f>IF('Net zero activities &amp; levers'!$C$14="Off",('Activity data'!AT8*EF!$H39*EF!$H57)*NtoN2O*kgtoGg,IF('Net zero activities &amp; levers'!$C$14="On",('Net zero Activity data'!AT8*EF!$H39*EF!$H57)*NtoN2O*kgtoGg,"ERROR"))</f>
        <v>0.44239089954833632</v>
      </c>
      <c r="AB1102" s="93">
        <f>IF('Net zero activities &amp; levers'!$C$14="Off",('Activity data'!AU8*EF!$H39*EF!$H57)*NtoN2O*kgtoGg,IF('Net zero activities &amp; levers'!$C$14="On",('Net zero Activity data'!AU8*EF!$H39*EF!$H57)*NtoN2O*kgtoGg,"ERROR"))</f>
        <v>0.44675039046235338</v>
      </c>
      <c r="AC1102" s="93">
        <f>IF('Net zero activities &amp; levers'!$C$14="Off",('Activity data'!AV8*EF!$H39*EF!$H57)*NtoN2O*kgtoGg,IF('Net zero activities &amp; levers'!$C$14="On",('Net zero Activity data'!AV8*EF!$H39*EF!$H57)*NtoN2O*kgtoGg,"ERROR"))</f>
        <v>0.44938044616559109</v>
      </c>
      <c r="AD1102" s="93">
        <f>IF('Net zero activities &amp; levers'!$C$14="Off",('Activity data'!AW8*EF!$H39*EF!$H57)*NtoN2O*kgtoGg,IF('Net zero activities &amp; levers'!$C$14="On",('Net zero Activity data'!AW8*EF!$H39*EF!$H57)*NtoN2O*kgtoGg,"ERROR"))</f>
        <v>0.45027121337052706</v>
      </c>
      <c r="AE1102" s="93">
        <f>IF('Net zero activities &amp; levers'!$C$14="Off",('Activity data'!AX8*EF!$H39*EF!$H57)*NtoN2O*kgtoGg,IF('Net zero activities &amp; levers'!$C$14="On",('Net zero Activity data'!AX8*EF!$H39*EF!$H57)*NtoN2O*kgtoGg,"ERROR"))</f>
        <v>0.45135358848181367</v>
      </c>
      <c r="AF1102" s="93">
        <f>IF('Net zero activities &amp; levers'!$C$14="Off",('Activity data'!AY8*EF!$H39*EF!$H57)*NtoN2O*kgtoGg,IF('Net zero activities &amp; levers'!$C$14="On",('Net zero Activity data'!AY8*EF!$H39*EF!$H57)*NtoN2O*kgtoGg,"ERROR"))</f>
        <v>0.45446787037395103</v>
      </c>
      <c r="AG1102" s="93">
        <f>IF('Net zero activities &amp; levers'!$C$14="Off",('Activity data'!AZ8*EF!$H39*EF!$H57)*NtoN2O*kgtoGg,IF('Net zero activities &amp; levers'!$C$14="On",('Net zero Activity data'!AZ8*EF!$H39*EF!$H57)*NtoN2O*kgtoGg,"ERROR"))</f>
        <v>0.45830880500533289</v>
      </c>
      <c r="AH1102" s="93">
        <f>IF('Net zero activities &amp; levers'!$C$14="Off",('Activity data'!BA8*EF!$H39*EF!$H57)*NtoN2O*kgtoGg,IF('Net zero activities &amp; levers'!$C$14="On",('Net zero Activity data'!BA8*EF!$H39*EF!$H57)*NtoN2O*kgtoGg,"ERROR"))</f>
        <v>0.45827533624456146</v>
      </c>
      <c r="AI1102" s="93">
        <f>IF('Net zero activities &amp; levers'!$C$14="Off",('Activity data'!BB8*EF!$H39*EF!$H57)*NtoN2O*kgtoGg,IF('Net zero activities &amp; levers'!$C$14="On",('Net zero Activity data'!BB8*EF!$H39*EF!$H57)*NtoN2O*kgtoGg,"ERROR"))</f>
        <v>0.45790482175856823</v>
      </c>
      <c r="AJ1102" s="93">
        <f>IF('Net zero activities &amp; levers'!$C$14="Off",('Activity data'!BC8*EF!$H39*EF!$H57)*NtoN2O*kgtoGg,IF('Net zero activities &amp; levers'!$C$14="On",('Net zero Activity data'!BC8*EF!$H39*EF!$H57)*NtoN2O*kgtoGg,"ERROR"))</f>
        <v>0.45836751267312564</v>
      </c>
      <c r="AK1102" s="93">
        <f>IF('Net zero activities &amp; levers'!$C$14="Off",('Activity data'!BD8*EF!$H39*EF!$H57)*NtoN2O*kgtoGg,IF('Net zero activities &amp; levers'!$C$14="On",('Net zero Activity data'!BD8*EF!$H39*EF!$H57)*NtoN2O*kgtoGg,"ERROR"))</f>
        <v>0.45836355068076862</v>
      </c>
      <c r="AL1102" s="93">
        <f>IF('Net zero activities &amp; levers'!$C$14="Off",('Activity data'!BE8*EF!$H39*EF!$H57)*NtoN2O*kgtoGg,IF('Net zero activities &amp; levers'!$C$14="On",('Net zero Activity data'!BE8*EF!$H39*EF!$H57)*NtoN2O*kgtoGg,"ERROR"))</f>
        <v>0.45919635008560616</v>
      </c>
      <c r="AM1102" s="93">
        <f>IF('Net zero activities &amp; levers'!$C$14="Off",('Activity data'!BF8*EF!$H39*EF!$H57)*NtoN2O*kgtoGg,IF('Net zero activities &amp; levers'!$C$14="On",('Net zero Activity data'!BF8*EF!$H39*EF!$H57)*NtoN2O*kgtoGg,"ERROR"))</f>
        <v>0.45923310328512024</v>
      </c>
      <c r="AN1102" s="93">
        <f>IF('Net zero activities &amp; levers'!$C$14="Off",('Activity data'!BG8*EF!$H39*EF!$H57)*NtoN2O*kgtoGg,IF('Net zero activities &amp; levers'!$C$14="On",('Net zero Activity data'!BG8*EF!$H39*EF!$H57)*NtoN2O*kgtoGg,"ERROR"))</f>
        <v>0.46307198734151434</v>
      </c>
      <c r="AO1102" s="93">
        <f>IF('Net zero activities &amp; levers'!$C$14="Off",('Activity data'!BH8*EF!$H39*EF!$H57)*NtoN2O*kgtoGg,IF('Net zero activities &amp; levers'!$C$14="On",('Net zero Activity data'!BH8*EF!$H39*EF!$H57)*NtoN2O*kgtoGg,"ERROR"))</f>
        <v>0.46666086001593665</v>
      </c>
      <c r="AP1102" s="93">
        <f>IF('Net zero activities &amp; levers'!$C$14="Off",('Activity data'!BI8*EF!$H39*EF!$H57)*NtoN2O*kgtoGg,IF('Net zero activities &amp; levers'!$C$14="On",('Net zero Activity data'!BI8*EF!$H39*EF!$H57)*NtoN2O*kgtoGg,"ERROR"))</f>
        <v>0.47021364642945973</v>
      </c>
      <c r="AQ1102" s="93">
        <f>IF('Net zero activities &amp; levers'!$C$14="Off",('Activity data'!BJ8*EF!$H39*EF!$H57)*NtoN2O*kgtoGg,IF('Net zero activities &amp; levers'!$C$14="On",('Net zero Activity data'!BJ8*EF!$H39*EF!$H57)*NtoN2O*kgtoGg,"ERROR"))</f>
        <v>0.47378264798815617</v>
      </c>
      <c r="AR1102" s="93">
        <f>IF('Net zero activities &amp; levers'!$C$14="Off",('Activity data'!BK8*EF!$H39*EF!$H57)*NtoN2O*kgtoGg,IF('Net zero activities &amp; levers'!$C$14="On",('Net zero Activity data'!BK8*EF!$H39*EF!$H57)*NtoN2O*kgtoGg,"ERROR"))</f>
        <v>0.47747663587649708</v>
      </c>
      <c r="AS1102" s="93">
        <f>IF('Net zero activities &amp; levers'!$C$14="Off",('Activity data'!BL8*EF!$H39*EF!$H57)*NtoN2O*kgtoGg,IF('Net zero activities &amp; levers'!$C$14="On",('Net zero Activity data'!BL8*EF!$H39*EF!$H57)*NtoN2O*kgtoGg,"ERROR"))</f>
        <v>0.48191691444953233</v>
      </c>
      <c r="AT1102" s="93">
        <f>IF('Net zero activities &amp; levers'!$C$14="Off",('Activity data'!BM8*EF!$H39*EF!$H57)*NtoN2O*kgtoGg,IF('Net zero activities &amp; levers'!$C$14="On",('Net zero Activity data'!BM8*EF!$H39*EF!$H57)*NtoN2O*kgtoGg,"ERROR"))</f>
        <v>0.47975692350172572</v>
      </c>
      <c r="AU1102" s="93">
        <f>IF('Net zero activities &amp; levers'!$C$14="Off",('Activity data'!BN8*EF!$H39*EF!$H57)*NtoN2O*kgtoGg,IF('Net zero activities &amp; levers'!$C$14="On",('Net zero Activity data'!BN8*EF!$H39*EF!$H57)*NtoN2O*kgtoGg,"ERROR"))</f>
        <v>0.47646089229648547</v>
      </c>
      <c r="AV1102" s="93">
        <f>IF('Net zero activities &amp; levers'!$C$14="Off",('Activity data'!BO8*EF!$H39*EF!$H57)*NtoN2O*kgtoGg,IF('Net zero activities &amp; levers'!$C$14="On",('Net zero Activity data'!BO8*EF!$H39*EF!$H57)*NtoN2O*kgtoGg,"ERROR"))</f>
        <v>0.47312379951572259</v>
      </c>
      <c r="AW1102" s="93">
        <f>IF('Net zero activities &amp; levers'!$C$14="Off",('Activity data'!BP8*EF!$H39*EF!$H57)*NtoN2O*kgtoGg,IF('Net zero activities &amp; levers'!$C$14="On",('Net zero Activity data'!BP8*EF!$H39*EF!$H57)*NtoN2O*kgtoGg,"ERROR"))</f>
        <v>0.46937643139014079</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0.80452586370517842</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0.79489238443144161</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0.63777734040239087</v>
      </c>
      <c r="T1103" s="93">
        <f>IF('Net zero activities &amp; levers'!$C$14="Off",('Activity data'!AM9*EF!$H40*EF!$H58)*NtoN2O*kgtoGg,IF('Net zero activities &amp; levers'!$C$14="On",('Net zero Activity data'!AM9*EF!$H40*EF!$H58)*NtoN2O*kgtoGg,"ERROR"))</f>
        <v>0.65024516756084882</v>
      </c>
      <c r="U1103" s="93">
        <f>IF('Net zero activities &amp; levers'!$C$14="Off",('Activity data'!AN9*EF!$H40*EF!$H58)*NtoN2O*kgtoGg,IF('Net zero activities &amp; levers'!$C$14="On",('Net zero Activity data'!AN9*EF!$H40*EF!$H58)*NtoN2O*kgtoGg,"ERROR"))</f>
        <v>0.65693624490081493</v>
      </c>
      <c r="V1103" s="93">
        <f>IF('Net zero activities &amp; levers'!$C$14="Off",('Activity data'!AO9*EF!$H40*EF!$H58)*NtoN2O*kgtoGg,IF('Net zero activities &amp; levers'!$C$14="On",('Net zero Activity data'!AO9*EF!$H40*EF!$H58)*NtoN2O*kgtoGg,"ERROR"))</f>
        <v>0.66170546497791127</v>
      </c>
      <c r="W1103" s="93">
        <f>IF('Net zero activities &amp; levers'!$C$14="Off",('Activity data'!AP9*EF!$H40*EF!$H58)*NtoN2O*kgtoGg,IF('Net zero activities &amp; levers'!$C$14="On",('Net zero Activity data'!AP9*EF!$H40*EF!$H58)*NtoN2O*kgtoGg,"ERROR"))</f>
        <v>0.66765124993308056</v>
      </c>
      <c r="X1103" s="93">
        <f>IF('Net zero activities &amp; levers'!$C$14="Off",('Activity data'!AQ9*EF!$H40*EF!$H58)*NtoN2O*kgtoGg,IF('Net zero activities &amp; levers'!$C$14="On",('Net zero Activity data'!AQ9*EF!$H40*EF!$H58)*NtoN2O*kgtoGg,"ERROR"))</f>
        <v>0.67226506805707054</v>
      </c>
      <c r="Y1103" s="93">
        <f>IF('Net zero activities &amp; levers'!$C$14="Off",('Activity data'!AR9*EF!$H40*EF!$H58)*NtoN2O*kgtoGg,IF('Net zero activities &amp; levers'!$C$14="On",('Net zero Activity data'!AR9*EF!$H40*EF!$H58)*NtoN2O*kgtoGg,"ERROR"))</f>
        <v>0.67418215746819699</v>
      </c>
      <c r="Z1103" s="93">
        <f>IF('Net zero activities &amp; levers'!$C$14="Off",('Activity data'!AS9*EF!$H40*EF!$H58)*NtoN2O*kgtoGg,IF('Net zero activities &amp; levers'!$C$14="On",('Net zero Activity data'!AS9*EF!$H40*EF!$H58)*NtoN2O*kgtoGg,"ERROR"))</f>
        <v>0.67580975116475783</v>
      </c>
      <c r="AA1103" s="93">
        <f>IF('Net zero activities &amp; levers'!$C$14="Off",('Activity data'!AT9*EF!$H40*EF!$H58)*NtoN2O*kgtoGg,IF('Net zero activities &amp; levers'!$C$14="On",('Net zero Activity data'!AT9*EF!$H40*EF!$H58)*NtoN2O*kgtoGg,"ERROR"))</f>
        <v>0.67760760836592981</v>
      </c>
      <c r="AB1103" s="93">
        <f>IF('Net zero activities &amp; levers'!$C$14="Off",('Activity data'!AU9*EF!$H40*EF!$H58)*NtoN2O*kgtoGg,IF('Net zero activities &amp; levers'!$C$14="On",('Net zero Activity data'!AU9*EF!$H40*EF!$H58)*NtoN2O*kgtoGg,"ERROR"))</f>
        <v>0.68428501564296917</v>
      </c>
      <c r="AC1103" s="93">
        <f>IF('Net zero activities &amp; levers'!$C$14="Off",('Activity data'!AV9*EF!$H40*EF!$H58)*NtoN2O*kgtoGg,IF('Net zero activities &amp; levers'!$C$14="On",('Net zero Activity data'!AV9*EF!$H40*EF!$H58)*NtoN2O*kgtoGg,"ERROR"))</f>
        <v>0.68831345690783152</v>
      </c>
      <c r="AD1103" s="93">
        <f>IF('Net zero activities &amp; levers'!$C$14="Off",('Activity data'!AW9*EF!$H40*EF!$H58)*NtoN2O*kgtoGg,IF('Net zero activities &amp; levers'!$C$14="On",('Net zero Activity data'!AW9*EF!$H40*EF!$H58)*NtoN2O*kgtoGg,"ERROR"))</f>
        <v>0.68967783993642395</v>
      </c>
      <c r="AE1103" s="93">
        <f>IF('Net zero activities &amp; levers'!$C$14="Off",('Activity data'!AX9*EF!$H40*EF!$H58)*NtoN2O*kgtoGg,IF('Net zero activities &amp; levers'!$C$14="On",('Net zero Activity data'!AX9*EF!$H40*EF!$H58)*NtoN2O*kgtoGg,"ERROR"))</f>
        <v>0.69133570769831154</v>
      </c>
      <c r="AF1103" s="93">
        <f>IF('Net zero activities &amp; levers'!$C$14="Off",('Activity data'!AY9*EF!$H40*EF!$H58)*NtoN2O*kgtoGg,IF('Net zero activities &amp; levers'!$C$14="On",('Net zero Activity data'!AY9*EF!$H40*EF!$H58)*NtoN2O*kgtoGg,"ERROR"))</f>
        <v>0.69610583544475269</v>
      </c>
      <c r="AG1103" s="93">
        <f>IF('Net zero activities &amp; levers'!$C$14="Off",('Activity data'!AZ9*EF!$H40*EF!$H58)*NtoN2O*kgtoGg,IF('Net zero activities &amp; levers'!$C$14="On",('Net zero Activity data'!AZ9*EF!$H40*EF!$H58)*NtoN2O*kgtoGg,"ERROR"))</f>
        <v>0.70198897303216179</v>
      </c>
      <c r="AH1103" s="93">
        <f>IF('Net zero activities &amp; levers'!$C$14="Off",('Activity data'!BA9*EF!$H40*EF!$H58)*NtoN2O*kgtoGg,IF('Net zero activities &amp; levers'!$C$14="On",('Net zero Activity data'!BA9*EF!$H40*EF!$H58)*NtoN2O*kgtoGg,"ERROR"))</f>
        <v>0.70193770912288034</v>
      </c>
      <c r="AI1103" s="93">
        <f>IF('Net zero activities &amp; levers'!$C$14="Off",('Activity data'!BB9*EF!$H40*EF!$H58)*NtoN2O*kgtoGg,IF('Net zero activities &amp; levers'!$C$14="On",('Net zero Activity data'!BB9*EF!$H40*EF!$H58)*NtoN2O*kgtoGg,"ERROR"))</f>
        <v>0.70137019420569957</v>
      </c>
      <c r="AJ1103" s="93">
        <f>IF('Net zero activities &amp; levers'!$C$14="Off",('Activity data'!BC9*EF!$H40*EF!$H58)*NtoN2O*kgtoGg,IF('Net zero activities &amp; levers'!$C$14="On",('Net zero Activity data'!BC9*EF!$H40*EF!$H58)*NtoN2O*kgtoGg,"ERROR"))</f>
        <v>0.70207889523084688</v>
      </c>
      <c r="AK1103" s="93">
        <f>IF('Net zero activities &amp; levers'!$C$14="Off",('Activity data'!BD9*EF!$H40*EF!$H58)*NtoN2O*kgtoGg,IF('Net zero activities &amp; levers'!$C$14="On",('Net zero Activity data'!BD9*EF!$H40*EF!$H58)*NtoN2O*kgtoGg,"ERROR"))</f>
        <v>0.70207282666983417</v>
      </c>
      <c r="AL1103" s="93">
        <f>IF('Net zero activities &amp; levers'!$C$14="Off",('Activity data'!BE9*EF!$H40*EF!$H58)*NtoN2O*kgtoGg,IF('Net zero activities &amp; levers'!$C$14="On",('Net zero Activity data'!BE9*EF!$H40*EF!$H58)*NtoN2O*kgtoGg,"ERROR"))</f>
        <v>0.70334842075085346</v>
      </c>
      <c r="AM1103" s="93">
        <f>IF('Net zero activities &amp; levers'!$C$14="Off",('Activity data'!BF9*EF!$H40*EF!$H58)*NtoN2O*kgtoGg,IF('Net zero activities &amp; levers'!$C$14="On",('Net zero Activity data'!BF9*EF!$H40*EF!$H58)*NtoN2O*kgtoGg,"ERROR"))</f>
        <v>0.70340471541615501</v>
      </c>
      <c r="AN1103" s="93">
        <f>IF('Net zero activities &amp; levers'!$C$14="Off",('Activity data'!BG9*EF!$H40*EF!$H58)*NtoN2O*kgtoGg,IF('Net zero activities &amp; levers'!$C$14="On",('Net zero Activity data'!BG9*EF!$H40*EF!$H58)*NtoN2O*kgtoGg,"ERROR"))</f>
        <v>0.70928471214959377</v>
      </c>
      <c r="AO1103" s="93">
        <f>IF('Net zero activities &amp; levers'!$C$14="Off",('Activity data'!BH9*EF!$H40*EF!$H58)*NtoN2O*kgtoGg,IF('Net zero activities &amp; levers'!$C$14="On",('Net zero Activity data'!BH9*EF!$H40*EF!$H58)*NtoN2O*kgtoGg,"ERROR"))</f>
        <v>0.71478176788045977</v>
      </c>
      <c r="AP1103" s="93">
        <f>IF('Net zero activities &amp; levers'!$C$14="Off",('Activity data'!BI9*EF!$H40*EF!$H58)*NtoN2O*kgtoGg,IF('Net zero activities &amp; levers'!$C$14="On",('Net zero Activity data'!BI9*EF!$H40*EF!$H58)*NtoN2O*kgtoGg,"ERROR"))</f>
        <v>0.72022355049208264</v>
      </c>
      <c r="AQ1103" s="93">
        <f>IF('Net zero activities &amp; levers'!$C$14="Off",('Activity data'!BJ9*EF!$H40*EF!$H58)*NtoN2O*kgtoGg,IF('Net zero activities &amp; levers'!$C$14="On",('Net zero Activity data'!BJ9*EF!$H40*EF!$H58)*NtoN2O*kgtoGg,"ERROR"))</f>
        <v>0.7256901697487439</v>
      </c>
      <c r="AR1103" s="93">
        <f>IF('Net zero activities &amp; levers'!$C$14="Off",('Activity data'!BK9*EF!$H40*EF!$H58)*NtoN2O*kgtoGg,IF('Net zero activities &amp; levers'!$C$14="On",('Net zero Activity data'!BK9*EF!$H40*EF!$H58)*NtoN2O*kgtoGg,"ERROR"))</f>
        <v>0.73134822985103554</v>
      </c>
      <c r="AS1103" s="93">
        <f>IF('Net zero activities &amp; levers'!$C$14="Off",('Activity data'!BL9*EF!$H40*EF!$H58)*NtoN2O*kgtoGg,IF('Net zero activities &amp; levers'!$C$14="On",('Net zero Activity data'!BL9*EF!$H40*EF!$H58)*NtoN2O*kgtoGg,"ERROR"))</f>
        <v>0.73814937912292311</v>
      </c>
      <c r="AT1103" s="93">
        <f>IF('Net zero activities &amp; levers'!$C$14="Off",('Activity data'!BM9*EF!$H40*EF!$H58)*NtoN2O*kgtoGg,IF('Net zero activities &amp; levers'!$C$14="On",('Net zero Activity data'!BM9*EF!$H40*EF!$H58)*NtoN2O*kgtoGg,"ERROR"))</f>
        <v>0.734840933353063</v>
      </c>
      <c r="AU1103" s="93">
        <f>IF('Net zero activities &amp; levers'!$C$14="Off",('Activity data'!BN9*EF!$H40*EF!$H58)*NtoN2O*kgtoGg,IF('Net zero activities &amp; levers'!$C$14="On",('Net zero Activity data'!BN9*EF!$H40*EF!$H58)*NtoN2O*kgtoGg,"ERROR"))</f>
        <v>0.72979242122416876</v>
      </c>
      <c r="AV1103" s="93">
        <f>IF('Net zero activities &amp; levers'!$C$14="Off",('Activity data'!BO9*EF!$H40*EF!$H58)*NtoN2O*kgtoGg,IF('Net zero activities &amp; levers'!$C$14="On",('Net zero Activity data'!BO9*EF!$H40*EF!$H58)*NtoN2O*kgtoGg,"ERROR"))</f>
        <v>0.72468101531510365</v>
      </c>
      <c r="AW1103" s="93">
        <f>IF('Net zero activities &amp; levers'!$C$14="Off",('Activity data'!BP9*EF!$H40*EF!$H58)*NtoN2O*kgtoGg,IF('Net zero activities &amp; levers'!$C$14="On",('Net zero Activity data'!BP9*EF!$H40*EF!$H58)*NtoN2O*kgtoGg,"ERROR"))</f>
        <v>0.71894119300900572</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0.97926119892671459</v>
      </c>
      <c r="L1104" s="93">
        <f>IF('Net zero activities &amp; levers'!$C$14="Off",('Activity data'!AE10*EF!$H41*EF!$H59)*NtoN2O*kgtoGg,IF('Net zero activities &amp; levers'!$C$14="On",('Net zero Activity data'!AE10*EF!$H41*EF!$H59)*NtoN2O*kgtoGg,"ERROR"))</f>
        <v>1.0122801448609138</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1.1032367943433712</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1.0733661527481975</v>
      </c>
      <c r="T1104" s="93">
        <f>IF('Net zero activities &amp; levers'!$C$14="Off",('Activity data'!AM10*EF!$H41*EF!$H59)*NtoN2O*kgtoGg,IF('Net zero activities &amp; levers'!$C$14="On",('Net zero Activity data'!AM10*EF!$H41*EF!$H59)*NtoN2O*kgtoGg,"ERROR"))</f>
        <v>1.1207150708360665</v>
      </c>
      <c r="U1104" s="93">
        <f>IF('Net zero activities &amp; levers'!$C$14="Off",('Activity data'!AN10*EF!$H41*EF!$H59)*NtoN2O*kgtoGg,IF('Net zero activities &amp; levers'!$C$14="On",('Net zero Activity data'!AN10*EF!$H41*EF!$H59)*NtoN2O*kgtoGg,"ERROR"))</f>
        <v>1.1591516192357747</v>
      </c>
      <c r="V1104" s="93">
        <f>IF('Net zero activities &amp; levers'!$C$14="Off",('Activity data'!AO10*EF!$H41*EF!$H59)*NtoN2O*kgtoGg,IF('Net zero activities &amp; levers'!$C$14="On",('Net zero Activity data'!AO10*EF!$H41*EF!$H59)*NtoN2O*kgtoGg,"ERROR"))</f>
        <v>1.19495775924058</v>
      </c>
      <c r="W1104" s="93">
        <f>IF('Net zero activities &amp; levers'!$C$14="Off",('Activity data'!AP10*EF!$H41*EF!$H59)*NtoN2O*kgtoGg,IF('Net zero activities &amp; levers'!$C$14="On",('Net zero Activity data'!AP10*EF!$H41*EF!$H59)*NtoN2O*kgtoGg,"ERROR"))</f>
        <v>1.233647594454709</v>
      </c>
      <c r="X1104" s="93">
        <f>IF('Net zero activities &amp; levers'!$C$14="Off",('Activity data'!AQ10*EF!$H41*EF!$H59)*NtoN2O*kgtoGg,IF('Net zero activities &amp; levers'!$C$14="On",('Net zero Activity data'!AQ10*EF!$H41*EF!$H59)*NtoN2O*kgtoGg,"ERROR"))</f>
        <v>1.2706568769290665</v>
      </c>
      <c r="Y1104" s="93">
        <f>IF('Net zero activities &amp; levers'!$C$14="Off",('Activity data'!AR10*EF!$H41*EF!$H59)*NtoN2O*kgtoGg,IF('Net zero activities &amp; levers'!$C$14="On",('Net zero Activity data'!AR10*EF!$H41*EF!$H59)*NtoN2O*kgtoGg,"ERROR"))</f>
        <v>1.3032055480047549</v>
      </c>
      <c r="Z1104" s="93">
        <f>IF('Net zero activities &amp; levers'!$C$14="Off",('Activity data'!AS10*EF!$H41*EF!$H59)*NtoN2O*kgtoGg,IF('Net zero activities &amp; levers'!$C$14="On",('Net zero Activity data'!AS10*EF!$H41*EF!$H59)*NtoN2O*kgtoGg,"ERROR"))</f>
        <v>1.3357273055141619</v>
      </c>
      <c r="AA1104" s="93">
        <f>IF('Net zero activities &amp; levers'!$C$14="Off",('Activity data'!AT10*EF!$H41*EF!$H59)*NtoN2O*kgtoGg,IF('Net zero activities &amp; levers'!$C$14="On",('Net zero Activity data'!AT10*EF!$H41*EF!$H59)*NtoN2O*kgtoGg,"ERROR"))</f>
        <v>1.3691357625933023</v>
      </c>
      <c r="AB1104" s="93">
        <f>IF('Net zero activities &amp; levers'!$C$14="Off",('Activity data'!AU10*EF!$H41*EF!$H59)*NtoN2O*kgtoGg,IF('Net zero activities &amp; levers'!$C$14="On",('Net zero Activity data'!AU10*EF!$H41*EF!$H59)*NtoN2O*kgtoGg,"ERROR"))</f>
        <v>1.4132018433364359</v>
      </c>
      <c r="AC1104" s="93">
        <f>IF('Net zero activities &amp; levers'!$C$14="Off",('Activity data'!AV10*EF!$H41*EF!$H59)*NtoN2O*kgtoGg,IF('Net zero activities &amp; levers'!$C$14="On",('Net zero Activity data'!AV10*EF!$H41*EF!$H59)*NtoN2O*kgtoGg,"ERROR"))</f>
        <v>1.4527225301756201</v>
      </c>
      <c r="AD1104" s="93">
        <f>IF('Net zero activities &amp; levers'!$C$14="Off",('Activity data'!AW10*EF!$H41*EF!$H59)*NtoN2O*kgtoGg,IF('Net zero activities &amp; levers'!$C$14="On",('Net zero Activity data'!AW10*EF!$H41*EF!$H59)*NtoN2O*kgtoGg,"ERROR"))</f>
        <v>1.5038738442601605</v>
      </c>
      <c r="AE1104" s="93">
        <f>IF('Net zero activities &amp; levers'!$C$14="Off",('Activity data'!AX10*EF!$H41*EF!$H59)*NtoN2O*kgtoGg,IF('Net zero activities &amp; levers'!$C$14="On",('Net zero Activity data'!AX10*EF!$H41*EF!$H59)*NtoN2O*kgtoGg,"ERROR"))</f>
        <v>1.5575771545564938</v>
      </c>
      <c r="AF1104" s="93">
        <f>IF('Net zero activities &amp; levers'!$C$14="Off",('Activity data'!AY10*EF!$H41*EF!$H59)*NtoN2O*kgtoGg,IF('Net zero activities &amp; levers'!$C$14="On",('Net zero Activity data'!AY10*EF!$H41*EF!$H59)*NtoN2O*kgtoGg,"ERROR"))</f>
        <v>1.6205669103830305</v>
      </c>
      <c r="AG1104" s="93">
        <f>IF('Net zero activities &amp; levers'!$C$14="Off",('Activity data'!AZ10*EF!$H41*EF!$H59)*NtoN2O*kgtoGg,IF('Net zero activities &amp; levers'!$C$14="On",('Net zero Activity data'!AZ10*EF!$H41*EF!$H59)*NtoN2O*kgtoGg,"ERROR"))</f>
        <v>1.6888753205814067</v>
      </c>
      <c r="AH1104" s="93">
        <f>IF('Net zero activities &amp; levers'!$C$14="Off",('Activity data'!BA10*EF!$H41*EF!$H59)*NtoN2O*kgtoGg,IF('Net zero activities &amp; levers'!$C$14="On",('Net zero Activity data'!BA10*EF!$H41*EF!$H59)*NtoN2O*kgtoGg,"ERROR"))</f>
        <v>1.745399048557791</v>
      </c>
      <c r="AI1104" s="93">
        <f>IF('Net zero activities &amp; levers'!$C$14="Off",('Activity data'!BB10*EF!$H41*EF!$H59)*NtoN2O*kgtoGg,IF('Net zero activities &amp; levers'!$C$14="On",('Net zero Activity data'!BB10*EF!$H41*EF!$H59)*NtoN2O*kgtoGg,"ERROR"))</f>
        <v>1.8027451188869172</v>
      </c>
      <c r="AJ1104" s="93">
        <f>IF('Net zero activities &amp; levers'!$C$14="Off",('Activity data'!BC10*EF!$H41*EF!$H59)*NtoN2O*kgtoGg,IF('Net zero activities &amp; levers'!$C$14="On",('Net zero Activity data'!BC10*EF!$H41*EF!$H59)*NtoN2O*kgtoGg,"ERROR"))</f>
        <v>1.8656689223940739</v>
      </c>
      <c r="AK1104" s="93">
        <f>IF('Net zero activities &amp; levers'!$C$14="Off",('Activity data'!BD10*EF!$H41*EF!$H59)*NtoN2O*kgtoGg,IF('Net zero activities &amp; levers'!$C$14="On",('Net zero Activity data'!BD10*EF!$H41*EF!$H59)*NtoN2O*kgtoGg,"ERROR"))</f>
        <v>1.9291770508874455</v>
      </c>
      <c r="AL1104" s="93">
        <f>IF('Net zero activities &amp; levers'!$C$14="Off",('Activity data'!BE10*EF!$H41*EF!$H59)*NtoN2O*kgtoGg,IF('Net zero activities &amp; levers'!$C$14="On",('Net zero Activity data'!BE10*EF!$H41*EF!$H59)*NtoN2O*kgtoGg,"ERROR"))</f>
        <v>1.9988964791016035</v>
      </c>
      <c r="AM1104" s="93">
        <f>IF('Net zero activities &amp; levers'!$C$14="Off",('Activity data'!BF10*EF!$H41*EF!$H59)*NtoN2O*kgtoGg,IF('Net zero activities &amp; levers'!$C$14="On",('Net zero Activity data'!BF10*EF!$H41*EF!$H59)*NtoN2O*kgtoGg,"ERROR"))</f>
        <v>2.0680101428567834</v>
      </c>
      <c r="AN1104" s="93">
        <f>IF('Net zero activities &amp; levers'!$C$14="Off",('Activity data'!BG10*EF!$H41*EF!$H59)*NtoN2O*kgtoGg,IF('Net zero activities &amp; levers'!$C$14="On",('Net zero Activity data'!BG10*EF!$H41*EF!$H59)*NtoN2O*kgtoGg,"ERROR"))</f>
        <v>2.144134490543224</v>
      </c>
      <c r="AO1104" s="93">
        <f>IF('Net zero activities &amp; levers'!$C$14="Off",('Activity data'!BH10*EF!$H41*EF!$H59)*NtoN2O*kgtoGg,IF('Net zero activities &amp; levers'!$C$14="On",('Net zero Activity data'!BH10*EF!$H41*EF!$H59)*NtoN2O*kgtoGg,"ERROR"))</f>
        <v>2.2219287093121975</v>
      </c>
      <c r="AP1104" s="93">
        <f>IF('Net zero activities &amp; levers'!$C$14="Off",('Activity data'!BI10*EF!$H41*EF!$H59)*NtoN2O*kgtoGg,IF('Net zero activities &amp; levers'!$C$14="On",('Net zero Activity data'!BI10*EF!$H41*EF!$H59)*NtoN2O*kgtoGg,"ERROR"))</f>
        <v>2.3024795146115542</v>
      </c>
      <c r="AQ1104" s="93">
        <f>IF('Net zero activities &amp; levers'!$C$14="Off",('Activity data'!BJ10*EF!$H41*EF!$H59)*NtoN2O*kgtoGg,IF('Net zero activities &amp; levers'!$C$14="On",('Net zero Activity data'!BJ10*EF!$H41*EF!$H59)*NtoN2O*kgtoGg,"ERROR"))</f>
        <v>2.386181444326509</v>
      </c>
      <c r="AR1104" s="93">
        <f>IF('Net zero activities &amp; levers'!$C$14="Off",('Activity data'!BK10*EF!$H41*EF!$H59)*NtoN2O*kgtoGg,IF('Net zero activities &amp; levers'!$C$14="On",('Net zero Activity data'!BK10*EF!$H41*EF!$H59)*NtoN2O*kgtoGg,"ERROR"))</f>
        <v>2.4737602108369394</v>
      </c>
      <c r="AS1104" s="93">
        <f>IF('Net zero activities &amp; levers'!$C$14="Off",('Activity data'!BL10*EF!$H41*EF!$H59)*NtoN2O*kgtoGg,IF('Net zero activities &amp; levers'!$C$14="On",('Net zero Activity data'!BL10*EF!$H41*EF!$H59)*NtoN2O*kgtoGg,"ERROR"))</f>
        <v>2.5687490872898078</v>
      </c>
      <c r="AT1104" s="93">
        <f>IF('Net zero activities &amp; levers'!$C$14="Off",('Activity data'!BM10*EF!$H41*EF!$H59)*NtoN2O*kgtoGg,IF('Net zero activities &amp; levers'!$C$14="On",('Net zero Activity data'!BM10*EF!$H41*EF!$H59)*NtoN2O*kgtoGg,"ERROR"))</f>
        <v>2.6313780572864869</v>
      </c>
      <c r="AU1104" s="93">
        <f>IF('Net zero activities &amp; levers'!$C$14="Off",('Activity data'!BN10*EF!$H41*EF!$H59)*NtoN2O*kgtoGg,IF('Net zero activities &amp; levers'!$C$14="On",('Net zero Activity data'!BN10*EF!$H41*EF!$H59)*NtoN2O*kgtoGg,"ERROR"))</f>
        <v>2.6895265803532804</v>
      </c>
      <c r="AV1104" s="93">
        <f>IF('Net zero activities &amp; levers'!$C$14="Off",('Activity data'!BO10*EF!$H41*EF!$H59)*NtoN2O*kgtoGg,IF('Net zero activities &amp; levers'!$C$14="On",('Net zero Activity data'!BO10*EF!$H41*EF!$H59)*NtoN2O*kgtoGg,"ERROR"))</f>
        <v>2.7490955498248484</v>
      </c>
      <c r="AW1104" s="93">
        <f>IF('Net zero activities &amp; levers'!$C$14="Off",('Activity data'!BP10*EF!$H41*EF!$H59)*NtoN2O*kgtoGg,IF('Net zero activities &amp; levers'!$C$14="On",('Net zero Activity data'!BP10*EF!$H41*EF!$H59)*NtoN2O*kgtoGg,"ERROR"))</f>
        <v>2.8079448044540638</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0.11740318150277544</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0.11955045154495984</v>
      </c>
      <c r="T1105" s="93">
        <f>IF('Net zero activities &amp; levers'!$C$14="Off",('Activity data'!AM11*EF!$H42*EF!$H60)*NtoN2O*kgtoGg,IF('Net zero activities &amp; levers'!$C$14="On",('Net zero Activity data'!AM11*EF!$H42*EF!$H60)*NtoN2O*kgtoGg,"ERROR"))</f>
        <v>0.11995011949583226</v>
      </c>
      <c r="U1105" s="93">
        <f>IF('Net zero activities &amp; levers'!$C$14="Off",('Activity data'!AN11*EF!$H42*EF!$H60)*NtoN2O*kgtoGg,IF('Net zero activities &amp; levers'!$C$14="On",('Net zero Activity data'!AN11*EF!$H42*EF!$H60)*NtoN2O*kgtoGg,"ERROR"))</f>
        <v>0.12030373644923036</v>
      </c>
      <c r="V1105" s="93">
        <f>IF('Net zero activities &amp; levers'!$C$14="Off",('Activity data'!AO11*EF!$H42*EF!$H60)*NtoN2O*kgtoGg,IF('Net zero activities &amp; levers'!$C$14="On",('Net zero Activity data'!AO11*EF!$H42*EF!$H60)*NtoN2O*kgtoGg,"ERROR"))</f>
        <v>0.12061203241994412</v>
      </c>
      <c r="W1105" s="93">
        <f>IF('Net zero activities &amp; levers'!$C$14="Off",('Activity data'!AP11*EF!$H42*EF!$H60)*NtoN2O*kgtoGg,IF('Net zero activities &amp; levers'!$C$14="On",('Net zero Activity data'!AP11*EF!$H42*EF!$H60)*NtoN2O*kgtoGg,"ERROR"))</f>
        <v>0.12087542518312812</v>
      </c>
      <c r="X1105" s="93">
        <f>IF('Net zero activities &amp; levers'!$C$14="Off",('Activity data'!AQ11*EF!$H42*EF!$H60)*NtoN2O*kgtoGg,IF('Net zero activities &amp; levers'!$C$14="On",('Net zero Activity data'!AQ11*EF!$H42*EF!$H60)*NtoN2O*kgtoGg,"ERROR"))</f>
        <v>0.12108832787962588</v>
      </c>
      <c r="Y1105" s="93">
        <f>IF('Net zero activities &amp; levers'!$C$14="Off",('Activity data'!AR11*EF!$H42*EF!$H60)*NtoN2O*kgtoGg,IF('Net zero activities &amp; levers'!$C$14="On",('Net zero Activity data'!AR11*EF!$H42*EF!$H60)*NtoN2O*kgtoGg,"ERROR"))</f>
        <v>0.12129445136609399</v>
      </c>
      <c r="Z1105" s="93">
        <f>IF('Net zero activities &amp; levers'!$C$14="Off",('Activity data'!AS11*EF!$H42*EF!$H60)*NtoN2O*kgtoGg,IF('Net zero activities &amp; levers'!$C$14="On",('Net zero Activity data'!AS11*EF!$H42*EF!$H60)*NtoN2O*kgtoGg,"ERROR"))</f>
        <v>0.12149498269403586</v>
      </c>
      <c r="AA1105" s="93">
        <f>IF('Net zero activities &amp; levers'!$C$14="Off",('Activity data'!AT11*EF!$H42*EF!$H60)*NtoN2O*kgtoGg,IF('Net zero activities &amp; levers'!$C$14="On",('Net zero Activity data'!AT11*EF!$H42*EF!$H60)*NtoN2O*kgtoGg,"ERROR"))</f>
        <v>0.12168903659449447</v>
      </c>
      <c r="AB1105" s="93">
        <f>IF('Net zero activities &amp; levers'!$C$14="Off",('Activity data'!AU11*EF!$H42*EF!$H60)*NtoN2O*kgtoGg,IF('Net zero activities &amp; levers'!$C$14="On",('Net zero Activity data'!AU11*EF!$H42*EF!$H60)*NtoN2O*kgtoGg,"ERROR"))</f>
        <v>0.12188108181253243</v>
      </c>
      <c r="AC1105" s="93">
        <f>IF('Net zero activities &amp; levers'!$C$14="Off",('Activity data'!AV11*EF!$H42*EF!$H60)*NtoN2O*kgtoGg,IF('Net zero activities &amp; levers'!$C$14="On",('Net zero Activity data'!AV11*EF!$H42*EF!$H60)*NtoN2O*kgtoGg,"ERROR"))</f>
        <v>0.1220607810636357</v>
      </c>
      <c r="AD1105" s="93">
        <f>IF('Net zero activities &amp; levers'!$C$14="Off",('Activity data'!AW11*EF!$H42*EF!$H60)*NtoN2O*kgtoGg,IF('Net zero activities &amp; levers'!$C$14="On",('Net zero Activity data'!AW11*EF!$H42*EF!$H60)*NtoN2O*kgtoGg,"ERROR"))</f>
        <v>0.12224004719128284</v>
      </c>
      <c r="AE1105" s="93">
        <f>IF('Net zero activities &amp; levers'!$C$14="Off",('Activity data'!AX11*EF!$H42*EF!$H60)*NtoN2O*kgtoGg,IF('Net zero activities &amp; levers'!$C$14="On",('Net zero Activity data'!AX11*EF!$H42*EF!$H60)*NtoN2O*kgtoGg,"ERROR"))</f>
        <v>0.12241466374301066</v>
      </c>
      <c r="AF1105" s="93">
        <f>IF('Net zero activities &amp; levers'!$C$14="Off",('Activity data'!AY11*EF!$H42*EF!$H60)*NtoN2O*kgtoGg,IF('Net zero activities &amp; levers'!$C$14="On",('Net zero Activity data'!AY11*EF!$H42*EF!$H60)*NtoN2O*kgtoGg,"ERROR"))</f>
        <v>0.12258752875783049</v>
      </c>
      <c r="AG1105" s="93">
        <f>IF('Net zero activities &amp; levers'!$C$14="Off",('Activity data'!AZ11*EF!$H42*EF!$H60)*NtoN2O*kgtoGg,IF('Net zero activities &amp; levers'!$C$14="On",('Net zero Activity data'!AZ11*EF!$H42*EF!$H60)*NtoN2O*kgtoGg,"ERROR"))</f>
        <v>0.12275538199242869</v>
      </c>
      <c r="AH1105" s="93">
        <f>IF('Net zero activities &amp; levers'!$C$14="Off",('Activity data'!BA11*EF!$H42*EF!$H60)*NtoN2O*kgtoGg,IF('Net zero activities &amp; levers'!$C$14="On",('Net zero Activity data'!BA11*EF!$H42*EF!$H60)*NtoN2O*kgtoGg,"ERROR"))</f>
        <v>0.12290772042082038</v>
      </c>
      <c r="AI1105" s="93">
        <f>IF('Net zero activities &amp; levers'!$C$14="Off",('Activity data'!BB11*EF!$H42*EF!$H60)*NtoN2O*kgtoGg,IF('Net zero activities &amp; levers'!$C$14="On",('Net zero Activity data'!BB11*EF!$H42*EF!$H60)*NtoN2O*kgtoGg,"ERROR"))</f>
        <v>0.12305265773929117</v>
      </c>
      <c r="AJ1105" s="93">
        <f>IF('Net zero activities &amp; levers'!$C$14="Off",('Activity data'!BC11*EF!$H42*EF!$H60)*NtoN2O*kgtoGg,IF('Net zero activities &amp; levers'!$C$14="On",('Net zero Activity data'!BC11*EF!$H42*EF!$H60)*NtoN2O*kgtoGg,"ERROR"))</f>
        <v>0.12319211779914702</v>
      </c>
      <c r="AK1105" s="93">
        <f>IF('Net zero activities &amp; levers'!$C$14="Off",('Activity data'!BD11*EF!$H42*EF!$H60)*NtoN2O*kgtoGg,IF('Net zero activities &amp; levers'!$C$14="On",('Net zero Activity data'!BD11*EF!$H42*EF!$H60)*NtoN2O*kgtoGg,"ERROR"))</f>
        <v>0.12332263729533599</v>
      </c>
      <c r="AL1105" s="93">
        <f>IF('Net zero activities &amp; levers'!$C$14="Off",('Activity data'!BE11*EF!$H42*EF!$H60)*NtoN2O*kgtoGg,IF('Net zero activities &amp; levers'!$C$14="On",('Net zero Activity data'!BE11*EF!$H42*EF!$H60)*NtoN2O*kgtoGg,"ERROR"))</f>
        <v>0.12344665263050685</v>
      </c>
      <c r="AM1105" s="93">
        <f>IF('Net zero activities &amp; levers'!$C$14="Off",('Activity data'!BF11*EF!$H42*EF!$H60)*NtoN2O*kgtoGg,IF('Net zero activities &amp; levers'!$C$14="On",('Net zero Activity data'!BF11*EF!$H42*EF!$H60)*NtoN2O*kgtoGg,"ERROR"))</f>
        <v>0.12355983837960874</v>
      </c>
      <c r="AN1105" s="93">
        <f>IF('Net zero activities &amp; levers'!$C$14="Off",('Activity data'!BG11*EF!$H42*EF!$H60)*NtoN2O*kgtoGg,IF('Net zero activities &amp; levers'!$C$14="On",('Net zero Activity data'!BG11*EF!$H42*EF!$H60)*NtoN2O*kgtoGg,"ERROR"))</f>
        <v>0.12366889626373621</v>
      </c>
      <c r="AO1105" s="93">
        <f>IF('Net zero activities &amp; levers'!$C$14="Off",('Activity data'!BH11*EF!$H42*EF!$H60)*NtoN2O*kgtoGg,IF('Net zero activities &amp; levers'!$C$14="On",('Net zero Activity data'!BH11*EF!$H42*EF!$H60)*NtoN2O*kgtoGg,"ERROR"))</f>
        <v>0.12376906017850768</v>
      </c>
      <c r="AP1105" s="93">
        <f>IF('Net zero activities &amp; levers'!$C$14="Off",('Activity data'!BI11*EF!$H42*EF!$H60)*NtoN2O*kgtoGg,IF('Net zero activities &amp; levers'!$C$14="On",('Net zero Activity data'!BI11*EF!$H42*EF!$H60)*NtoN2O*kgtoGg,"ERROR"))</f>
        <v>0.12386041904773933</v>
      </c>
      <c r="AQ1105" s="93">
        <f>IF('Net zero activities &amp; levers'!$C$14="Off",('Activity data'!BJ11*EF!$H42*EF!$H60)*NtoN2O*kgtoGg,IF('Net zero activities &amp; levers'!$C$14="On",('Net zero Activity data'!BJ11*EF!$H42*EF!$H60)*NtoN2O*kgtoGg,"ERROR"))</f>
        <v>0.12394271153045082</v>
      </c>
      <c r="AR1105" s="93">
        <f>IF('Net zero activities &amp; levers'!$C$14="Off",('Activity data'!BK11*EF!$H42*EF!$H60)*NtoN2O*kgtoGg,IF('Net zero activities &amp; levers'!$C$14="On",('Net zero Activity data'!BK11*EF!$H42*EF!$H60)*NtoN2O*kgtoGg,"ERROR"))</f>
        <v>0.12401586881810205</v>
      </c>
      <c r="AS1105" s="93">
        <f>IF('Net zero activities &amp; levers'!$C$14="Off",('Activity data'!BL11*EF!$H42*EF!$H60)*NtoN2O*kgtoGg,IF('Net zero activities &amp; levers'!$C$14="On",('Net zero Activity data'!BL11*EF!$H42*EF!$H60)*NtoN2O*kgtoGg,"ERROR"))</f>
        <v>0.12408135383816869</v>
      </c>
      <c r="AT1105" s="93">
        <f>IF('Net zero activities &amp; levers'!$C$14="Off",('Activity data'!BM11*EF!$H42*EF!$H60)*NtoN2O*kgtoGg,IF('Net zero activities &amp; levers'!$C$14="On",('Net zero Activity data'!BM11*EF!$H42*EF!$H60)*NtoN2O*kgtoGg,"ERROR"))</f>
        <v>0.12411838784767153</v>
      </c>
      <c r="AU1105" s="93">
        <f>IF('Net zero activities &amp; levers'!$C$14="Off",('Activity data'!BN11*EF!$H42*EF!$H60)*NtoN2O*kgtoGg,IF('Net zero activities &amp; levers'!$C$14="On",('Net zero Activity data'!BN11*EF!$H42*EF!$H60)*NtoN2O*kgtoGg,"ERROR"))</f>
        <v>0.12414113359883719</v>
      </c>
      <c r="AV1105" s="93">
        <f>IF('Net zero activities &amp; levers'!$C$14="Off",('Activity data'!BO11*EF!$H42*EF!$H60)*NtoN2O*kgtoGg,IF('Net zero activities &amp; levers'!$C$14="On",('Net zero Activity data'!BO11*EF!$H42*EF!$H60)*NtoN2O*kgtoGg,"ERROR"))</f>
        <v>0.12415229217875655</v>
      </c>
      <c r="AW1105" s="93">
        <f>IF('Net zero activities &amp; levers'!$C$14="Off",('Activity data'!BP11*EF!$H42*EF!$H60)*NtoN2O*kgtoGg,IF('Net zero activities &amp; levers'!$C$14="On",('Net zero Activity data'!BP11*EF!$H42*EF!$H60)*NtoN2O*kgtoGg,"ERROR"))</f>
        <v>0.12415047484247166</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6.2665450726748353E-2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6.2780346741822507E-2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6.3928581023646278E-2</v>
      </c>
      <c r="T1106" s="93">
        <f>IF('Net zero activities &amp; levers'!$C$14="Off",('Activity data'!AM12*EF!$H43*EF!$H61)*NtoN2O*kgtoGg,IF('Net zero activities &amp; levers'!$C$14="On",('Net zero Activity data'!AM12*EF!$H43*EF!$H61)*NtoN2O*kgtoGg,"ERROR"))</f>
        <v>6.4142300040594458E-2</v>
      </c>
      <c r="U1106" s="93">
        <f>IF('Net zero activities &amp; levers'!$C$14="Off",('Activity data'!AN12*EF!$H43*EF!$H61)*NtoN2O*kgtoGg,IF('Net zero activities &amp; levers'!$C$14="On",('Net zero Activity data'!AN12*EF!$H43*EF!$H61)*NtoN2O*kgtoGg,"ERROR"))</f>
        <v>6.4331393680681179E-2</v>
      </c>
      <c r="V1106" s="93">
        <f>IF('Net zero activities &amp; levers'!$C$14="Off",('Activity data'!AO12*EF!$H43*EF!$H61)*NtoN2O*kgtoGg,IF('Net zero activities &amp; levers'!$C$14="On",('Net zero Activity data'!AO12*EF!$H43*EF!$H61)*NtoN2O*kgtoGg,"ERROR"))</f>
        <v>6.4496252313068908E-2</v>
      </c>
      <c r="W1106" s="93">
        <f>IF('Net zero activities &amp; levers'!$C$14="Off",('Activity data'!AP12*EF!$H43*EF!$H61)*NtoN2O*kgtoGg,IF('Net zero activities &amp; levers'!$C$14="On",('Net zero Activity data'!AP12*EF!$H43*EF!$H61)*NtoN2O*kgtoGg,"ERROR"))</f>
        <v>6.4637099339446877E-2</v>
      </c>
      <c r="X1106" s="93">
        <f>IF('Net zero activities &amp; levers'!$C$14="Off",('Activity data'!AQ12*EF!$H43*EF!$H61)*NtoN2O*kgtoGg,IF('Net zero activities &amp; levers'!$C$14="On",('Net zero Activity data'!AQ12*EF!$H43*EF!$H61)*NtoN2O*kgtoGg,"ERROR"))</f>
        <v>6.4750947234685385E-2</v>
      </c>
      <c r="Y1106" s="93">
        <f>IF('Net zero activities &amp; levers'!$C$14="Off",('Activity data'!AR12*EF!$H43*EF!$H61)*NtoN2O*kgtoGg,IF('Net zero activities &amp; levers'!$C$14="On",('Net zero Activity data'!AR12*EF!$H43*EF!$H61)*NtoN2O*kgtoGg,"ERROR"))</f>
        <v>6.4861170005367244E-2</v>
      </c>
      <c r="Z1106" s="93">
        <f>IF('Net zero activities &amp; levers'!$C$14="Off",('Activity data'!AS12*EF!$H43*EF!$H61)*NtoN2O*kgtoGg,IF('Net zero activities &amp; levers'!$C$14="On",('Net zero Activity data'!AS12*EF!$H43*EF!$H61)*NtoN2O*kgtoGg,"ERROR"))</f>
        <v>6.4968402417126828E-2</v>
      </c>
      <c r="AA1106" s="93">
        <f>IF('Net zero activities &amp; levers'!$C$14="Off",('Activity data'!AT12*EF!$H43*EF!$H61)*NtoN2O*kgtoGg,IF('Net zero activities &amp; levers'!$C$14="On",('Net zero Activity data'!AT12*EF!$H43*EF!$H61)*NtoN2O*kgtoGg,"ERROR"))</f>
        <v>6.5072171079964186E-2</v>
      </c>
      <c r="AB1106" s="93">
        <f>IF('Net zero activities &amp; levers'!$C$14="Off",('Activity data'!AU12*EF!$H43*EF!$H61)*NtoN2O*kgtoGg,IF('Net zero activities &amp; levers'!$C$14="On",('Net zero Activity data'!AU12*EF!$H43*EF!$H61)*NtoN2O*kgtoGg,"ERROR"))</f>
        <v>6.5174865617064509E-2</v>
      </c>
      <c r="AC1106" s="93">
        <f>IF('Net zero activities &amp; levers'!$C$14="Off",('Activity data'!AV12*EF!$H43*EF!$H61)*NtoN2O*kgtoGg,IF('Net zero activities &amp; levers'!$C$14="On",('Net zero Activity data'!AV12*EF!$H43*EF!$H61)*NtoN2O*kgtoGg,"ERROR"))</f>
        <v>6.5270958253985462E-2</v>
      </c>
      <c r="AD1106" s="93">
        <f>IF('Net zero activities &amp; levers'!$C$14="Off",('Activity data'!AW12*EF!$H43*EF!$H61)*NtoN2O*kgtoGg,IF('Net zero activities &amp; levers'!$C$14="On",('Net zero Activity data'!AW12*EF!$H43*EF!$H61)*NtoN2O*kgtoGg,"ERROR"))</f>
        <v>6.5366819281844277E-2</v>
      </c>
      <c r="AE1106" s="93">
        <f>IF('Net zero activities &amp; levers'!$C$14="Off",('Activity data'!AX12*EF!$H43*EF!$H61)*NtoN2O*kgtoGg,IF('Net zero activities &amp; levers'!$C$14="On",('Net zero Activity data'!AX12*EF!$H43*EF!$H61)*NtoN2O*kgtoGg,"ERROR"))</f>
        <v>6.546019398876457E-2</v>
      </c>
      <c r="AF1106" s="93">
        <f>IF('Net zero activities &amp; levers'!$C$14="Off",('Activity data'!AY12*EF!$H43*EF!$H61)*NtoN2O*kgtoGg,IF('Net zero activities &amp; levers'!$C$14="On",('Net zero Activity data'!AY12*EF!$H43*EF!$H61)*NtoN2O*kgtoGg,"ERROR"))</f>
        <v>6.5552632076310471E-2</v>
      </c>
      <c r="AG1106" s="93">
        <f>IF('Net zero activities &amp; levers'!$C$14="Off",('Activity data'!AZ12*EF!$H43*EF!$H61)*NtoN2O*kgtoGg,IF('Net zero activities &amp; levers'!$C$14="On",('Net zero Activity data'!AZ12*EF!$H43*EF!$H61)*NtoN2O*kgtoGg,"ERROR"))</f>
        <v>6.5642390157266403E-2</v>
      </c>
      <c r="AH1106" s="93">
        <f>IF('Net zero activities &amp; levers'!$C$14="Off",('Activity data'!BA12*EF!$H43*EF!$H61)*NtoN2O*kgtoGg,IF('Net zero activities &amp; levers'!$C$14="On",('Net zero Activity data'!BA12*EF!$H43*EF!$H61)*NtoN2O*kgtoGg,"ERROR"))</f>
        <v>6.5723851828356702E-2</v>
      </c>
      <c r="AI1106" s="93">
        <f>IF('Net zero activities &amp; levers'!$C$14="Off",('Activity data'!BB12*EF!$H43*EF!$H61)*NtoN2O*kgtoGg,IF('Net zero activities &amp; levers'!$C$14="On",('Net zero Activity data'!BB12*EF!$H43*EF!$H61)*NtoN2O*kgtoGg,"ERROR"))</f>
        <v>6.5801355819244817E-2</v>
      </c>
      <c r="AJ1106" s="93">
        <f>IF('Net zero activities &amp; levers'!$C$14="Off",('Activity data'!BC12*EF!$H43*EF!$H61)*NtoN2O*kgtoGg,IF('Net zero activities &amp; levers'!$C$14="On",('Net zero Activity data'!BC12*EF!$H43*EF!$H61)*NtoN2O*kgtoGg,"ERROR"))</f>
        <v>6.5875930892955056E-2</v>
      </c>
      <c r="AK1106" s="93">
        <f>IF('Net zero activities &amp; levers'!$C$14="Off",('Activity data'!BD12*EF!$H43*EF!$H61)*NtoN2O*kgtoGg,IF('Net zero activities &amp; levers'!$C$14="On",('Net zero Activity data'!BD12*EF!$H43*EF!$H61)*NtoN2O*kgtoGg,"ERROR"))</f>
        <v>6.5945725076744857E-2</v>
      </c>
      <c r="AL1106" s="93">
        <f>IF('Net zero activities &amp; levers'!$C$14="Off",('Activity data'!BE12*EF!$H43*EF!$H61)*NtoN2O*kgtoGg,IF('Net zero activities &amp; levers'!$C$14="On",('Net zero Activity data'!BE12*EF!$H43*EF!$H61)*NtoN2O*kgtoGg,"ERROR"))</f>
        <v>6.6012041216083409E-2</v>
      </c>
      <c r="AM1106" s="93">
        <f>IF('Net zero activities &amp; levers'!$C$14="Off",('Activity data'!BF12*EF!$H43*EF!$H61)*NtoN2O*kgtoGg,IF('Net zero activities &amp; levers'!$C$14="On",('Net zero Activity data'!BF12*EF!$H43*EF!$H61)*NtoN2O*kgtoGg,"ERROR"))</f>
        <v>6.6072566326935575E-2</v>
      </c>
      <c r="AN1106" s="93">
        <f>IF('Net zero activities &amp; levers'!$C$14="Off",('Activity data'!BG12*EF!$H43*EF!$H61)*NtoN2O*kgtoGg,IF('Net zero activities &amp; levers'!$C$14="On",('Net zero Activity data'!BG12*EF!$H43*EF!$H61)*NtoN2O*kgtoGg,"ERROR"))</f>
        <v>6.613088409731295E-2</v>
      </c>
      <c r="AO1106" s="93">
        <f>IF('Net zero activities &amp; levers'!$C$14="Off",('Activity data'!BH12*EF!$H43*EF!$H61)*NtoN2O*kgtoGg,IF('Net zero activities &amp; levers'!$C$14="On",('Net zero Activity data'!BH12*EF!$H43*EF!$H61)*NtoN2O*kgtoGg,"ERROR"))</f>
        <v>6.6184445893678945E-2</v>
      </c>
      <c r="AP1106" s="93">
        <f>IF('Net zero activities &amp; levers'!$C$14="Off",('Activity data'!BI12*EF!$H43*EF!$H61)*NtoN2O*kgtoGg,IF('Net zero activities &amp; levers'!$C$14="On",('Net zero Activity data'!BI12*EF!$H43*EF!$H61)*NtoN2O*kgtoGg,"ERROR"))</f>
        <v>6.6233299267283344E-2</v>
      </c>
      <c r="AQ1106" s="93">
        <f>IF('Net zero activities &amp; levers'!$C$14="Off",('Activity data'!BJ12*EF!$H43*EF!$H61)*NtoN2O*kgtoGg,IF('Net zero activities &amp; levers'!$C$14="On",('Net zero Activity data'!BJ12*EF!$H43*EF!$H61)*NtoN2O*kgtoGg,"ERROR"))</f>
        <v>6.6277304468273165E-2</v>
      </c>
      <c r="AR1106" s="93">
        <f>IF('Net zero activities &amp; levers'!$C$14="Off",('Activity data'!BK12*EF!$H43*EF!$H61)*NtoN2O*kgtoGg,IF('Net zero activities &amp; levers'!$C$14="On",('Net zero Activity data'!BK12*EF!$H43*EF!$H61)*NtoN2O*kgtoGg,"ERROR"))</f>
        <v>6.6316424701870311E-2</v>
      </c>
      <c r="AS1106" s="93">
        <f>IF('Net zero activities &amp; levers'!$C$14="Off",('Activity data'!BL12*EF!$H43*EF!$H61)*NtoN2O*kgtoGg,IF('Net zero activities &amp; levers'!$C$14="On",('Net zero Activity data'!BL12*EF!$H43*EF!$H61)*NtoN2O*kgtoGg,"ERROR"))</f>
        <v>6.6351442256024754E-2</v>
      </c>
      <c r="AT1106" s="93">
        <f>IF('Net zero activities &amp; levers'!$C$14="Off",('Activity data'!BM12*EF!$H43*EF!$H61)*NtoN2O*kgtoGg,IF('Net zero activities &amp; levers'!$C$14="On",('Net zero Activity data'!BM12*EF!$H43*EF!$H61)*NtoN2O*kgtoGg,"ERROR"))</f>
        <v>6.6371245875722865E-2</v>
      </c>
      <c r="AU1106" s="93">
        <f>IF('Net zero activities &amp; levers'!$C$14="Off",('Activity data'!BN12*EF!$H43*EF!$H61)*NtoN2O*kgtoGg,IF('Net zero activities &amp; levers'!$C$14="On",('Net zero Activity data'!BN12*EF!$H43*EF!$H61)*NtoN2O*kgtoGg,"ERROR"))</f>
        <v>6.6383408971533428E-2</v>
      </c>
      <c r="AV1106" s="93">
        <f>IF('Net zero activities &amp; levers'!$C$14="Off",('Activity data'!BO12*EF!$H43*EF!$H61)*NtoN2O*kgtoGg,IF('Net zero activities &amp; levers'!$C$14="On",('Net zero Activity data'!BO12*EF!$H43*EF!$H61)*NtoN2O*kgtoGg,"ERROR"))</f>
        <v>6.63893759266663E-2</v>
      </c>
      <c r="AW1106" s="93">
        <f>IF('Net zero activities &amp; levers'!$C$14="Off",('Activity data'!BP12*EF!$H43*EF!$H61)*NtoN2O*kgtoGg,IF('Net zero activities &amp; levers'!$C$14="On",('Net zero Activity data'!BP12*EF!$H43*EF!$H61)*NtoN2O*kgtoGg,"ERROR"))</f>
        <v>6.6388404121638087E-2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1.5078704166608926E-2</v>
      </c>
      <c r="T1107" s="93">
        <f>IF('Net zero activities &amp; levers'!$C$14="Off",('Activity data'!AM13*EF!$H44*EF!$H62)*NtoN2O*kgtoGg,IF('Net zero activities &amp; levers'!$C$14="On",('Net zero Activity data'!AM13*EF!$H44*EF!$H62)*NtoN2O*kgtoGg,"ERROR"))</f>
        <v>1.5164109953453546E-2</v>
      </c>
      <c r="U1107" s="93">
        <f>IF('Net zero activities &amp; levers'!$C$14="Off",('Activity data'!AN13*EF!$H44*EF!$H62)*NtoN2O*kgtoGg,IF('Net zero activities &amp; levers'!$C$14="On",('Net zero Activity data'!AN13*EF!$H44*EF!$H62)*NtoN2O*kgtoGg,"ERROR"))</f>
        <v>1.5239284242247776E-2</v>
      </c>
      <c r="V1107" s="93">
        <f>IF('Net zero activities &amp; levers'!$C$14="Off",('Activity data'!AO13*EF!$H44*EF!$H62)*NtoN2O*kgtoGg,IF('Net zero activities &amp; levers'!$C$14="On",('Net zero Activity data'!AO13*EF!$H44*EF!$H62)*NtoN2O*kgtoGg,"ERROR"))</f>
        <v>1.5304545719747074E-2</v>
      </c>
      <c r="W1107" s="93">
        <f>IF('Net zero activities &amp; levers'!$C$14="Off",('Activity data'!AP13*EF!$H44*EF!$H62)*NtoN2O*kgtoGg,IF('Net zero activities &amp; levers'!$C$14="On",('Net zero Activity data'!AP13*EF!$H44*EF!$H62)*NtoN2O*kgtoGg,"ERROR"))</f>
        <v>1.5360135442252837E-2</v>
      </c>
      <c r="X1107" s="93">
        <f>IF('Net zero activities &amp; levers'!$C$14="Off",('Activity data'!AQ13*EF!$H44*EF!$H62)*NtoN2O*kgtoGg,IF('Net zero activities &amp; levers'!$C$14="On",('Net zero Activity data'!AQ13*EF!$H44*EF!$H62)*NtoN2O*kgtoGg,"ERROR"))</f>
        <v>1.5405142607941085E-2</v>
      </c>
      <c r="Y1107" s="93">
        <f>IF('Net zero activities &amp; levers'!$C$14="Off",('Activity data'!AR13*EF!$H44*EF!$H62)*NtoN2O*kgtoGg,IF('Net zero activities &amp; levers'!$C$14="On",('Net zero Activity data'!AR13*EF!$H44*EF!$H62)*NtoN2O*kgtoGg,"ERROR"))</f>
        <v>1.5447962927564311E-2</v>
      </c>
      <c r="Z1107" s="93">
        <f>IF('Net zero activities &amp; levers'!$C$14="Off",('Activity data'!AS13*EF!$H44*EF!$H62)*NtoN2O*kgtoGg,IF('Net zero activities &amp; levers'!$C$14="On",('Net zero Activity data'!AS13*EF!$H44*EF!$H62)*NtoN2O*kgtoGg,"ERROR"))</f>
        <v>1.548889455308677E-2</v>
      </c>
      <c r="AA1107" s="93">
        <f>IF('Net zero activities &amp; levers'!$C$14="Off",('Activity data'!AT13*EF!$H44*EF!$H62)*NtoN2O*kgtoGg,IF('Net zero activities &amp; levers'!$C$14="On",('Net zero Activity data'!AT13*EF!$H44*EF!$H62)*NtoN2O*kgtoGg,"ERROR"))</f>
        <v>1.5527836770406296E-2</v>
      </c>
      <c r="AB1107" s="93">
        <f>IF('Net zero activities &amp; levers'!$C$14="Off",('Activity data'!AU13*EF!$H44*EF!$H62)*NtoN2O*kgtoGg,IF('Net zero activities &amp; levers'!$C$14="On",('Net zero Activity data'!AU13*EF!$H44*EF!$H62)*NtoN2O*kgtoGg,"ERROR"))</f>
        <v>1.5565688416231002E-2</v>
      </c>
      <c r="AC1107" s="93">
        <f>IF('Net zero activities &amp; levers'!$C$14="Off",('Activity data'!AV13*EF!$H44*EF!$H62)*NtoN2O*kgtoGg,IF('Net zero activities &amp; levers'!$C$14="On",('Net zero Activity data'!AV13*EF!$H44*EF!$H62)*NtoN2O*kgtoGg,"ERROR"))</f>
        <v>1.5600564011685292E-2</v>
      </c>
      <c r="AD1107" s="93">
        <f>IF('Net zero activities &amp; levers'!$C$14="Off",('Activity data'!AW13*EF!$H44*EF!$H62)*NtoN2O*kgtoGg,IF('Net zero activities &amp; levers'!$C$14="On",('Net zero Activity data'!AW13*EF!$H44*EF!$H62)*NtoN2O*kgtoGg,"ERROR"))</f>
        <v>1.5634746102029969E-2</v>
      </c>
      <c r="AE1107" s="93">
        <f>IF('Net zero activities &amp; levers'!$C$14="Off",('Activity data'!AX13*EF!$H44*EF!$H62)*NtoN2O*kgtoGg,IF('Net zero activities &amp; levers'!$C$14="On",('Net zero Activity data'!AX13*EF!$H44*EF!$H62)*NtoN2O*kgtoGg,"ERROR"))</f>
        <v>1.5667487530601924E-2</v>
      </c>
      <c r="AF1107" s="93">
        <f>IF('Net zero activities &amp; levers'!$C$14="Off",('Activity data'!AY13*EF!$H44*EF!$H62)*NtoN2O*kgtoGg,IF('Net zero activities &amp; levers'!$C$14="On",('Net zero Activity data'!AY13*EF!$H44*EF!$H62)*NtoN2O*kgtoGg,"ERROR"))</f>
        <v>1.5699367642390216E-2</v>
      </c>
      <c r="AG1107" s="93">
        <f>IF('Net zero activities &amp; levers'!$C$14="Off",('Activity data'!AZ13*EF!$H44*EF!$H62)*NtoN2O*kgtoGg,IF('Net zero activities &amp; levers'!$C$14="On",('Net zero Activity data'!AZ13*EF!$H44*EF!$H62)*NtoN2O*kgtoGg,"ERROR"))</f>
        <v>1.5729814700629455E-2</v>
      </c>
      <c r="AH1107" s="93">
        <f>IF('Net zero activities &amp; levers'!$C$14="Off",('Activity data'!BA13*EF!$H44*EF!$H62)*NtoN2O*kgtoGg,IF('Net zero activities &amp; levers'!$C$14="On",('Net zero Activity data'!BA13*EF!$H44*EF!$H62)*NtoN2O*kgtoGg,"ERROR"))</f>
        <v>1.5756916496943066E-2</v>
      </c>
      <c r="AI1107" s="93">
        <f>IF('Net zero activities &amp; levers'!$C$14="Off",('Activity data'!BB13*EF!$H44*EF!$H62)*NtoN2O*kgtoGg,IF('Net zero activities &amp; levers'!$C$14="On",('Net zero Activity data'!BB13*EF!$H44*EF!$H62)*NtoN2O*kgtoGg,"ERROR"))</f>
        <v>1.5782216785041197E-2</v>
      </c>
      <c r="AJ1107" s="93">
        <f>IF('Net zero activities &amp; levers'!$C$14="Off",('Activity data'!BC13*EF!$H44*EF!$H62)*NtoN2O*kgtoGg,IF('Net zero activities &amp; levers'!$C$14="On",('Net zero Activity data'!BC13*EF!$H44*EF!$H62)*NtoN2O*kgtoGg,"ERROR"))</f>
        <v>1.5806102465013513E-2</v>
      </c>
      <c r="AK1107" s="93">
        <f>IF('Net zero activities &amp; levers'!$C$14="Off",('Activity data'!BD13*EF!$H44*EF!$H62)*NtoN2O*kgtoGg,IF('Net zero activities &amp; levers'!$C$14="On",('Net zero Activity data'!BD13*EF!$H44*EF!$H62)*NtoN2O*kgtoGg,"ERROR"))</f>
        <v>1.5827962795554217E-2</v>
      </c>
      <c r="AL1107" s="93">
        <f>IF('Net zero activities &amp; levers'!$C$14="Off",('Activity data'!BE13*EF!$H44*EF!$H62)*NtoN2O*kgtoGg,IF('Net zero activities &amp; levers'!$C$14="On",('Net zero Activity data'!BE13*EF!$H44*EF!$H62)*NtoN2O*kgtoGg,"ERROR"))</f>
        <v>1.5848275086327315E-2</v>
      </c>
      <c r="AM1107" s="93">
        <f>IF('Net zero activities &amp; levers'!$C$14="Off",('Activity data'!BF13*EF!$H44*EF!$H62)*NtoN2O*kgtoGg,IF('Net zero activities &amp; levers'!$C$14="On",('Net zero Activity data'!BF13*EF!$H44*EF!$H62)*NtoN2O*kgtoGg,"ERROR"))</f>
        <v>1.5866269910266493E-2</v>
      </c>
      <c r="AN1107" s="93">
        <f>IF('Net zero activities &amp; levers'!$C$14="Off",('Activity data'!BG13*EF!$H44*EF!$H62)*NtoN2O*kgtoGg,IF('Net zero activities &amp; levers'!$C$14="On",('Net zero Activity data'!BG13*EF!$H44*EF!$H62)*NtoN2O*kgtoGg,"ERROR"))</f>
        <v>1.5883203226406024E-2</v>
      </c>
      <c r="AO1107" s="93">
        <f>IF('Net zero activities &amp; levers'!$C$14="Off",('Activity data'!BH13*EF!$H44*EF!$H62)*NtoN2O*kgtoGg,IF('Net zero activities &amp; levers'!$C$14="On",('Net zero Activity data'!BH13*EF!$H44*EF!$H62)*NtoN2O*kgtoGg,"ERROR"))</f>
        <v>1.5898222376567517E-2</v>
      </c>
      <c r="AP1107" s="93">
        <f>IF('Net zero activities &amp; levers'!$C$14="Off",('Activity data'!BI13*EF!$H44*EF!$H62)*NtoN2O*kgtoGg,IF('Net zero activities &amp; levers'!$C$14="On",('Net zero Activity data'!BI13*EF!$H44*EF!$H62)*NtoN2O*kgtoGg,"ERROR"))</f>
        <v>1.5911366343801824E-2</v>
      </c>
      <c r="AQ1107" s="93">
        <f>IF('Net zero activities &amp; levers'!$C$14="Off",('Activity data'!BJ13*EF!$H44*EF!$H62)*NtoN2O*kgtoGg,IF('Net zero activities &amp; levers'!$C$14="On",('Net zero Activity data'!BJ13*EF!$H44*EF!$H62)*NtoN2O*kgtoGg,"ERROR"))</f>
        <v>1.592260886015575E-2</v>
      </c>
      <c r="AR1107" s="93">
        <f>IF('Net zero activities &amp; levers'!$C$14="Off",('Activity data'!BK13*EF!$H44*EF!$H62)*NtoN2O*kgtoGg,IF('Net zero activities &amp; levers'!$C$14="On",('Net zero Activity data'!BK13*EF!$H44*EF!$H62)*NtoN2O*kgtoGg,"ERROR"))</f>
        <v>1.5931957873364856E-2</v>
      </c>
      <c r="AS1107" s="93">
        <f>IF('Net zero activities &amp; levers'!$C$14="Off",('Activity data'!BL13*EF!$H44*EF!$H62)*NtoN2O*kgtoGg,IF('Net zero activities &amp; levers'!$C$14="On",('Net zero Activity data'!BL13*EF!$H44*EF!$H62)*NtoN2O*kgtoGg,"ERROR"))</f>
        <v>1.5939698752267903E-2</v>
      </c>
      <c r="AT1107" s="93">
        <f>IF('Net zero activities &amp; levers'!$C$14="Off",('Activity data'!BM13*EF!$H44*EF!$H62)*NtoN2O*kgtoGg,IF('Net zero activities &amp; levers'!$C$14="On",('Net zero Activity data'!BM13*EF!$H44*EF!$H62)*NtoN2O*kgtoGg,"ERROR"))</f>
        <v>1.5942078145401422E-2</v>
      </c>
      <c r="AU1107" s="93">
        <f>IF('Net zero activities &amp; levers'!$C$14="Off",('Activity data'!BN13*EF!$H44*EF!$H62)*NtoN2O*kgtoGg,IF('Net zero activities &amp; levers'!$C$14="On",('Net zero Activity data'!BN13*EF!$H44*EF!$H62)*NtoN2O*kgtoGg,"ERROR"))</f>
        <v>1.5941696471724866E-2</v>
      </c>
      <c r="AV1107" s="93">
        <f>IF('Net zero activities &amp; levers'!$C$14="Off",('Activity data'!BO13*EF!$H44*EF!$H62)*NtoN2O*kgtoGg,IF('Net zero activities &amp; levers'!$C$14="On",('Net zero Activity data'!BO13*EF!$H44*EF!$H62)*NtoN2O*kgtoGg,"ERROR"))</f>
        <v>1.5939063311034396E-2</v>
      </c>
      <c r="AW1107" s="93">
        <f>IF('Net zero activities &amp; levers'!$C$14="Off",('Activity data'!BP13*EF!$H44*EF!$H62)*NtoN2O*kgtoGg,IF('Net zero activities &amp; levers'!$C$14="On",('Net zero Activity data'!BP13*EF!$H44*EF!$H62)*NtoN2O*kgtoGg,"ERROR"))</f>
        <v>1.5933945683382855E-2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0.11732381389682568</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0.11954225620944353</v>
      </c>
      <c r="T1108" s="93">
        <f>IF('Net zero activities &amp; levers'!$C$14="Off",('Activity data'!AM14*EF!$H45*EF!$H63)*NtoN2O*kgtoGg,IF('Net zero activities &amp; levers'!$C$14="On",('Net zero Activity data'!AM14*EF!$H45*EF!$H63)*NtoN2O*kgtoGg,"ERROR"))</f>
        <v>0.12021934359970862</v>
      </c>
      <c r="U1108" s="93">
        <f>IF('Net zero activities &amp; levers'!$C$14="Off",('Activity data'!AN14*EF!$H45*EF!$H63)*NtoN2O*kgtoGg,IF('Net zero activities &amp; levers'!$C$14="On",('Net zero Activity data'!AN14*EF!$H45*EF!$H63)*NtoN2O*kgtoGg,"ERROR"))</f>
        <v>0.12081531683402028</v>
      </c>
      <c r="V1108" s="93">
        <f>IF('Net zero activities &amp; levers'!$C$14="Off",('Activity data'!AO14*EF!$H45*EF!$H63)*NtoN2O*kgtoGg,IF('Net zero activities &amp; levers'!$C$14="On",('Net zero Activity data'!AO14*EF!$H45*EF!$H63)*NtoN2O*kgtoGg,"ERROR"))</f>
        <v>0.12133270242482619</v>
      </c>
      <c r="W1108" s="93">
        <f>IF('Net zero activities &amp; levers'!$C$14="Off",('Activity data'!AP14*EF!$H45*EF!$H63)*NtoN2O*kgtoGg,IF('Net zero activities &amp; levers'!$C$14="On",('Net zero Activity data'!AP14*EF!$H45*EF!$H63)*NtoN2O*kgtoGg,"ERROR"))</f>
        <v>0.12177341143914</v>
      </c>
      <c r="X1108" s="93">
        <f>IF('Net zero activities &amp; levers'!$C$14="Off",('Activity data'!AQ14*EF!$H45*EF!$H63)*NtoN2O*kgtoGg,IF('Net zero activities &amp; levers'!$C$14="On",('Net zero Activity data'!AQ14*EF!$H45*EF!$H63)*NtoN2O*kgtoGg,"ERROR"))</f>
        <v>0.12213022314341626</v>
      </c>
      <c r="Y1108" s="93">
        <f>IF('Net zero activities &amp; levers'!$C$14="Off",('Activity data'!AR14*EF!$H45*EF!$H63)*NtoN2O*kgtoGg,IF('Net zero activities &amp; levers'!$C$14="On",('Net zero Activity data'!AR14*EF!$H45*EF!$H63)*NtoN2O*kgtoGg,"ERROR"))</f>
        <v>0.1224696977801497</v>
      </c>
      <c r="Z1108" s="93">
        <f>IF('Net zero activities &amp; levers'!$C$14="Off",('Activity data'!AS14*EF!$H45*EF!$H63)*NtoN2O*kgtoGg,IF('Net zero activities &amp; levers'!$C$14="On",('Net zero Activity data'!AS14*EF!$H45*EF!$H63)*NtoN2O*kgtoGg,"ERROR"))</f>
        <v>0.12279419906429255</v>
      </c>
      <c r="AA1108" s="93">
        <f>IF('Net zero activities &amp; levers'!$C$14="Off",('Activity data'!AT14*EF!$H45*EF!$H63)*NtoN2O*kgtoGg,IF('Net zero activities &amp; levers'!$C$14="On",('Net zero Activity data'!AT14*EF!$H45*EF!$H63)*NtoN2O*kgtoGg,"ERROR"))</f>
        <v>0.12310292854586717</v>
      </c>
      <c r="AB1108" s="93">
        <f>IF('Net zero activities &amp; levers'!$C$14="Off",('Activity data'!AU14*EF!$H45*EF!$H63)*NtoN2O*kgtoGg,IF('Net zero activities &amp; levers'!$C$14="On",('Net zero Activity data'!AU14*EF!$H45*EF!$H63)*NtoN2O*kgtoGg,"ERROR"))</f>
        <v>0.12340301210033768</v>
      </c>
      <c r="AC1108" s="93">
        <f>IF('Net zero activities &amp; levers'!$C$14="Off",('Activity data'!AV14*EF!$H45*EF!$H63)*NtoN2O*kgtoGg,IF('Net zero activities &amp; levers'!$C$14="On",('Net zero Activity data'!AV14*EF!$H45*EF!$H63)*NtoN2O*kgtoGg,"ERROR"))</f>
        <v>0.1236795018650541</v>
      </c>
      <c r="AD1108" s="93">
        <f>IF('Net zero activities &amp; levers'!$C$14="Off",('Activity data'!AW14*EF!$H45*EF!$H63)*NtoN2O*kgtoGg,IF('Net zero activities &amp; levers'!$C$14="On",('Net zero Activity data'!AW14*EF!$H45*EF!$H63)*NtoN2O*kgtoGg,"ERROR"))</f>
        <v>0.12395049359992785</v>
      </c>
      <c r="AE1108" s="93">
        <f>IF('Net zero activities &amp; levers'!$C$14="Off",('Activity data'!AX14*EF!$H45*EF!$H63)*NtoN2O*kgtoGg,IF('Net zero activities &amp; levers'!$C$14="On",('Net zero Activity data'!AX14*EF!$H45*EF!$H63)*NtoN2O*kgtoGg,"ERROR"))</f>
        <v>0.12421006393168614</v>
      </c>
      <c r="AF1108" s="93">
        <f>IF('Net zero activities &amp; levers'!$C$14="Off",('Activity data'!AY14*EF!$H45*EF!$H63)*NtoN2O*kgtoGg,IF('Net zero activities &amp; levers'!$C$14="On",('Net zero Activity data'!AY14*EF!$H45*EF!$H63)*NtoN2O*kgtoGg,"ERROR"))</f>
        <v>0.12446280584168536</v>
      </c>
      <c r="AG1108" s="93">
        <f>IF('Net zero activities &amp; levers'!$C$14="Off",('Activity data'!AZ14*EF!$H45*EF!$H63)*NtoN2O*kgtoGg,IF('Net zero activities &amp; levers'!$C$14="On",('Net zero Activity data'!AZ14*EF!$H45*EF!$H63)*NtoN2O*kgtoGg,"ERROR"))</f>
        <v>0.12470418666570332</v>
      </c>
      <c r="AH1108" s="93">
        <f>IF('Net zero activities &amp; levers'!$C$14="Off",('Activity data'!BA14*EF!$H45*EF!$H63)*NtoN2O*kgtoGg,IF('Net zero activities &amp; levers'!$C$14="On",('Net zero Activity data'!BA14*EF!$H45*EF!$H63)*NtoN2O*kgtoGg,"ERROR"))</f>
        <v>0.1249190466326382</v>
      </c>
      <c r="AI1108" s="93">
        <f>IF('Net zero activities &amp; levers'!$C$14="Off",('Activity data'!BB14*EF!$H45*EF!$H63)*NtoN2O*kgtoGg,IF('Net zero activities &amp; levers'!$C$14="On",('Net zero Activity data'!BB14*EF!$H45*EF!$H63)*NtoN2O*kgtoGg,"ERROR"))</f>
        <v>0.12511962444679128</v>
      </c>
      <c r="AJ1108" s="93">
        <f>IF('Net zero activities &amp; levers'!$C$14="Off",('Activity data'!BC14*EF!$H45*EF!$H63)*NtoN2O*kgtoGg,IF('Net zero activities &amp; levers'!$C$14="On",('Net zero Activity data'!BC14*EF!$H45*EF!$H63)*NtoN2O*kgtoGg,"ERROR"))</f>
        <v>0.12530898740818619</v>
      </c>
      <c r="AK1108" s="93">
        <f>IF('Net zero activities &amp; levers'!$C$14="Off",('Activity data'!BD14*EF!$H45*EF!$H63)*NtoN2O*kgtoGg,IF('Net zero activities &amp; levers'!$C$14="On",('Net zero Activity data'!BD14*EF!$H45*EF!$H63)*NtoN2O*kgtoGg,"ERROR"))</f>
        <v>0.12548229362902888</v>
      </c>
      <c r="AL1108" s="93">
        <f>IF('Net zero activities &amp; levers'!$C$14="Off",('Activity data'!BE14*EF!$H45*EF!$H63)*NtoN2O*kgtoGg,IF('Net zero activities &amp; levers'!$C$14="On",('Net zero Activity data'!BE14*EF!$H45*EF!$H63)*NtoN2O*kgtoGg,"ERROR"))</f>
        <v>0.12564332716619286</v>
      </c>
      <c r="AM1108" s="93">
        <f>IF('Net zero activities &amp; levers'!$C$14="Off",('Activity data'!BF14*EF!$H45*EF!$H63)*NtoN2O*kgtoGg,IF('Net zero activities &amp; levers'!$C$14="On",('Net zero Activity data'!BF14*EF!$H45*EF!$H63)*NtoN2O*kgtoGg,"ERROR"))</f>
        <v>0.12578598808917488</v>
      </c>
      <c r="AN1108" s="93">
        <f>IF('Net zero activities &amp; levers'!$C$14="Off",('Activity data'!BG14*EF!$H45*EF!$H63)*NtoN2O*kgtoGg,IF('Net zero activities &amp; levers'!$C$14="On",('Net zero Activity data'!BG14*EF!$H45*EF!$H63)*NtoN2O*kgtoGg,"ERROR"))</f>
        <v>0.12592023349873135</v>
      </c>
      <c r="AO1108" s="93">
        <f>IF('Net zero activities &amp; levers'!$C$14="Off",('Activity data'!BH14*EF!$H45*EF!$H63)*NtoN2O*kgtoGg,IF('Net zero activities &amp; levers'!$C$14="On",('Net zero Activity data'!BH14*EF!$H45*EF!$H63)*NtoN2O*kgtoGg,"ERROR"))</f>
        <v>0.12603930361754359</v>
      </c>
      <c r="AP1108" s="93">
        <f>IF('Net zero activities &amp; levers'!$C$14="Off",('Activity data'!BI14*EF!$H45*EF!$H63)*NtoN2O*kgtoGg,IF('Net zero activities &amp; levers'!$C$14="On",('Net zero Activity data'!BI14*EF!$H45*EF!$H63)*NtoN2O*kgtoGg,"ERROR"))</f>
        <v>0.12614350749881689</v>
      </c>
      <c r="AQ1108" s="93">
        <f>IF('Net zero activities &amp; levers'!$C$14="Off",('Activity data'!BJ14*EF!$H45*EF!$H63)*NtoN2O*kgtoGg,IF('Net zero activities &amp; levers'!$C$14="On",('Net zero Activity data'!BJ14*EF!$H45*EF!$H63)*NtoN2O*kgtoGg,"ERROR"))</f>
        <v>0.12623263689319791</v>
      </c>
      <c r="AR1108" s="93">
        <f>IF('Net zero activities &amp; levers'!$C$14="Off",('Activity data'!BK14*EF!$H45*EF!$H63)*NtoN2O*kgtoGg,IF('Net zero activities &amp; levers'!$C$14="On",('Net zero Activity data'!BK14*EF!$H45*EF!$H63)*NtoN2O*kgtoGg,"ERROR"))</f>
        <v>0.1263067548094326</v>
      </c>
      <c r="AS1108" s="93">
        <f>IF('Net zero activities &amp; levers'!$C$14="Off",('Activity data'!BL14*EF!$H45*EF!$H63)*NtoN2O*kgtoGg,IF('Net zero activities &amp; levers'!$C$14="On",('Net zero Activity data'!BL14*EF!$H45*EF!$H63)*NtoN2O*kgtoGg,"ERROR"))</f>
        <v>0.12636812361930447</v>
      </c>
      <c r="AT1108" s="93">
        <f>IF('Net zero activities &amp; levers'!$C$14="Off",('Activity data'!BM14*EF!$H45*EF!$H63)*NtoN2O*kgtoGg,IF('Net zero activities &amp; levers'!$C$14="On",('Net zero Activity data'!BM14*EF!$H45*EF!$H63)*NtoN2O*kgtoGg,"ERROR"))</f>
        <v>0.12638698717816513</v>
      </c>
      <c r="AU1108" s="93">
        <f>IF('Net zero activities &amp; levers'!$C$14="Off",('Activity data'!BN14*EF!$H45*EF!$H63)*NtoN2O*kgtoGg,IF('Net zero activities &amp; levers'!$C$14="On",('Net zero Activity data'!BN14*EF!$H45*EF!$H63)*NtoN2O*kgtoGg,"ERROR"))</f>
        <v>0.12638396131255181</v>
      </c>
      <c r="AV1108" s="93">
        <f>IF('Net zero activities &amp; levers'!$C$14="Off",('Activity data'!BO14*EF!$H45*EF!$H63)*NtoN2O*kgtoGg,IF('Net zero activities &amp; levers'!$C$14="On",('Net zero Activity data'!BO14*EF!$H45*EF!$H63)*NtoN2O*kgtoGg,"ERROR"))</f>
        <v>0.12636308591328521</v>
      </c>
      <c r="AW1108" s="93">
        <f>IF('Net zero activities &amp; levers'!$C$14="Off",('Activity data'!BP14*EF!$H45*EF!$H63)*NtoN2O*kgtoGg,IF('Net zero activities &amp; levers'!$C$14="On",('Net zero Activity data'!BP14*EF!$H45*EF!$H63)*NtoN2O*kgtoGg,"ERROR"))</f>
        <v>0.12632251394177191</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9.7466979224281783E-2</v>
      </c>
      <c r="L1111" s="93">
        <f>IF('Net zero activities &amp; levers'!$C$14="Off",('Activity data'!AE17*EF!$H48*EF!$H66)*NtoN2O*kgtoGg,IF('Net zero activities &amp; levers'!$C$14="On",('Net zero Activity data'!AE17*EF!$H48*EF!$H66)*NtoN2O*kgtoGg,"ERROR"))</f>
        <v>9.6937181363551492E-2</v>
      </c>
      <c r="M1111" s="93">
        <f>IF('Net zero activities &amp; levers'!$C$14="Off",('Activity data'!AF17*EF!$H48*EF!$H66)*NtoN2O*kgtoGg,IF('Net zero activities &amp; levers'!$C$14="On",('Net zero Activity data'!AF17*EF!$H48*EF!$H66)*NtoN2O*kgtoGg,"ERROR"))</f>
        <v>9.6980665528366566E-2</v>
      </c>
      <c r="N1111" s="93">
        <f>IF('Net zero activities &amp; levers'!$C$14="Off",('Activity data'!AG17*EF!$H48*EF!$H66)*NtoN2O*kgtoGg,IF('Net zero activities &amp; levers'!$C$14="On",('Net zero Activity data'!AG17*EF!$H48*EF!$H66)*NtoN2O*kgtoGg,"ERROR"))</f>
        <v>9.6090308702663552E-2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8.9872834352323586E-2</v>
      </c>
      <c r="S1111" s="93">
        <f>IF('Net zero activities &amp; levers'!$C$14="Off",('Activity data'!AL17*EF!$H48*EF!$H66)*NtoN2O*kgtoGg,IF('Net zero activities &amp; levers'!$C$14="On",('Net zero Activity data'!AL17*EF!$H48*EF!$H66)*NtoN2O*kgtoGg,"ERROR"))</f>
        <v>8.0091466237422651E-2</v>
      </c>
      <c r="T1111" s="93">
        <f>IF('Net zero activities &amp; levers'!$C$14="Off",('Activity data'!AM17*EF!$H48*EF!$H66)*NtoN2O*kgtoGg,IF('Net zero activities &amp; levers'!$C$14="On",('Net zero Activity data'!AM17*EF!$H48*EF!$H66)*NtoN2O*kgtoGg,"ERROR"))</f>
        <v>8.1326487415573939E-2</v>
      </c>
      <c r="U1111" s="93">
        <f>IF('Net zero activities &amp; levers'!$C$14="Off",('Activity data'!AN17*EF!$H48*EF!$H66)*NtoN2O*kgtoGg,IF('Net zero activities &amp; levers'!$C$14="On",('Net zero Activity data'!AN17*EF!$H48*EF!$H66)*NtoN2O*kgtoGg,"ERROR"))</f>
        <v>8.1846585619549966E-2</v>
      </c>
      <c r="V1111" s="93">
        <f>IF('Net zero activities &amp; levers'!$C$14="Off",('Activity data'!AO17*EF!$H48*EF!$H66)*NtoN2O*kgtoGg,IF('Net zero activities &amp; levers'!$C$14="On",('Net zero Activity data'!AO17*EF!$H48*EF!$H66)*NtoN2O*kgtoGg,"ERROR"))</f>
        <v>8.2148368826373136E-2</v>
      </c>
      <c r="W1111" s="93">
        <f>IF('Net zero activities &amp; levers'!$C$14="Off",('Activity data'!AP17*EF!$H48*EF!$H66)*NtoN2O*kgtoGg,IF('Net zero activities &amp; levers'!$C$14="On",('Net zero Activity data'!AP17*EF!$H48*EF!$H66)*NtoN2O*kgtoGg,"ERROR"))</f>
        <v>8.262812914320615E-2</v>
      </c>
      <c r="X1111" s="93">
        <f>IF('Net zero activities &amp; levers'!$C$14="Off",('Activity data'!AQ17*EF!$H48*EF!$H66)*NtoN2O*kgtoGg,IF('Net zero activities &amp; levers'!$C$14="On",('Net zero Activity data'!AQ17*EF!$H48*EF!$H66)*NtoN2O*kgtoGg,"ERROR"))</f>
        <v>8.2963795143198224E-2</v>
      </c>
      <c r="Y1111" s="93">
        <f>IF('Net zero activities &amp; levers'!$C$14="Off",('Activity data'!AR17*EF!$H48*EF!$H66)*NtoN2O*kgtoGg,IF('Net zero activities &amp; levers'!$C$14="On",('Net zero Activity data'!AR17*EF!$H48*EF!$H66)*NtoN2O*kgtoGg,"ERROR"))</f>
        <v>8.2970948623515811E-2</v>
      </c>
      <c r="Z1111" s="93">
        <f>IF('Net zero activities &amp; levers'!$C$14="Off",('Activity data'!AS17*EF!$H48*EF!$H66)*NtoN2O*kgtoGg,IF('Net zero activities &amp; levers'!$C$14="On",('Net zero Activity data'!AS17*EF!$H48*EF!$H66)*NtoN2O*kgtoGg,"ERROR"))</f>
        <v>8.2956811359759727E-2</v>
      </c>
      <c r="AA1111" s="93">
        <f>IF('Net zero activities &amp; levers'!$C$14="Off",('Activity data'!AT17*EF!$H48*EF!$H66)*NtoN2O*kgtoGg,IF('Net zero activities &amp; levers'!$C$14="On",('Net zero Activity data'!AT17*EF!$H48*EF!$H66)*NtoN2O*kgtoGg,"ERROR"))</f>
        <v>8.2979293083164388E-2</v>
      </c>
      <c r="AB1111" s="93">
        <f>IF('Net zero activities &amp; levers'!$C$14="Off",('Activity data'!AU17*EF!$H48*EF!$H66)*NtoN2O*kgtoGg,IF('Net zero activities &amp; levers'!$C$14="On",('Net zero Activity data'!AU17*EF!$H48*EF!$H66)*NtoN2O*kgtoGg,"ERROR"))</f>
        <v>8.3635771017202473E-2</v>
      </c>
      <c r="AC1111" s="93">
        <f>IF('Net zero activities &amp; levers'!$C$14="Off",('Activity data'!AV17*EF!$H48*EF!$H66)*NtoN2O*kgtoGg,IF('Net zero activities &amp; levers'!$C$14="On",('Net zero Activity data'!AV17*EF!$H48*EF!$H66)*NtoN2O*kgtoGg,"ERROR"))</f>
        <v>8.3968458310358277E-2</v>
      </c>
      <c r="AD1111" s="93">
        <f>IF('Net zero activities &amp; levers'!$C$14="Off",('Activity data'!AW17*EF!$H48*EF!$H66)*NtoN2O*kgtoGg,IF('Net zero activities &amp; levers'!$C$14="On",('Net zero Activity data'!AW17*EF!$H48*EF!$H66)*NtoN2O*kgtoGg,"ERROR"))</f>
        <v>8.4715618803122741E-2</v>
      </c>
      <c r="AE1111" s="93">
        <f>IF('Net zero activities &amp; levers'!$C$14="Off",('Activity data'!AX17*EF!$H48*EF!$H66)*NtoN2O*kgtoGg,IF('Net zero activities &amp; levers'!$C$14="On",('Net zero Activity data'!AX17*EF!$H48*EF!$H66)*NtoN2O*kgtoGg,"ERROR"))</f>
        <v>8.5539220068095612E-2</v>
      </c>
      <c r="AF1111" s="93">
        <f>IF('Net zero activities &amp; levers'!$C$14="Off",('Activity data'!AY17*EF!$H48*EF!$H66)*NtoN2O*kgtoGg,IF('Net zero activities &amp; levers'!$C$14="On",('Net zero Activity data'!AY17*EF!$H48*EF!$H66)*NtoN2O*kgtoGg,"ERROR"))</f>
        <v>8.6807140177873512E-2</v>
      </c>
      <c r="AG1111" s="93">
        <f>IF('Net zero activities &amp; levers'!$C$14="Off",('Activity data'!AZ17*EF!$H48*EF!$H66)*NtoN2O*kgtoGg,IF('Net zero activities &amp; levers'!$C$14="On",('Net zero Activity data'!AZ17*EF!$H48*EF!$H66)*NtoN2O*kgtoGg,"ERROR"))</f>
        <v>8.8268977810850163E-2</v>
      </c>
      <c r="AH1111" s="93">
        <f>IF('Net zero activities &amp; levers'!$C$14="Off",('Activity data'!BA17*EF!$H48*EF!$H66)*NtoN2O*kgtoGg,IF('Net zero activities &amp; levers'!$C$14="On",('Net zero Activity data'!BA17*EF!$H48*EF!$H66)*NtoN2O*kgtoGg,"ERROR"))</f>
        <v>8.9000070499233891E-2</v>
      </c>
      <c r="AI1111" s="93">
        <f>IF('Net zero activities &amp; levers'!$C$14="Off",('Activity data'!BB17*EF!$H48*EF!$H66)*NtoN2O*kgtoGg,IF('Net zero activities &amp; levers'!$C$14="On",('Net zero Activity data'!BB17*EF!$H48*EF!$H66)*NtoN2O*kgtoGg,"ERROR"))</f>
        <v>8.9702992514848146E-2</v>
      </c>
      <c r="AJ1111" s="93">
        <f>IF('Net zero activities &amp; levers'!$C$14="Off",('Activity data'!BC17*EF!$H48*EF!$H66)*NtoN2O*kgtoGg,IF('Net zero activities &amp; levers'!$C$14="On",('Net zero Activity data'!BC17*EF!$H48*EF!$H66)*NtoN2O*kgtoGg,"ERROR"))</f>
        <v>9.0618194506708952E-2</v>
      </c>
      <c r="AK1111" s="93">
        <f>IF('Net zero activities &amp; levers'!$C$14="Off",('Activity data'!BD17*EF!$H48*EF!$H66)*NtoN2O*kgtoGg,IF('Net zero activities &amp; levers'!$C$14="On",('Net zero Activity data'!BD17*EF!$H48*EF!$H66)*NtoN2O*kgtoGg,"ERROR"))</f>
        <v>9.148197984125922E-2</v>
      </c>
      <c r="AL1111" s="93">
        <f>IF('Net zero activities &amp; levers'!$C$14="Off",('Activity data'!BE17*EF!$H48*EF!$H66)*NtoN2O*kgtoGg,IF('Net zero activities &amp; levers'!$C$14="On",('Net zero Activity data'!BE17*EF!$H48*EF!$H66)*NtoN2O*kgtoGg,"ERROR"))</f>
        <v>9.2566905902376331E-2</v>
      </c>
      <c r="AM1111" s="93">
        <f>IF('Net zero activities &amp; levers'!$C$14="Off",('Activity data'!BF17*EF!$H48*EF!$H66)*NtoN2O*kgtoGg,IF('Net zero activities &amp; levers'!$C$14="On",('Net zero Activity data'!BF17*EF!$H48*EF!$H66)*NtoN2O*kgtoGg,"ERROR"))</f>
        <v>9.353417514760351E-2</v>
      </c>
      <c r="AN1111" s="93">
        <f>IF('Net zero activities &amp; levers'!$C$14="Off",('Activity data'!BG17*EF!$H48*EF!$H66)*NtoN2O*kgtoGg,IF('Net zero activities &amp; levers'!$C$14="On",('Net zero Activity data'!BG17*EF!$H48*EF!$H66)*NtoN2O*kgtoGg,"ERROR"))</f>
        <v>9.4862028923488564E-2</v>
      </c>
      <c r="AO1111" s="93">
        <f>IF('Net zero activities &amp; levers'!$C$14="Off",('Activity data'!BH17*EF!$H48*EF!$H66)*NtoN2O*kgtoGg,IF('Net zero activities &amp; levers'!$C$14="On",('Net zero Activity data'!BH17*EF!$H48*EF!$H66)*NtoN2O*kgtoGg,"ERROR"))</f>
        <v>9.6170819863117651E-2</v>
      </c>
      <c r="AP1111" s="93">
        <f>IF('Net zero activities &amp; levers'!$C$14="Off",('Activity data'!BI17*EF!$H48*EF!$H66)*NtoN2O*kgtoGg,IF('Net zero activities &amp; levers'!$C$14="On",('Net zero Activity data'!BI17*EF!$H48*EF!$H66)*NtoN2O*kgtoGg,"ERROR"))</f>
        <v>9.7506861618746568E-2</v>
      </c>
      <c r="AQ1111" s="93">
        <f>IF('Net zero activities &amp; levers'!$C$14="Off",('Activity data'!BJ17*EF!$H48*EF!$H66)*NtoN2O*kgtoGg,IF('Net zero activities &amp; levers'!$C$14="On",('Net zero Activity data'!BJ17*EF!$H48*EF!$H66)*NtoN2O*kgtoGg,"ERROR"))</f>
        <v>9.8882539012865048E-2</v>
      </c>
      <c r="AR1111" s="93">
        <f>IF('Net zero activities &amp; levers'!$C$14="Off",('Activity data'!BK17*EF!$H48*EF!$H66)*NtoN2O*kgtoGg,IF('Net zero activities &amp; levers'!$C$14="On",('Net zero Activity data'!BK17*EF!$H48*EF!$H66)*NtoN2O*kgtoGg,"ERROR"))</f>
        <v>0.10032292250058811</v>
      </c>
      <c r="AS1111" s="93">
        <f>IF('Net zero activities &amp; levers'!$C$14="Off",('Activity data'!BL17*EF!$H48*EF!$H66)*NtoN2O*kgtoGg,IF('Net zero activities &amp; levers'!$C$14="On",('Net zero Activity data'!BL17*EF!$H48*EF!$H66)*NtoN2O*kgtoGg,"ERROR"))</f>
        <v>0.10196633524372066</v>
      </c>
      <c r="AT1111" s="93">
        <f>IF('Net zero activities &amp; levers'!$C$14="Off",('Activity data'!BM17*EF!$H48*EF!$H66)*NtoN2O*kgtoGg,IF('Net zero activities &amp; levers'!$C$14="On",('Net zero Activity data'!BM17*EF!$H48*EF!$H66)*NtoN2O*kgtoGg,"ERROR"))</f>
        <v>0.10219358337474922</v>
      </c>
      <c r="AU1111" s="93">
        <f>IF('Net zero activities &amp; levers'!$C$14="Off",('Activity data'!BN17*EF!$H48*EF!$H66)*NtoN2O*kgtoGg,IF('Net zero activities &amp; levers'!$C$14="On",('Net zero Activity data'!BN17*EF!$H48*EF!$H66)*NtoN2O*kgtoGg,"ERROR"))</f>
        <v>0.10219265974889229</v>
      </c>
      <c r="AV1111" s="93">
        <f>IF('Net zero activities &amp; levers'!$C$14="Off",('Activity data'!BO17*EF!$H48*EF!$H66)*NtoN2O*kgtoGg,IF('Net zero activities &amp; levers'!$C$14="On",('Net zero Activity data'!BO17*EF!$H48*EF!$H66)*NtoN2O*kgtoGg,"ERROR"))</f>
        <v>0.10220433044931966</v>
      </c>
      <c r="AW1111" s="93">
        <f>IF('Net zero activities &amp; levers'!$C$14="Off",('Activity data'!BP17*EF!$H48*EF!$H66)*NtoN2O*kgtoGg,IF('Net zero activities &amp; levers'!$C$14="On",('Net zero Activity data'!BP17*EF!$H48*EF!$H66)*NtoN2O*kgtoGg,"ERROR"))</f>
        <v>0.10214560273268752</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3.8131055665722162E-2</v>
      </c>
      <c r="L1112" s="93">
        <f>IF('Net zero activities &amp; levers'!$C$14="Off",('Activity data'!AE18*EF!$H49*EF!$H67)*NtoN2O*kgtoGg,IF('Net zero activities &amp; levers'!$C$14="On",('Net zero Activity data'!AE18*EF!$H49*EF!$H67)*NtoN2O*kgtoGg,"ERROR"))</f>
        <v>3.7923788015899955E-2</v>
      </c>
      <c r="M1112" s="93">
        <f>IF('Net zero activities &amp; levers'!$C$14="Off",('Activity data'!AF18*EF!$H49*EF!$H67)*NtoN2O*kgtoGg,IF('Net zero activities &amp; levers'!$C$14="On",('Net zero Activity data'!AF18*EF!$H49*EF!$H67)*NtoN2O*kgtoGg,"ERROR"))</f>
        <v>3.794079990159023E-2</v>
      </c>
      <c r="N1112" s="93">
        <f>IF('Net zero activities &amp; levers'!$C$14="Off",('Activity data'!AG18*EF!$H49*EF!$H67)*NtoN2O*kgtoGg,IF('Net zero activities &amp; levers'!$C$14="On",('Net zero Activity data'!AG18*EF!$H49*EF!$H67)*NtoN2O*kgtoGg,"ERROR"))</f>
        <v>3.7592474284510076E-2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3.1333403186949688E-2</v>
      </c>
      <c r="T1112" s="93">
        <f>IF('Net zero activities &amp; levers'!$C$14="Off",('Activity data'!AM18*EF!$H49*EF!$H67)*NtoN2O*kgtoGg,IF('Net zero activities &amp; levers'!$C$14="On",('Net zero Activity data'!AM18*EF!$H49*EF!$H67)*NtoN2O*kgtoGg,"ERROR"))</f>
        <v>3.1816568477053393E-2</v>
      </c>
      <c r="U1112" s="93">
        <f>IF('Net zero activities &amp; levers'!$C$14="Off",('Activity data'!AN18*EF!$H49*EF!$H67)*NtoN2O*kgtoGg,IF('Net zero activities &amp; levers'!$C$14="On",('Net zero Activity data'!AN18*EF!$H49*EF!$H67)*NtoN2O*kgtoGg,"ERROR"))</f>
        <v>3.2020041424766457E-2</v>
      </c>
      <c r="V1112" s="93">
        <f>IF('Net zero activities &amp; levers'!$C$14="Off",('Activity data'!AO18*EF!$H49*EF!$H67)*NtoN2O*kgtoGg,IF('Net zero activities &amp; levers'!$C$14="On",('Net zero Activity data'!AO18*EF!$H49*EF!$H67)*NtoN2O*kgtoGg,"ERROR"))</f>
        <v>3.2138105125416046E-2</v>
      </c>
      <c r="W1112" s="93">
        <f>IF('Net zero activities &amp; levers'!$C$14="Off",('Activity data'!AP18*EF!$H49*EF!$H67)*NtoN2O*kgtoGg,IF('Net zero activities &amp; levers'!$C$14="On",('Net zero Activity data'!AP18*EF!$H49*EF!$H67)*NtoN2O*kgtoGg,"ERROR"))</f>
        <v>3.2325797074966141E-2</v>
      </c>
      <c r="X1112" s="93">
        <f>IF('Net zero activities &amp; levers'!$C$14="Off",('Activity data'!AQ18*EF!$H49*EF!$H67)*NtoN2O*kgtoGg,IF('Net zero activities &amp; levers'!$C$14="On",('Net zero Activity data'!AQ18*EF!$H49*EF!$H67)*NtoN2O*kgtoGg,"ERROR"))</f>
        <v>3.2457116410321084E-2</v>
      </c>
      <c r="Y1112" s="93">
        <f>IF('Net zero activities &amp; levers'!$C$14="Off",('Activity data'!AR18*EF!$H49*EF!$H67)*NtoN2O*kgtoGg,IF('Net zero activities &amp; levers'!$C$14="On",('Net zero Activity data'!AR18*EF!$H49*EF!$H67)*NtoN2O*kgtoGg,"ERROR"))</f>
        <v>3.2459914996656319E-2</v>
      </c>
      <c r="Z1112" s="93">
        <f>IF('Net zero activities &amp; levers'!$C$14="Off",('Activity data'!AS18*EF!$H49*EF!$H67)*NtoN2O*kgtoGg,IF('Net zero activities &amp; levers'!$C$14="On",('Net zero Activity data'!AS18*EF!$H49*EF!$H67)*NtoN2O*kgtoGg,"ERROR"))</f>
        <v>3.2454384212840769E-2</v>
      </c>
      <c r="AA1112" s="93">
        <f>IF('Net zero activities &amp; levers'!$C$14="Off",('Activity data'!AT18*EF!$H49*EF!$H67)*NtoN2O*kgtoGg,IF('Net zero activities &amp; levers'!$C$14="On",('Net zero Activity data'!AT18*EF!$H49*EF!$H67)*NtoN2O*kgtoGg,"ERROR"))</f>
        <v>3.2463179518219344E-2</v>
      </c>
      <c r="AB1112" s="93">
        <f>IF('Net zero activities &amp; levers'!$C$14="Off",('Activity data'!AU18*EF!$H49*EF!$H67)*NtoN2O*kgtoGg,IF('Net zero activities &amp; levers'!$C$14="On",('Net zero Activity data'!AU18*EF!$H49*EF!$H67)*NtoN2O*kgtoGg,"ERROR"))</f>
        <v>3.2720006977584051E-2</v>
      </c>
      <c r="AC1112" s="93">
        <f>IF('Net zero activities &amp; levers'!$C$14="Off",('Activity data'!AV18*EF!$H49*EF!$H67)*NtoN2O*kgtoGg,IF('Net zero activities &amp; levers'!$C$14="On",('Net zero Activity data'!AV18*EF!$H49*EF!$H67)*NtoN2O*kgtoGg,"ERROR"))</f>
        <v>3.2850160982515413E-2</v>
      </c>
      <c r="AD1112" s="93">
        <f>IF('Net zero activities &amp; levers'!$C$14="Off",('Activity data'!AW18*EF!$H49*EF!$H67)*NtoN2O*kgtoGg,IF('Net zero activities &amp; levers'!$C$14="On",('Net zero Activity data'!AW18*EF!$H49*EF!$H67)*NtoN2O*kgtoGg,"ERROR"))</f>
        <v>3.3142465294884342E-2</v>
      </c>
      <c r="AE1112" s="93">
        <f>IF('Net zero activities &amp; levers'!$C$14="Off",('Activity data'!AX18*EF!$H49*EF!$H67)*NtoN2O*kgtoGg,IF('Net zero activities &amp; levers'!$C$14="On",('Net zero Activity data'!AX18*EF!$H49*EF!$H67)*NtoN2O*kgtoGg,"ERROR"))</f>
        <v>3.3464674785021235E-2</v>
      </c>
      <c r="AF1112" s="93">
        <f>IF('Net zero activities &amp; levers'!$C$14="Off",('Activity data'!AY18*EF!$H49*EF!$H67)*NtoN2O*kgtoGg,IF('Net zero activities &amp; levers'!$C$14="On",('Net zero Activity data'!AY18*EF!$H49*EF!$H67)*NtoN2O*kgtoGg,"ERROR"))</f>
        <v>3.3960710803274952E-2</v>
      </c>
      <c r="AG1112" s="93">
        <f>IF('Net zero activities &amp; levers'!$C$14="Off",('Activity data'!AZ18*EF!$H49*EF!$H67)*NtoN2O*kgtoGg,IF('Net zero activities &amp; levers'!$C$14="On",('Net zero Activity data'!AZ18*EF!$H49*EF!$H67)*NtoN2O*kgtoGg,"ERROR"))</f>
        <v>3.4532611282810821E-2</v>
      </c>
      <c r="AH1112" s="93">
        <f>IF('Net zero activities &amp; levers'!$C$14="Off",('Activity data'!BA18*EF!$H49*EF!$H67)*NtoN2O*kgtoGg,IF('Net zero activities &amp; levers'!$C$14="On",('Net zero Activity data'!BA18*EF!$H49*EF!$H67)*NtoN2O*kgtoGg,"ERROR"))</f>
        <v>3.4818629544784596E-2</v>
      </c>
      <c r="AI1112" s="93">
        <f>IF('Net zero activities &amp; levers'!$C$14="Off",('Activity data'!BB18*EF!$H49*EF!$H67)*NtoN2O*kgtoGg,IF('Net zero activities &amp; levers'!$C$14="On",('Net zero Activity data'!BB18*EF!$H49*EF!$H67)*NtoN2O*kgtoGg,"ERROR"))</f>
        <v>3.5093626869205342E-2</v>
      </c>
      <c r="AJ1112" s="93">
        <f>IF('Net zero activities &amp; levers'!$C$14="Off",('Activity data'!BC18*EF!$H49*EF!$H67)*NtoN2O*kgtoGg,IF('Net zero activities &amp; levers'!$C$14="On",('Net zero Activity data'!BC18*EF!$H49*EF!$H67)*NtoN2O*kgtoGg,"ERROR"))</f>
        <v>3.5451672418321215E-2</v>
      </c>
      <c r="AK1112" s="93">
        <f>IF('Net zero activities &amp; levers'!$C$14="Off",('Activity data'!BD18*EF!$H49*EF!$H67)*NtoN2O*kgtoGg,IF('Net zero activities &amp; levers'!$C$14="On",('Net zero Activity data'!BD18*EF!$H49*EF!$H67)*NtoN2O*kgtoGg,"ERROR"))</f>
        <v>3.5789602730075094E-2</v>
      </c>
      <c r="AL1112" s="93">
        <f>IF('Net zero activities &amp; levers'!$C$14="Off",('Activity data'!BE18*EF!$H49*EF!$H67)*NtoN2O*kgtoGg,IF('Net zero activities &amp; levers'!$C$14="On",('Net zero Activity data'!BE18*EF!$H49*EF!$H67)*NtoN2O*kgtoGg,"ERROR"))</f>
        <v>3.6214047771451145E-2</v>
      </c>
      <c r="AM1112" s="93">
        <f>IF('Net zero activities &amp; levers'!$C$14="Off",('Activity data'!BF18*EF!$H49*EF!$H67)*NtoN2O*kgtoGg,IF('Net zero activities &amp; levers'!$C$14="On",('Net zero Activity data'!BF18*EF!$H49*EF!$H67)*NtoN2O*kgtoGg,"ERROR"))</f>
        <v>3.6592463084278548E-2</v>
      </c>
      <c r="AN1112" s="93">
        <f>IF('Net zero activities &amp; levers'!$C$14="Off",('Activity data'!BG18*EF!$H49*EF!$H67)*NtoN2O*kgtoGg,IF('Net zero activities &amp; levers'!$C$14="On",('Net zero Activity data'!BG18*EF!$H49*EF!$H67)*NtoN2O*kgtoGg,"ERROR"))</f>
        <v>3.7111946366177567E-2</v>
      </c>
      <c r="AO1112" s="93">
        <f>IF('Net zero activities &amp; levers'!$C$14="Off",('Activity data'!BH18*EF!$H49*EF!$H67)*NtoN2O*kgtoGg,IF('Net zero activities &amp; levers'!$C$14="On",('Net zero Activity data'!BH18*EF!$H49*EF!$H67)*NtoN2O*kgtoGg,"ERROR"))</f>
        <v>3.7623971880572038E-2</v>
      </c>
      <c r="AP1112" s="93">
        <f>IF('Net zero activities &amp; levers'!$C$14="Off",('Activity data'!BI18*EF!$H49*EF!$H67)*NtoN2O*kgtoGg,IF('Net zero activities &amp; levers'!$C$14="On",('Net zero Activity data'!BI18*EF!$H49*EF!$H67)*NtoN2O*kgtoGg,"ERROR"))</f>
        <v>3.814665846592713E-2</v>
      </c>
      <c r="AQ1112" s="93">
        <f>IF('Net zero activities &amp; levers'!$C$14="Off",('Activity data'!BJ18*EF!$H49*EF!$H67)*NtoN2O*kgtoGg,IF('Net zero activities &amp; levers'!$C$14="On",('Net zero Activity data'!BJ18*EF!$H49*EF!$H67)*NtoN2O*kgtoGg,"ERROR"))</f>
        <v>3.8684851315553673E-2</v>
      </c>
      <c r="AR1112" s="93">
        <f>IF('Net zero activities &amp; levers'!$C$14="Off",('Activity data'!BK18*EF!$H49*EF!$H67)*NtoN2O*kgtoGg,IF('Net zero activities &amp; levers'!$C$14="On",('Net zero Activity data'!BK18*EF!$H49*EF!$H67)*NtoN2O*kgtoGg,"ERROR"))</f>
        <v>3.9248358499088837E-2</v>
      </c>
      <c r="AS1112" s="93">
        <f>IF('Net zero activities &amp; levers'!$C$14="Off",('Activity data'!BL18*EF!$H49*EF!$H67)*NtoN2O*kgtoGg,IF('Net zero activities &amp; levers'!$C$14="On",('Net zero Activity data'!BL18*EF!$H49*EF!$H67)*NtoN2O*kgtoGg,"ERROR"))</f>
        <v>3.9891294838030313E-2</v>
      </c>
      <c r="AT1112" s="93">
        <f>IF('Net zero activities &amp; levers'!$C$14="Off",('Activity data'!BM18*EF!$H49*EF!$H67)*NtoN2O*kgtoGg,IF('Net zero activities &amp; levers'!$C$14="On",('Net zero Activity data'!BM18*EF!$H49*EF!$H67)*NtoN2O*kgtoGg,"ERROR"))</f>
        <v>3.9980198907933223E-2</v>
      </c>
      <c r="AU1112" s="93">
        <f>IF('Net zero activities &amp; levers'!$C$14="Off",('Activity data'!BN18*EF!$H49*EF!$H67)*NtoN2O*kgtoGg,IF('Net zero activities &amp; levers'!$C$14="On",('Net zero Activity data'!BN18*EF!$H49*EF!$H67)*NtoN2O*kgtoGg,"ERROR"))</f>
        <v>3.997983756679753E-2</v>
      </c>
      <c r="AV1112" s="93">
        <f>IF('Net zero activities &amp; levers'!$C$14="Off",('Activity data'!BO18*EF!$H49*EF!$H67)*NtoN2O*kgtoGg,IF('Net zero activities &amp; levers'!$C$14="On",('Net zero Activity data'!BO18*EF!$H49*EF!$H67)*NtoN2O*kgtoGg,"ERROR"))</f>
        <v>3.9984403381098918E-2</v>
      </c>
      <c r="AW1112" s="93">
        <f>IF('Net zero activities &amp; levers'!$C$14="Off",('Activity data'!BP18*EF!$H49*EF!$H67)*NtoN2O*kgtoGg,IF('Net zero activities &amp; levers'!$C$14="On",('Net zero Activity data'!BP18*EF!$H49*EF!$H67)*NtoN2O*kgtoGg,"ERROR"))</f>
        <v>3.9961427909304854E-2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0.32784224726088979</v>
      </c>
      <c r="L1113" s="93">
        <f>IF('Net zero activities &amp; levers'!$C$14="Off",('Activity data'!AE19*EF!$H50*EF!$H68)*NtoN2O*kgtoGg,IF('Net zero activities &amp; levers'!$C$14="On",('Net zero Activity data'!AE19*EF!$H50*EF!$H68)*NtoN2O*kgtoGg,"ERROR"))</f>
        <v>0.33450793008613727</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0.36607496135357975</v>
      </c>
      <c r="S1113" s="93">
        <f>IF('Net zero activities &amp; levers'!$C$14="Off",('Activity data'!AL19*EF!$H50*EF!$H68)*NtoN2O*kgtoGg,IF('Net zero activities &amp; levers'!$C$14="On",('Net zero Activity data'!AL19*EF!$H50*EF!$H68)*NtoN2O*kgtoGg,"ERROR"))</f>
        <v>0.35146679960329763</v>
      </c>
      <c r="T1113" s="93">
        <f>IF('Net zero activities &amp; levers'!$C$14="Off",('Activity data'!AM19*EF!$H50*EF!$H68)*NtoN2O*kgtoGg,IF('Net zero activities &amp; levers'!$C$14="On",('Net zero Activity data'!AM19*EF!$H50*EF!$H68)*NtoN2O*kgtoGg,"ERROR"))</f>
        <v>0.36127188227022533</v>
      </c>
      <c r="U1113" s="93">
        <f>IF('Net zero activities &amp; levers'!$C$14="Off",('Activity data'!AN19*EF!$H50*EF!$H68)*NtoN2O*kgtoGg,IF('Net zero activities &amp; levers'!$C$14="On",('Net zero Activity data'!AN19*EF!$H50*EF!$H68)*NtoN2O*kgtoGg,"ERROR"))</f>
        <v>0.36938106524088465</v>
      </c>
      <c r="V1113" s="93">
        <f>IF('Net zero activities &amp; levers'!$C$14="Off",('Activity data'!AO19*EF!$H50*EF!$H68)*NtoN2O*kgtoGg,IF('Net zero activities &amp; levers'!$C$14="On",('Net zero Activity data'!AO19*EF!$H50*EF!$H68)*NtoN2O*kgtoGg,"ERROR"))</f>
        <v>0.37689047688718919</v>
      </c>
      <c r="W1113" s="93">
        <f>IF('Net zero activities &amp; levers'!$C$14="Off",('Activity data'!AP19*EF!$H50*EF!$H68)*NtoN2O*kgtoGg,IF('Net zero activities &amp; levers'!$C$14="On",('Net zero Activity data'!AP19*EF!$H50*EF!$H68)*NtoN2O*kgtoGg,"ERROR"))</f>
        <v>0.38475211301826423</v>
      </c>
      <c r="X1113" s="93">
        <f>IF('Net zero activities &amp; levers'!$C$14="Off",('Activity data'!AQ19*EF!$H50*EF!$H68)*NtoN2O*kgtoGg,IF('Net zero activities &amp; levers'!$C$14="On",('Net zero Activity data'!AQ19*EF!$H50*EF!$H68)*NtoN2O*kgtoGg,"ERROR"))</f>
        <v>0.39217085110108957</v>
      </c>
      <c r="Y1113" s="93">
        <f>IF('Net zero activities &amp; levers'!$C$14="Off",('Activity data'!AR19*EF!$H50*EF!$H68)*NtoN2O*kgtoGg,IF('Net zero activities &amp; levers'!$C$14="On",('Net zero Activity data'!AR19*EF!$H50*EF!$H68)*NtoN2O*kgtoGg,"ERROR"))</f>
        <v>0.39875797259965884</v>
      </c>
      <c r="Z1113" s="93">
        <f>IF('Net zero activities &amp; levers'!$C$14="Off",('Activity data'!AS19*EF!$H50*EF!$H68)*NtoN2O*kgtoGg,IF('Net zero activities &amp; levers'!$C$14="On",('Net zero Activity data'!AS19*EF!$H50*EF!$H68)*NtoN2O*kgtoGg,"ERROR"))</f>
        <v>0.40527861570080786</v>
      </c>
      <c r="AA1113" s="93">
        <f>IF('Net zero activities &amp; levers'!$C$14="Off",('Activity data'!AT19*EF!$H50*EF!$H68)*NtoN2O*kgtoGg,IF('Net zero activities &amp; levers'!$C$14="On",('Net zero Activity data'!AT19*EF!$H50*EF!$H68)*NtoN2O*kgtoGg,"ERROR"))</f>
        <v>0.41188789419680788</v>
      </c>
      <c r="AB1113" s="93">
        <f>IF('Net zero activities &amp; levers'!$C$14="Off",('Activity data'!AU19*EF!$H50*EF!$H68)*NtoN2O*kgtoGg,IF('Net zero activities &amp; levers'!$C$14="On",('Net zero Activity data'!AU19*EF!$H50*EF!$H68)*NtoN2O*kgtoGg,"ERROR"))</f>
        <v>0.42025011550229818</v>
      </c>
      <c r="AC1113" s="93">
        <f>IF('Net zero activities &amp; levers'!$C$14="Off",('Activity data'!AV19*EF!$H50*EF!$H68)*NtoN2O*kgtoGg,IF('Net zero activities &amp; levers'!$C$14="On",('Net zero Activity data'!AV19*EF!$H50*EF!$H68)*NtoN2O*kgtoGg,"ERROR"))</f>
        <v>0.42776348020101262</v>
      </c>
      <c r="AD1113" s="93">
        <f>IF('Net zero activities &amp; levers'!$C$14="Off",('Activity data'!AW19*EF!$H50*EF!$H68)*NtoN2O*kgtoGg,IF('Net zero activities &amp; levers'!$C$14="On",('Net zero Activity data'!AW19*EF!$H50*EF!$H68)*NtoN2O*kgtoGg,"ERROR"))</f>
        <v>0.43652115244252149</v>
      </c>
      <c r="AE1113" s="93">
        <f>IF('Net zero activities &amp; levers'!$C$14="Off",('Activity data'!AX19*EF!$H50*EF!$H68)*NtoN2O*kgtoGg,IF('Net zero activities &amp; levers'!$C$14="On",('Net zero Activity data'!AX19*EF!$H50*EF!$H68)*NtoN2O*kgtoGg,"ERROR"))</f>
        <v>0.44560160903905688</v>
      </c>
      <c r="AF1113" s="93">
        <f>IF('Net zero activities &amp; levers'!$C$14="Off",('Activity data'!AY19*EF!$H50*EF!$H68)*NtoN2O*kgtoGg,IF('Net zero activities &amp; levers'!$C$14="On",('Net zero Activity data'!AY19*EF!$H50*EF!$H68)*NtoN2O*kgtoGg,"ERROR"))</f>
        <v>0.45612637561051617</v>
      </c>
      <c r="AG1113" s="93">
        <f>IF('Net zero activities &amp; levers'!$C$14="Off",('Activity data'!AZ19*EF!$H50*EF!$H68)*NtoN2O*kgtoGg,IF('Net zero activities &amp; levers'!$C$14="On",('Net zero Activity data'!AZ19*EF!$H50*EF!$H68)*NtoN2O*kgtoGg,"ERROR"))</f>
        <v>0.4674105970190387</v>
      </c>
      <c r="AH1113" s="93">
        <f>IF('Net zero activities &amp; levers'!$C$14="Off",('Activity data'!BA19*EF!$H50*EF!$H68)*NtoN2O*kgtoGg,IF('Net zero activities &amp; levers'!$C$14="On",('Net zero Activity data'!BA19*EF!$H50*EF!$H68)*NtoN2O*kgtoGg,"ERROR"))</f>
        <v>0.47660579643256989</v>
      </c>
      <c r="AI1113" s="93">
        <f>IF('Net zero activities &amp; levers'!$C$14="Off",('Activity data'!BB19*EF!$H50*EF!$H68)*NtoN2O*kgtoGg,IF('Net zero activities &amp; levers'!$C$14="On",('Net zero Activity data'!BB19*EF!$H50*EF!$H68)*NtoN2O*kgtoGg,"ERROR"))</f>
        <v>0.48582507538292796</v>
      </c>
      <c r="AJ1113" s="93">
        <f>IF('Net zero activities &amp; levers'!$C$14="Off",('Activity data'!BC19*EF!$H50*EF!$H68)*NtoN2O*kgtoGg,IF('Net zero activities &amp; levers'!$C$14="On",('Net zero Activity data'!BC19*EF!$H50*EF!$H68)*NtoN2O*kgtoGg,"ERROR"))</f>
        <v>0.49584714415907366</v>
      </c>
      <c r="AK1113" s="93">
        <f>IF('Net zero activities &amp; levers'!$C$14="Off",('Activity data'!BD19*EF!$H50*EF!$H68)*NtoN2O*kgtoGg,IF('Net zero activities &amp; levers'!$C$14="On",('Net zero Activity data'!BD19*EF!$H50*EF!$H68)*NtoN2O*kgtoGg,"ERROR"))</f>
        <v>0.50584327891958292</v>
      </c>
      <c r="AL1113" s="93">
        <f>IF('Net zero activities &amp; levers'!$C$14="Off",('Activity data'!BE19*EF!$H50*EF!$H68)*NtoN2O*kgtoGg,IF('Net zero activities &amp; levers'!$C$14="On",('Net zero Activity data'!BE19*EF!$H50*EF!$H68)*NtoN2O*kgtoGg,"ERROR"))</f>
        <v>0.51672673790947277</v>
      </c>
      <c r="AM1113" s="93">
        <f>IF('Net zero activities &amp; levers'!$C$14="Off",('Activity data'!BF19*EF!$H50*EF!$H68)*NtoN2O*kgtoGg,IF('Net zero activities &amp; levers'!$C$14="On",('Net zero Activity data'!BF19*EF!$H50*EF!$H68)*NtoN2O*kgtoGg,"ERROR"))</f>
        <v>0.52738100324368553</v>
      </c>
      <c r="AN1113" s="93">
        <f>IF('Net zero activities &amp; levers'!$C$14="Off",('Activity data'!BG19*EF!$H50*EF!$H68)*NtoN2O*kgtoGg,IF('Net zero activities &amp; levers'!$C$14="On",('Net zero Activity data'!BG19*EF!$H50*EF!$H68)*NtoN2O*kgtoGg,"ERROR"))</f>
        <v>0.53946633869507565</v>
      </c>
      <c r="AO1113" s="93">
        <f>IF('Net zero activities &amp; levers'!$C$14="Off",('Activity data'!BH19*EF!$H50*EF!$H68)*NtoN2O*kgtoGg,IF('Net zero activities &amp; levers'!$C$14="On",('Net zero Activity data'!BH19*EF!$H50*EF!$H68)*NtoN2O*kgtoGg,"ERROR"))</f>
        <v>0.55170594750895274</v>
      </c>
      <c r="AP1113" s="93">
        <f>IF('Net zero activities &amp; levers'!$C$14="Off",('Activity data'!BI19*EF!$H50*EF!$H68)*NtoN2O*kgtoGg,IF('Net zero activities &amp; levers'!$C$14="On",('Net zero Activity data'!BI19*EF!$H50*EF!$H68)*NtoN2O*kgtoGg,"ERROR"))</f>
        <v>0.5642708280414559</v>
      </c>
      <c r="AQ1113" s="93">
        <f>IF('Net zero activities &amp; levers'!$C$14="Off",('Activity data'!BJ19*EF!$H50*EF!$H68)*NtoN2O*kgtoGg,IF('Net zero activities &amp; levers'!$C$14="On",('Net zero Activity data'!BJ19*EF!$H50*EF!$H68)*NtoN2O*kgtoGg,"ERROR"))</f>
        <v>0.57721922613179033</v>
      </c>
      <c r="AR1113" s="93">
        <f>IF('Net zero activities &amp; levers'!$C$14="Off",('Activity data'!BK19*EF!$H50*EF!$H68)*NtoN2O*kgtoGg,IF('Net zero activities &amp; levers'!$C$14="On",('Net zero Activity data'!BK19*EF!$H50*EF!$H68)*NtoN2O*kgtoGg,"ERROR"))</f>
        <v>0.5906610946936528</v>
      </c>
      <c r="AS1113" s="93">
        <f>IF('Net zero activities &amp; levers'!$C$14="Off",('Activity data'!BL19*EF!$H50*EF!$H68)*NtoN2O*kgtoGg,IF('Net zero activities &amp; levers'!$C$14="On",('Net zero Activity data'!BL19*EF!$H50*EF!$H68)*NtoN2O*kgtoGg,"ERROR"))</f>
        <v>0.60514882901449418</v>
      </c>
      <c r="AT1113" s="93">
        <f>IF('Net zero activities &amp; levers'!$C$14="Off",('Activity data'!BM19*EF!$H50*EF!$H68)*NtoN2O*kgtoGg,IF('Net zero activities &amp; levers'!$C$14="On",('Net zero Activity data'!BM19*EF!$H50*EF!$H68)*NtoN2O*kgtoGg,"ERROR"))</f>
        <v>0.6144050490980183</v>
      </c>
      <c r="AU1113" s="93">
        <f>IF('Net zero activities &amp; levers'!$C$14="Off",('Activity data'!BN19*EF!$H50*EF!$H68)*NtoN2O*kgtoGg,IF('Net zero activities &amp; levers'!$C$14="On",('Net zero Activity data'!BN19*EF!$H50*EF!$H68)*NtoN2O*kgtoGg,"ERROR"))</f>
        <v>0.62286168363001027</v>
      </c>
      <c r="AV1113" s="93">
        <f>IF('Net zero activities &amp; levers'!$C$14="Off",('Activity data'!BO19*EF!$H50*EF!$H68)*NtoN2O*kgtoGg,IF('Net zero activities &amp; levers'!$C$14="On",('Net zero Activity data'!BO19*EF!$H50*EF!$H68)*NtoN2O*kgtoGg,"ERROR"))</f>
        <v>0.63144933115204016</v>
      </c>
      <c r="AW1113" s="93">
        <f>IF('Net zero activities &amp; levers'!$C$14="Off",('Activity data'!BP19*EF!$H50*EF!$H68)*NtoN2O*kgtoGg,IF('Net zero activities &amp; levers'!$C$14="On",('Net zero Activity data'!BP19*EF!$H50*EF!$H68)*NtoN2O*kgtoGg,"ERROR"))</f>
        <v>0.63983217043600726</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1.7017151675634949</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1.7601182693498105</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1.7315152516158581</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1.4743120135991061</v>
      </c>
      <c r="T1114" s="93">
        <f>IF('Net zero activities &amp; levers'!$C$14="Off",('Activity data'!AM20*EF!$H51*EF!$H69)*NtoN2O*kgtoGg,IF('Net zero activities &amp; levers'!$C$14="On",('Net zero Activity data'!AM20*EF!$H51*EF!$H69)*NtoN2O*kgtoGg,"ERROR"))</f>
        <v>1.536452317565681</v>
      </c>
      <c r="U1114" s="93">
        <f>IF('Net zero activities &amp; levers'!$C$14="Off",('Activity data'!AN20*EF!$H51*EF!$H69)*NtoN2O*kgtoGg,IF('Net zero activities &amp; levers'!$C$14="On",('Net zero Activity data'!AN20*EF!$H51*EF!$H69)*NtoN2O*kgtoGg,"ERROR"))</f>
        <v>1.5792908987907681</v>
      </c>
      <c r="V1114" s="93">
        <f>IF('Net zero activities &amp; levers'!$C$14="Off",('Activity data'!AO20*EF!$H51*EF!$H69)*NtoN2O*kgtoGg,IF('Net zero activities &amp; levers'!$C$14="On",('Net zero Activity data'!AO20*EF!$H51*EF!$H69)*NtoN2O*kgtoGg,"ERROR"))</f>
        <v>1.6167735829368195</v>
      </c>
      <c r="W1114" s="93">
        <f>IF('Net zero activities &amp; levers'!$C$14="Off",('Activity data'!AP20*EF!$H51*EF!$H69)*NtoN2O*kgtoGg,IF('Net zero activities &amp; levers'!$C$14="On",('Net zero Activity data'!AP20*EF!$H51*EF!$H69)*NtoN2O*kgtoGg,"ERROR"))</f>
        <v>1.6606003193392869</v>
      </c>
      <c r="X1114" s="93">
        <f>IF('Net zero activities &amp; levers'!$C$14="Off",('Activity data'!AQ20*EF!$H51*EF!$H69)*NtoN2O*kgtoGg,IF('Net zero activities &amp; levers'!$C$14="On",('Net zero Activity data'!AQ20*EF!$H51*EF!$H69)*NtoN2O*kgtoGg,"ERROR"))</f>
        <v>1.7012252204907063</v>
      </c>
      <c r="Y1114" s="93">
        <f>IF('Net zero activities &amp; levers'!$C$14="Off",('Activity data'!AR20*EF!$H51*EF!$H69)*NtoN2O*kgtoGg,IF('Net zero activities &amp; levers'!$C$14="On",('Net zero Activity data'!AR20*EF!$H51*EF!$H69)*NtoN2O*kgtoGg,"ERROR"))</f>
        <v>1.7323167361999336</v>
      </c>
      <c r="Z1114" s="93">
        <f>IF('Net zero activities &amp; levers'!$C$14="Off",('Activity data'!AS20*EF!$H51*EF!$H69)*NtoN2O*kgtoGg,IF('Net zero activities &amp; levers'!$C$14="On",('Net zero Activity data'!AS20*EF!$H51*EF!$H69)*NtoN2O*kgtoGg,"ERROR"))</f>
        <v>1.7631145610914698</v>
      </c>
      <c r="AA1114" s="93">
        <f>IF('Net zero activities &amp; levers'!$C$14="Off",('Activity data'!AT20*EF!$H51*EF!$H69)*NtoN2O*kgtoGg,IF('Net zero activities &amp; levers'!$C$14="On",('Net zero Activity data'!AT20*EF!$H51*EF!$H69)*NtoN2O*kgtoGg,"ERROR"))</f>
        <v>1.7954587051908844</v>
      </c>
      <c r="AB1114" s="93">
        <f>IF('Net zero activities &amp; levers'!$C$14="Off",('Activity data'!AU20*EF!$H51*EF!$H69)*NtoN2O*kgtoGg,IF('Net zero activities &amp; levers'!$C$14="On",('Net zero Activity data'!AU20*EF!$H51*EF!$H69)*NtoN2O*kgtoGg,"ERROR"))</f>
        <v>1.8485712281796063</v>
      </c>
      <c r="AC1114" s="93">
        <f>IF('Net zero activities &amp; levers'!$C$14="Off",('Activity data'!AV20*EF!$H51*EF!$H69)*NtoN2O*kgtoGg,IF('Net zero activities &amp; levers'!$C$14="On",('Net zero Activity data'!AV20*EF!$H51*EF!$H69)*NtoN2O*kgtoGg,"ERROR"))</f>
        <v>1.8921755128100026</v>
      </c>
      <c r="AD1114" s="93">
        <f>IF('Net zero activities &amp; levers'!$C$14="Off",('Activity data'!AW20*EF!$H51*EF!$H69)*NtoN2O*kgtoGg,IF('Net zero activities &amp; levers'!$C$14="On",('Net zero Activity data'!AW20*EF!$H51*EF!$H69)*NtoN2O*kgtoGg,"ERROR"))</f>
        <v>1.9501148859756294</v>
      </c>
      <c r="AE1114" s="93">
        <f>IF('Net zero activities &amp; levers'!$C$14="Off",('Activity data'!AX20*EF!$H51*EF!$H69)*NtoN2O*kgtoGg,IF('Net zero activities &amp; levers'!$C$14="On",('Net zero Activity data'!AX20*EF!$H51*EF!$H69)*NtoN2O*kgtoGg,"ERROR"))</f>
        <v>2.0116893145161887</v>
      </c>
      <c r="AF1114" s="93">
        <f>IF('Net zero activities &amp; levers'!$C$14="Off",('Activity data'!AY20*EF!$H51*EF!$H69)*NtoN2O*kgtoGg,IF('Net zero activities &amp; levers'!$C$14="On",('Net zero Activity data'!AY20*EF!$H51*EF!$H69)*NtoN2O*kgtoGg,"ERROR"))</f>
        <v>2.089439935076352</v>
      </c>
      <c r="AG1114" s="93">
        <f>IF('Net zero activities &amp; levers'!$C$14="Off",('Activity data'!AZ20*EF!$H51*EF!$H69)*NtoN2O*kgtoGg,IF('Net zero activities &amp; levers'!$C$14="On",('Net zero Activity data'!AZ20*EF!$H51*EF!$H69)*NtoN2O*kgtoGg,"ERROR"))</f>
        <v>2.1754274297051839</v>
      </c>
      <c r="AH1114" s="93">
        <f>IF('Net zero activities &amp; levers'!$C$14="Off",('Activity data'!BA20*EF!$H51*EF!$H69)*NtoN2O*kgtoGg,IF('Net zero activities &amp; levers'!$C$14="On",('Net zero Activity data'!BA20*EF!$H51*EF!$H69)*NtoN2O*kgtoGg,"ERROR"))</f>
        <v>2.237971090505094</v>
      </c>
      <c r="AI1114" s="93">
        <f>IF('Net zero activities &amp; levers'!$C$14="Off",('Activity data'!BB20*EF!$H51*EF!$H69)*NtoN2O*kgtoGg,IF('Net zero activities &amp; levers'!$C$14="On",('Net zero Activity data'!BB20*EF!$H51*EF!$H69)*NtoN2O*kgtoGg,"ERROR"))</f>
        <v>2.3007478708551781</v>
      </c>
      <c r="AJ1114" s="93">
        <f>IF('Net zero activities &amp; levers'!$C$14="Off",('Activity data'!BC20*EF!$H51*EF!$H69)*NtoN2O*kgtoGg,IF('Net zero activities &amp; levers'!$C$14="On",('Net zero Activity data'!BC20*EF!$H51*EF!$H69)*NtoN2O*kgtoGg,"ERROR"))</f>
        <v>2.3722888900672703</v>
      </c>
      <c r="AK1114" s="93">
        <f>IF('Net zero activities &amp; levers'!$C$14="Off",('Activity data'!BD20*EF!$H51*EF!$H69)*NtoN2O*kgtoGg,IF('Net zero activities &amp; levers'!$C$14="On",('Net zero Activity data'!BD20*EF!$H51*EF!$H69)*NtoN2O*kgtoGg,"ERROR"))</f>
        <v>2.4434486047712323</v>
      </c>
      <c r="AL1114" s="93">
        <f>IF('Net zero activities &amp; levers'!$C$14="Off",('Activity data'!BE20*EF!$H51*EF!$H69)*NtoN2O*kgtoGg,IF('Net zero activities &amp; levers'!$C$14="On",('Net zero Activity data'!BE20*EF!$H51*EF!$H69)*NtoN2O*kgtoGg,"ERROR"))</f>
        <v>2.5241165096238025</v>
      </c>
      <c r="AM1114" s="93">
        <f>IF('Net zero activities &amp; levers'!$C$14="Off",('Activity data'!BF20*EF!$H51*EF!$H69)*NtoN2O*kgtoGg,IF('Net zero activities &amp; levers'!$C$14="On",('Net zero Activity data'!BF20*EF!$H51*EF!$H69)*NtoN2O*kgtoGg,"ERROR"))</f>
        <v>2.6021618361195604</v>
      </c>
      <c r="AN1114" s="93">
        <f>IF('Net zero activities &amp; levers'!$C$14="Off",('Activity data'!BG20*EF!$H51*EF!$H69)*NtoN2O*kgtoGg,IF('Net zero activities &amp; levers'!$C$14="On",('Net zero Activity data'!BG20*EF!$H51*EF!$H69)*NtoN2O*kgtoGg,"ERROR"))</f>
        <v>2.6952956459106865</v>
      </c>
      <c r="AO1114" s="93">
        <f>IF('Net zero activities &amp; levers'!$C$14="Off",('Activity data'!BH20*EF!$H51*EF!$H69)*NtoN2O*kgtoGg,IF('Net zero activities &amp; levers'!$C$14="On",('Net zero Activity data'!BH20*EF!$H51*EF!$H69)*NtoN2O*kgtoGg,"ERROR"))</f>
        <v>2.7897352261942565</v>
      </c>
      <c r="AP1114" s="93">
        <f>IF('Net zero activities &amp; levers'!$C$14="Off",('Activity data'!BI20*EF!$H51*EF!$H69)*NtoN2O*kgtoGg,IF('Net zero activities &amp; levers'!$C$14="On",('Net zero Activity data'!BI20*EF!$H51*EF!$H69)*NtoN2O*kgtoGg,"ERROR"))</f>
        <v>2.8872833669908089</v>
      </c>
      <c r="AQ1114" s="93">
        <f>IF('Net zero activities &amp; levers'!$C$14="Off",('Activity data'!BJ20*EF!$H51*EF!$H69)*NtoN2O*kgtoGg,IF('Net zero activities &amp; levers'!$C$14="On",('Net zero Activity data'!BJ20*EF!$H51*EF!$H69)*NtoN2O*kgtoGg,"ERROR"))</f>
        <v>2.9885196444050632</v>
      </c>
      <c r="AR1114" s="93">
        <f>IF('Net zero activities &amp; levers'!$C$14="Off",('Activity data'!BK20*EF!$H51*EF!$H69)*NtoN2O*kgtoGg,IF('Net zero activities &amp; levers'!$C$14="On",('Net zero Activity data'!BK20*EF!$H51*EF!$H69)*NtoN2O*kgtoGg,"ERROR"))</f>
        <v>3.0945497857941069</v>
      </c>
      <c r="AS1114" s="93">
        <f>IF('Net zero activities &amp; levers'!$C$14="Off",('Activity data'!BL20*EF!$H51*EF!$H69)*NtoN2O*kgtoGg,IF('Net zero activities &amp; levers'!$C$14="On",('Net zero Activity data'!BL20*EF!$H51*EF!$H69)*NtoN2O*kgtoGg,"ERROR"))</f>
        <v>3.2110385953169591</v>
      </c>
      <c r="AT1114" s="93">
        <f>IF('Net zero activities &amp; levers'!$C$14="Off",('Activity data'!BM20*EF!$H51*EF!$H69)*NtoN2O*kgtoGg,IF('Net zero activities &amp; levers'!$C$14="On",('Net zero Activity data'!BM20*EF!$H51*EF!$H69)*NtoN2O*kgtoGg,"ERROR"))</f>
        <v>3.2731270426284702</v>
      </c>
      <c r="AU1114" s="93">
        <f>IF('Net zero activities &amp; levers'!$C$14="Off",('Activity data'!BN20*EF!$H51*EF!$H69)*NtoN2O*kgtoGg,IF('Net zero activities &amp; levers'!$C$14="On",('Net zero Activity data'!BN20*EF!$H51*EF!$H69)*NtoN2O*kgtoGg,"ERROR"))</f>
        <v>3.3271532732714491</v>
      </c>
      <c r="AV1114" s="93">
        <f>IF('Net zero activities &amp; levers'!$C$14="Off",('Activity data'!BO20*EF!$H51*EF!$H69)*NtoN2O*kgtoGg,IF('Net zero activities &amp; levers'!$C$14="On",('Net zero Activity data'!BO20*EF!$H51*EF!$H69)*NtoN2O*kgtoGg,"ERROR"))</f>
        <v>3.382749351001304</v>
      </c>
      <c r="AW1114" s="93">
        <f>IF('Net zero activities &amp; levers'!$C$14="Off",('Activity data'!BP20*EF!$H51*EF!$H69)*NtoN2O*kgtoGg,IF('Net zero activities &amp; levers'!$C$14="On",('Net zero Activity data'!BP20*EF!$H51*EF!$H69)*NtoN2O*kgtoGg,"ERROR"))</f>
        <v>3.4364950392803757</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1.366009363587042E-2</v>
      </c>
      <c r="L1115" s="93">
        <f>IF('Net zero activities &amp; levers'!$C$14="Off",('Activity data'!AE21*EF!$H52*EF!$H70)*NtoN2O*kgtoGg,IF('Net zero activities &amp; levers'!$C$14="On",('Net zero Activity data'!AE21*EF!$H52*EF!$H70)*NtoN2O*kgtoGg,"ERROR"))</f>
        <v>1.3937830420255733E-2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1.5253123389732505E-2</v>
      </c>
      <c r="S1115" s="93">
        <f>IF('Net zero activities &amp; levers'!$C$14="Off",('Activity data'!AL21*EF!$H52*EF!$H70)*NtoN2O*kgtoGg,IF('Net zero activities &amp; levers'!$C$14="On",('Net zero Activity data'!AL21*EF!$H52*EF!$H70)*NtoN2O*kgtoGg,"ERROR"))</f>
        <v>1.4644449983470746E-2</v>
      </c>
      <c r="T1115" s="93">
        <f>IF('Net zero activities &amp; levers'!$C$14="Off",('Activity data'!AM21*EF!$H52*EF!$H70)*NtoN2O*kgtoGg,IF('Net zero activities &amp; levers'!$C$14="On",('Net zero Activity data'!AM21*EF!$H52*EF!$H70)*NtoN2O*kgtoGg,"ERROR"))</f>
        <v>1.5052995094592738E-2</v>
      </c>
      <c r="U1115" s="93">
        <f>IF('Net zero activities &amp; levers'!$C$14="Off",('Activity data'!AN21*EF!$H52*EF!$H70)*NtoN2O*kgtoGg,IF('Net zero activities &amp; levers'!$C$14="On",('Net zero Activity data'!AN21*EF!$H52*EF!$H70)*NtoN2O*kgtoGg,"ERROR"))</f>
        <v>1.5390877718370211E-2</v>
      </c>
      <c r="V1115" s="93">
        <f>IF('Net zero activities &amp; levers'!$C$14="Off",('Activity data'!AO21*EF!$H52*EF!$H70)*NtoN2O*kgtoGg,IF('Net zero activities &amp; levers'!$C$14="On",('Net zero Activity data'!AO21*EF!$H52*EF!$H70)*NtoN2O*kgtoGg,"ERROR"))</f>
        <v>1.5703769870299564E-2</v>
      </c>
      <c r="W1115" s="93">
        <f>IF('Net zero activities &amp; levers'!$C$14="Off",('Activity data'!AP21*EF!$H52*EF!$H70)*NtoN2O*kgtoGg,IF('Net zero activities &amp; levers'!$C$14="On",('Net zero Activity data'!AP21*EF!$H52*EF!$H70)*NtoN2O*kgtoGg,"ERROR"))</f>
        <v>1.6031338042427692E-2</v>
      </c>
      <c r="X1115" s="93">
        <f>IF('Net zero activities &amp; levers'!$C$14="Off",('Activity data'!AQ21*EF!$H52*EF!$H70)*NtoN2O*kgtoGg,IF('Net zero activities &amp; levers'!$C$14="On",('Net zero Activity data'!AQ21*EF!$H52*EF!$H70)*NtoN2O*kgtoGg,"ERROR"))</f>
        <v>1.634045212921208E-2</v>
      </c>
      <c r="Y1115" s="93">
        <f>IF('Net zero activities &amp; levers'!$C$14="Off",('Activity data'!AR21*EF!$H52*EF!$H70)*NtoN2O*kgtoGg,IF('Net zero activities &amp; levers'!$C$14="On",('Net zero Activity data'!AR21*EF!$H52*EF!$H70)*NtoN2O*kgtoGg,"ERROR"))</f>
        <v>1.6614915524985806E-2</v>
      </c>
      <c r="Z1115" s="93">
        <f>IF('Net zero activities &amp; levers'!$C$14="Off",('Activity data'!AS21*EF!$H52*EF!$H70)*NtoN2O*kgtoGg,IF('Net zero activities &amp; levers'!$C$14="On",('Net zero Activity data'!AS21*EF!$H52*EF!$H70)*NtoN2O*kgtoGg,"ERROR"))</f>
        <v>1.6886608987533674E-2</v>
      </c>
      <c r="AA1115" s="93">
        <f>IF('Net zero activities &amp; levers'!$C$14="Off",('Activity data'!AT21*EF!$H52*EF!$H70)*NtoN2O*kgtoGg,IF('Net zero activities &amp; levers'!$C$14="On",('Net zero Activity data'!AT21*EF!$H52*EF!$H70)*NtoN2O*kgtoGg,"ERROR"))</f>
        <v>1.7161995591533679E-2</v>
      </c>
      <c r="AB1115" s="93">
        <f>IF('Net zero activities &amp; levers'!$C$14="Off",('Activity data'!AU21*EF!$H52*EF!$H70)*NtoN2O*kgtoGg,IF('Net zero activities &amp; levers'!$C$14="On",('Net zero Activity data'!AU21*EF!$H52*EF!$H70)*NtoN2O*kgtoGg,"ERROR"))</f>
        <v>1.7510421479262444E-2</v>
      </c>
      <c r="AC1115" s="93">
        <f>IF('Net zero activities &amp; levers'!$C$14="Off",('Activity data'!AV21*EF!$H52*EF!$H70)*NtoN2O*kgtoGg,IF('Net zero activities &amp; levers'!$C$14="On",('Net zero Activity data'!AV21*EF!$H52*EF!$H70)*NtoN2O*kgtoGg,"ERROR"))</f>
        <v>1.7823478341708877E-2</v>
      </c>
      <c r="AD1115" s="93">
        <f>IF('Net zero activities &amp; levers'!$C$14="Off",('Activity data'!AW21*EF!$H52*EF!$H70)*NtoN2O*kgtoGg,IF('Net zero activities &amp; levers'!$C$14="On",('Net zero Activity data'!AW21*EF!$H52*EF!$H70)*NtoN2O*kgtoGg,"ERROR"))</f>
        <v>1.8188381351771747E-2</v>
      </c>
      <c r="AE1115" s="93">
        <f>IF('Net zero activities &amp; levers'!$C$14="Off",('Activity data'!AX21*EF!$H52*EF!$H70)*NtoN2O*kgtoGg,IF('Net zero activities &amp; levers'!$C$14="On",('Net zero Activity data'!AX21*EF!$H52*EF!$H70)*NtoN2O*kgtoGg,"ERROR"))</f>
        <v>1.8566733709960721E-2</v>
      </c>
      <c r="AF1115" s="93">
        <f>IF('Net zero activities &amp; levers'!$C$14="Off",('Activity data'!AY21*EF!$H52*EF!$H70)*NtoN2O*kgtoGg,IF('Net zero activities &amp; levers'!$C$14="On",('Net zero Activity data'!AY21*EF!$H52*EF!$H70)*NtoN2O*kgtoGg,"ERROR"))</f>
        <v>1.900526565043819E-2</v>
      </c>
      <c r="AG1115" s="93">
        <f>IF('Net zero activities &amp; levers'!$C$14="Off",('Activity data'!AZ21*EF!$H52*EF!$H70)*NtoN2O*kgtoGg,IF('Net zero activities &amp; levers'!$C$14="On",('Net zero Activity data'!AZ21*EF!$H52*EF!$H70)*NtoN2O*kgtoGg,"ERROR"))</f>
        <v>1.9475441542459958E-2</v>
      </c>
      <c r="AH1115" s="93">
        <f>IF('Net zero activities &amp; levers'!$C$14="Off",('Activity data'!BA21*EF!$H52*EF!$H70)*NtoN2O*kgtoGg,IF('Net zero activities &amp; levers'!$C$14="On",('Net zero Activity data'!BA21*EF!$H52*EF!$H70)*NtoN2O*kgtoGg,"ERROR"))</f>
        <v>1.9858574851357096E-2</v>
      </c>
      <c r="AI1115" s="93">
        <f>IF('Net zero activities &amp; levers'!$C$14="Off",('Activity data'!BB21*EF!$H52*EF!$H70)*NtoN2O*kgtoGg,IF('Net zero activities &amp; levers'!$C$14="On",('Net zero Activity data'!BB21*EF!$H52*EF!$H70)*NtoN2O*kgtoGg,"ERROR"))</f>
        <v>2.0242711474288681E-2</v>
      </c>
      <c r="AJ1115" s="93">
        <f>IF('Net zero activities &amp; levers'!$C$14="Off",('Activity data'!BC21*EF!$H52*EF!$H70)*NtoN2O*kgtoGg,IF('Net zero activities &amp; levers'!$C$14="On",('Net zero Activity data'!BC21*EF!$H52*EF!$H70)*NtoN2O*kgtoGg,"ERROR"))</f>
        <v>2.0660297673294758E-2</v>
      </c>
      <c r="AK1115" s="93">
        <f>IF('Net zero activities &amp; levers'!$C$14="Off",('Activity data'!BD21*EF!$H52*EF!$H70)*NtoN2O*kgtoGg,IF('Net zero activities &amp; levers'!$C$14="On",('Net zero Activity data'!BD21*EF!$H52*EF!$H70)*NtoN2O*kgtoGg,"ERROR"))</f>
        <v>2.1076803288315977E-2</v>
      </c>
      <c r="AL1115" s="93">
        <f>IF('Net zero activities &amp; levers'!$C$14="Off",('Activity data'!BE21*EF!$H52*EF!$H70)*NtoN2O*kgtoGg,IF('Net zero activities &amp; levers'!$C$14="On",('Net zero Activity data'!BE21*EF!$H52*EF!$H70)*NtoN2O*kgtoGg,"ERROR"))</f>
        <v>2.1530280746228057E-2</v>
      </c>
      <c r="AM1115" s="93">
        <f>IF('Net zero activities &amp; levers'!$C$14="Off",('Activity data'!BF21*EF!$H52*EF!$H70)*NtoN2O*kgtoGg,IF('Net zero activities &amp; levers'!$C$14="On",('Net zero Activity data'!BF21*EF!$H52*EF!$H70)*NtoN2O*kgtoGg,"ERROR"))</f>
        <v>2.1974208468486925E-2</v>
      </c>
      <c r="AN1115" s="93">
        <f>IF('Net zero activities &amp; levers'!$C$14="Off",('Activity data'!BG21*EF!$H52*EF!$H70)*NtoN2O*kgtoGg,IF('Net zero activities &amp; levers'!$C$14="On",('Net zero Activity data'!BG21*EF!$H52*EF!$H70)*NtoN2O*kgtoGg,"ERROR"))</f>
        <v>2.2477764112294844E-2</v>
      </c>
      <c r="AO1115" s="93">
        <f>IF('Net zero activities &amp; levers'!$C$14="Off",('Activity data'!BH21*EF!$H52*EF!$H70)*NtoN2O*kgtoGg,IF('Net zero activities &amp; levers'!$C$14="On",('Net zero Activity data'!BH21*EF!$H52*EF!$H70)*NtoN2O*kgtoGg,"ERROR"))</f>
        <v>2.2987747812873056E-2</v>
      </c>
      <c r="AP1115" s="93">
        <f>IF('Net zero activities &amp; levers'!$C$14="Off",('Activity data'!BI21*EF!$H52*EF!$H70)*NtoN2O*kgtoGg,IF('Net zero activities &amp; levers'!$C$14="On",('Net zero Activity data'!BI21*EF!$H52*EF!$H70)*NtoN2O*kgtoGg,"ERROR"))</f>
        <v>2.3511284501727358E-2</v>
      </c>
      <c r="AQ1115" s="93">
        <f>IF('Net zero activities &amp; levers'!$C$14="Off",('Activity data'!BJ21*EF!$H52*EF!$H70)*NtoN2O*kgtoGg,IF('Net zero activities &amp; levers'!$C$14="On",('Net zero Activity data'!BJ21*EF!$H52*EF!$H70)*NtoN2O*kgtoGg,"ERROR"))</f>
        <v>2.4050801088824621E-2</v>
      </c>
      <c r="AR1115" s="93">
        <f>IF('Net zero activities &amp; levers'!$C$14="Off",('Activity data'!BK21*EF!$H52*EF!$H70)*NtoN2O*kgtoGg,IF('Net zero activities &amp; levers'!$C$14="On",('Net zero Activity data'!BK21*EF!$H52*EF!$H70)*NtoN2O*kgtoGg,"ERROR"))</f>
        <v>2.4610878945568893E-2</v>
      </c>
      <c r="AS1115" s="93">
        <f>IF('Net zero activities &amp; levers'!$C$14="Off",('Activity data'!BL21*EF!$H52*EF!$H70)*NtoN2O*kgtoGg,IF('Net zero activities &amp; levers'!$C$14="On",('Net zero Activity data'!BL21*EF!$H52*EF!$H70)*NtoN2O*kgtoGg,"ERROR"))</f>
        <v>2.5214534542270614E-2</v>
      </c>
      <c r="AT1115" s="93">
        <f>IF('Net zero activities &amp; levers'!$C$14="Off",('Activity data'!BM21*EF!$H52*EF!$H70)*NtoN2O*kgtoGg,IF('Net zero activities &amp; levers'!$C$14="On",('Net zero Activity data'!BM21*EF!$H52*EF!$H70)*NtoN2O*kgtoGg,"ERROR"))</f>
        <v>2.560021037908412E-2</v>
      </c>
      <c r="AU1115" s="93">
        <f>IF('Net zero activities &amp; levers'!$C$14="Off",('Activity data'!BN21*EF!$H52*EF!$H70)*NtoN2O*kgtoGg,IF('Net zero activities &amp; levers'!$C$14="On",('Net zero Activity data'!BN21*EF!$H52*EF!$H70)*NtoN2O*kgtoGg,"ERROR"))</f>
        <v>2.5952570151250447E-2</v>
      </c>
      <c r="AV1115" s="93">
        <f>IF('Net zero activities &amp; levers'!$C$14="Off",('Activity data'!BO21*EF!$H52*EF!$H70)*NtoN2O*kgtoGg,IF('Net zero activities &amp; levers'!$C$14="On",('Net zero Activity data'!BO21*EF!$H52*EF!$H70)*NtoN2O*kgtoGg,"ERROR"))</f>
        <v>2.6310388798001696E-2</v>
      </c>
      <c r="AW1115" s="93">
        <f>IF('Net zero activities &amp; levers'!$C$14="Off",('Activity data'!BP21*EF!$H52*EF!$H70)*NtoN2O*kgtoGg,IF('Net zero activities &amp; levers'!$C$14="On",('Net zero Activity data'!BP21*EF!$H52*EF!$H70)*NtoN2O*kgtoGg,"ERROR"))</f>
        <v>2.6659673768166997E-2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7.0904798648479025E-2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7.3338261222908846E-2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7.2146468817327475E-2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6.1429667233296133E-2</v>
      </c>
      <c r="T1116" s="93">
        <f>IF('Net zero activities &amp; levers'!$C$14="Off",('Activity data'!AM22*EF!$H53*EF!$H71)*NtoN2O*kgtoGg,IF('Net zero activities &amp; levers'!$C$14="On",('Net zero Activity data'!AM22*EF!$H53*EF!$H71)*NtoN2O*kgtoGg,"ERROR"))</f>
        <v>6.4018846565236764E-2</v>
      </c>
      <c r="U1116" s="93">
        <f>IF('Net zero activities &amp; levers'!$C$14="Off",('Activity data'!AN22*EF!$H53*EF!$H71)*NtoN2O*kgtoGg,IF('Net zero activities &amp; levers'!$C$14="On",('Net zero Activity data'!AN22*EF!$H53*EF!$H71)*NtoN2O*kgtoGg,"ERROR"))</f>
        <v>6.5803787449615389E-2</v>
      </c>
      <c r="V1116" s="93">
        <f>IF('Net zero activities &amp; levers'!$C$14="Off",('Activity data'!AO22*EF!$H53*EF!$H71)*NtoN2O*kgtoGg,IF('Net zero activities &amp; levers'!$C$14="On",('Net zero Activity data'!AO22*EF!$H53*EF!$H71)*NtoN2O*kgtoGg,"ERROR"))</f>
        <v>6.7365565955700882E-2</v>
      </c>
      <c r="W1116" s="93">
        <f>IF('Net zero activities &amp; levers'!$C$14="Off",('Activity data'!AP22*EF!$H53*EF!$H71)*NtoN2O*kgtoGg,IF('Net zero activities &amp; levers'!$C$14="On",('Net zero Activity data'!AP22*EF!$H53*EF!$H71)*NtoN2O*kgtoGg,"ERROR"))</f>
        <v>6.919167997247036E-2</v>
      </c>
      <c r="X1116" s="93">
        <f>IF('Net zero activities &amp; levers'!$C$14="Off",('Activity data'!AQ22*EF!$H53*EF!$H71)*NtoN2O*kgtoGg,IF('Net zero activities &amp; levers'!$C$14="On",('Net zero Activity data'!AQ22*EF!$H53*EF!$H71)*NtoN2O*kgtoGg,"ERROR"))</f>
        <v>7.0884384187112848E-2</v>
      </c>
      <c r="Y1116" s="93">
        <f>IF('Net zero activities &amp; levers'!$C$14="Off",('Activity data'!AR22*EF!$H53*EF!$H71)*NtoN2O*kgtoGg,IF('Net zero activities &amp; levers'!$C$14="On",('Net zero Activity data'!AR22*EF!$H53*EF!$H71)*NtoN2O*kgtoGg,"ERROR"))</f>
        <v>7.2179864008330638E-2</v>
      </c>
      <c r="Z1116" s="93">
        <f>IF('Net zero activities &amp; levers'!$C$14="Off",('Activity data'!AS22*EF!$H53*EF!$H71)*NtoN2O*kgtoGg,IF('Net zero activities &amp; levers'!$C$14="On",('Net zero Activity data'!AS22*EF!$H53*EF!$H71)*NtoN2O*kgtoGg,"ERROR"))</f>
        <v>7.3463106712144635E-2</v>
      </c>
      <c r="AA1116" s="93">
        <f>IF('Net zero activities &amp; levers'!$C$14="Off",('Activity data'!AT22*EF!$H53*EF!$H71)*NtoN2O*kgtoGg,IF('Net zero activities &amp; levers'!$C$14="On",('Net zero Activity data'!AT22*EF!$H53*EF!$H71)*NtoN2O*kgtoGg,"ERROR"))</f>
        <v>7.4810779382953566E-2</v>
      </c>
      <c r="AB1116" s="93">
        <f>IF('Net zero activities &amp; levers'!$C$14="Off",('Activity data'!AU22*EF!$H53*EF!$H71)*NtoN2O*kgtoGg,IF('Net zero activities &amp; levers'!$C$14="On",('Net zero Activity data'!AU22*EF!$H53*EF!$H71)*NtoN2O*kgtoGg,"ERROR"))</f>
        <v>7.7023801174150308E-2</v>
      </c>
      <c r="AC1116" s="93">
        <f>IF('Net zero activities &amp; levers'!$C$14="Off",('Activity data'!AV22*EF!$H53*EF!$H71)*NtoN2O*kgtoGg,IF('Net zero activities &amp; levers'!$C$14="On",('Net zero Activity data'!AV22*EF!$H53*EF!$H71)*NtoN2O*kgtoGg,"ERROR"))</f>
        <v>7.8840646367083517E-2</v>
      </c>
      <c r="AD1116" s="93">
        <f>IF('Net zero activities &amp; levers'!$C$14="Off",('Activity data'!AW22*EF!$H53*EF!$H71)*NtoN2O*kgtoGg,IF('Net zero activities &amp; levers'!$C$14="On",('Net zero Activity data'!AW22*EF!$H53*EF!$H71)*NtoN2O*kgtoGg,"ERROR"))</f>
        <v>8.12547869156513E-2</v>
      </c>
      <c r="AE1116" s="93">
        <f>IF('Net zero activities &amp; levers'!$C$14="Off",('Activity data'!AX22*EF!$H53*EF!$H71)*NtoN2O*kgtoGg,IF('Net zero activities &amp; levers'!$C$14="On",('Net zero Activity data'!AX22*EF!$H53*EF!$H71)*NtoN2O*kgtoGg,"ERROR"))</f>
        <v>8.3820388104841284E-2</v>
      </c>
      <c r="AF1116" s="93">
        <f>IF('Net zero activities &amp; levers'!$C$14="Off",('Activity data'!AY22*EF!$H53*EF!$H71)*NtoN2O*kgtoGg,IF('Net zero activities &amp; levers'!$C$14="On",('Net zero Activity data'!AY22*EF!$H53*EF!$H71)*NtoN2O*kgtoGg,"ERROR"))</f>
        <v>8.7059997294848077E-2</v>
      </c>
      <c r="AG1116" s="93">
        <f>IF('Net zero activities &amp; levers'!$C$14="Off",('Activity data'!AZ22*EF!$H53*EF!$H71)*NtoN2O*kgtoGg,IF('Net zero activities &amp; levers'!$C$14="On",('Net zero Activity data'!AZ22*EF!$H53*EF!$H71)*NtoN2O*kgtoGg,"ERROR"))</f>
        <v>9.0642809571049407E-2</v>
      </c>
      <c r="AH1116" s="93">
        <f>IF('Net zero activities &amp; levers'!$C$14="Off",('Activity data'!BA22*EF!$H53*EF!$H71)*NtoN2O*kgtoGg,IF('Net zero activities &amp; levers'!$C$14="On",('Net zero Activity data'!BA22*EF!$H53*EF!$H71)*NtoN2O*kgtoGg,"ERROR"))</f>
        <v>9.3248795437712334E-2</v>
      </c>
      <c r="AI1116" s="93">
        <f>IF('Net zero activities &amp; levers'!$C$14="Off",('Activity data'!BB22*EF!$H53*EF!$H71)*NtoN2O*kgtoGg,IF('Net zero activities &amp; levers'!$C$14="On",('Net zero Activity data'!BB22*EF!$H53*EF!$H71)*NtoN2O*kgtoGg,"ERROR"))</f>
        <v>9.5864494618965859E-2</v>
      </c>
      <c r="AJ1116" s="93">
        <f>IF('Net zero activities &amp; levers'!$C$14="Off",('Activity data'!BC22*EF!$H53*EF!$H71)*NtoN2O*kgtoGg,IF('Net zero activities &amp; levers'!$C$14="On",('Net zero Activity data'!BC22*EF!$H53*EF!$H71)*NtoN2O*kgtoGg,"ERROR"))</f>
        <v>9.8845370419469683E-2</v>
      </c>
      <c r="AK1116" s="93">
        <f>IF('Net zero activities &amp; levers'!$C$14="Off",('Activity data'!BD22*EF!$H53*EF!$H71)*NtoN2O*kgtoGg,IF('Net zero activities &amp; levers'!$C$14="On",('Net zero Activity data'!BD22*EF!$H53*EF!$H71)*NtoN2O*kgtoGg,"ERROR"))</f>
        <v>0.10181035853213477</v>
      </c>
      <c r="AL1116" s="93">
        <f>IF('Net zero activities &amp; levers'!$C$14="Off",('Activity data'!BE22*EF!$H53*EF!$H71)*NtoN2O*kgtoGg,IF('Net zero activities &amp; levers'!$C$14="On",('Net zero Activity data'!BE22*EF!$H53*EF!$H71)*NtoN2O*kgtoGg,"ERROR"))</f>
        <v>0.10517152123432523</v>
      </c>
      <c r="AM1116" s="93">
        <f>IF('Net zero activities &amp; levers'!$C$14="Off",('Activity data'!BF22*EF!$H53*EF!$H71)*NtoN2O*kgtoGg,IF('Net zero activities &amp; levers'!$C$14="On",('Net zero Activity data'!BF22*EF!$H53*EF!$H71)*NtoN2O*kgtoGg,"ERROR"))</f>
        <v>0.10842340983831511</v>
      </c>
      <c r="AN1116" s="93">
        <f>IF('Net zero activities &amp; levers'!$C$14="Off",('Activity data'!BG22*EF!$H53*EF!$H71)*NtoN2O*kgtoGg,IF('Net zero activities &amp; levers'!$C$14="On",('Net zero Activity data'!BG22*EF!$H53*EF!$H71)*NtoN2O*kgtoGg,"ERROR"))</f>
        <v>0.11230398524627873</v>
      </c>
      <c r="AO1116" s="93">
        <f>IF('Net zero activities &amp; levers'!$C$14="Off",('Activity data'!BH22*EF!$H53*EF!$H71)*NtoN2O*kgtoGg,IF('Net zero activities &amp; levers'!$C$14="On",('Net zero Activity data'!BH22*EF!$H53*EF!$H71)*NtoN2O*kgtoGg,"ERROR"))</f>
        <v>0.1162389677580941</v>
      </c>
      <c r="AP1116" s="93">
        <f>IF('Net zero activities &amp; levers'!$C$14="Off",('Activity data'!BI22*EF!$H53*EF!$H71)*NtoN2O*kgtoGg,IF('Net zero activities &amp; levers'!$C$14="On",('Net zero Activity data'!BI22*EF!$H53*EF!$H71)*NtoN2O*kgtoGg,"ERROR"))</f>
        <v>0.12030347362461713</v>
      </c>
      <c r="AQ1116" s="93">
        <f>IF('Net zero activities &amp; levers'!$C$14="Off",('Activity data'!BJ22*EF!$H53*EF!$H71)*NtoN2O*kgtoGg,IF('Net zero activities &amp; levers'!$C$14="On",('Net zero Activity data'!BJ22*EF!$H53*EF!$H71)*NtoN2O*kgtoGg,"ERROR"))</f>
        <v>0.12452165185021109</v>
      </c>
      <c r="AR1116" s="93">
        <f>IF('Net zero activities &amp; levers'!$C$14="Off",('Activity data'!BK22*EF!$H53*EF!$H71)*NtoN2O*kgtoGg,IF('Net zero activities &amp; levers'!$C$14="On",('Net zero Activity data'!BK22*EF!$H53*EF!$H71)*NtoN2O*kgtoGg,"ERROR"))</f>
        <v>0.12893957440808793</v>
      </c>
      <c r="AS1116" s="93">
        <f>IF('Net zero activities &amp; levers'!$C$14="Off",('Activity data'!BL22*EF!$H53*EF!$H71)*NtoN2O*kgtoGg,IF('Net zero activities &amp; levers'!$C$14="On",('Net zero Activity data'!BL22*EF!$H53*EF!$H71)*NtoN2O*kgtoGg,"ERROR"))</f>
        <v>0.13379327480487344</v>
      </c>
      <c r="AT1116" s="93">
        <f>IF('Net zero activities &amp; levers'!$C$14="Off",('Activity data'!BM22*EF!$H53*EF!$H71)*NtoN2O*kgtoGg,IF('Net zero activities &amp; levers'!$C$14="On",('Net zero Activity data'!BM22*EF!$H53*EF!$H71)*NtoN2O*kgtoGg,"ERROR"))</f>
        <v>0.13638029344285305</v>
      </c>
      <c r="AU1116" s="93">
        <f>IF('Net zero activities &amp; levers'!$C$14="Off",('Activity data'!BN22*EF!$H53*EF!$H71)*NtoN2O*kgtoGg,IF('Net zero activities &amp; levers'!$C$14="On",('Net zero Activity data'!BN22*EF!$H53*EF!$H71)*NtoN2O*kgtoGg,"ERROR"))</f>
        <v>0.13863138638631053</v>
      </c>
      <c r="AV1116" s="93">
        <f>IF('Net zero activities &amp; levers'!$C$14="Off",('Activity data'!BO22*EF!$H53*EF!$H71)*NtoN2O*kgtoGg,IF('Net zero activities &amp; levers'!$C$14="On",('Net zero Activity data'!BO22*EF!$H53*EF!$H71)*NtoN2O*kgtoGg,"ERROR"))</f>
        <v>0.14094788962505447</v>
      </c>
      <c r="AW1116" s="93">
        <f>IF('Net zero activities &amp; levers'!$C$14="Off",('Activity data'!BP22*EF!$H53*EF!$H71)*NtoN2O*kgtoGg,IF('Net zero activities &amp; levers'!$C$14="On",('Net zero Activity data'!BP22*EF!$H53*EF!$H71)*NtoN2O*kgtoGg,"ERROR"))</f>
        <v>0.14318729330334914</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6.6038785467281169</v>
      </c>
      <c r="U1117" s="22">
        <f t="shared" si="375"/>
        <v>6.601999368084118</v>
      </c>
      <c r="V1117" s="22">
        <f t="shared" si="375"/>
        <v>6.600532279722807</v>
      </c>
      <c r="W1117" s="22">
        <f t="shared" si="375"/>
        <v>6.5992051255597355</v>
      </c>
      <c r="X1117" s="22">
        <f t="shared" si="375"/>
        <v>6.5977981852415502</v>
      </c>
      <c r="Y1117" s="22">
        <f t="shared" si="375"/>
        <v>6.5964889228575565</v>
      </c>
      <c r="Z1117" s="22">
        <f t="shared" si="375"/>
        <v>6.5953738138803679</v>
      </c>
      <c r="AA1117" s="22">
        <f t="shared" si="375"/>
        <v>6.5942817746747782</v>
      </c>
      <c r="AB1117" s="22">
        <f t="shared" si="375"/>
        <v>6.5931792871980042</v>
      </c>
      <c r="AC1117" s="22">
        <f t="shared" si="375"/>
        <v>6.5917237797877517</v>
      </c>
      <c r="AD1117" s="22">
        <f t="shared" si="375"/>
        <v>6.5904593743410622</v>
      </c>
      <c r="AE1117" s="22">
        <f t="shared" si="375"/>
        <v>6.5889626809226787</v>
      </c>
      <c r="AF1117" s="22">
        <f t="shared" si="375"/>
        <v>6.5874261858387104</v>
      </c>
      <c r="AG1117" s="22">
        <f t="shared" si="375"/>
        <v>6.5856391761312372</v>
      </c>
      <c r="AH1117" s="22">
        <f t="shared" si="375"/>
        <v>6.5837460743635239</v>
      </c>
      <c r="AI1117" s="22">
        <f t="shared" si="375"/>
        <v>6.5822718605247434</v>
      </c>
      <c r="AJ1117" s="22">
        <f t="shared" si="375"/>
        <v>6.5808158783351747</v>
      </c>
      <c r="AK1117" s="22">
        <f t="shared" si="375"/>
        <v>6.5792411429496331</v>
      </c>
      <c r="AL1117" s="22">
        <f t="shared" si="375"/>
        <v>6.5776971792007926</v>
      </c>
      <c r="AM1117" s="22">
        <f t="shared" si="375"/>
        <v>6.5760292541762722</v>
      </c>
      <c r="AN1117" s="22">
        <f t="shared" si="375"/>
        <v>6.5744290866706301</v>
      </c>
      <c r="AO1117" s="22">
        <f t="shared" si="375"/>
        <v>6.5726265847082814</v>
      </c>
      <c r="AP1117" s="22">
        <f t="shared" si="375"/>
        <v>6.5708363430200762</v>
      </c>
      <c r="AQ1117" s="22">
        <f t="shared" si="375"/>
        <v>6.5690321556450879</v>
      </c>
      <c r="AR1117" s="22">
        <f t="shared" si="375"/>
        <v>6.5672071055463608</v>
      </c>
      <c r="AS1117" s="22">
        <f t="shared" si="375"/>
        <v>6.5653474451226606</v>
      </c>
      <c r="AT1117" s="22">
        <f t="shared" si="375"/>
        <v>6.5633778154585922</v>
      </c>
      <c r="AU1117" s="22">
        <f t="shared" si="375"/>
        <v>6.5621831754716791</v>
      </c>
      <c r="AV1117" s="22">
        <f t="shared" si="375"/>
        <v>6.5611127696826843</v>
      </c>
      <c r="AW1117" s="22">
        <f t="shared" si="375"/>
        <v>6.5600345870341048</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4.358559840840559E-2</v>
      </c>
      <c r="U1118" s="94">
        <f>IF('Net zero activities &amp; levers'!$C$14="Off",'Activity data'!AN48*ttokg*ONEF*NtoN2O*kgtoGg,IF('Net zero activities &amp; levers'!$C$14="On",'Net zero Activity data'!AN48*ttokg*ONEF*NtoN2O*kgtoGg,"ERROR"))</f>
        <v>4.3573195829355184E-2</v>
      </c>
      <c r="V1118" s="94">
        <f>IF('Net zero activities &amp; levers'!$C$14="Off",'Activity data'!AO48*ttokg*ONEF*NtoN2O*kgtoGg,IF('Net zero activities &amp; levers'!$C$14="On",'Net zero Activity data'!AO48*ttokg*ONEF*NtoN2O*kgtoGg,"ERROR"))</f>
        <v>4.3563513046170524E-2</v>
      </c>
      <c r="W1118" s="94">
        <f>IF('Net zero activities &amp; levers'!$C$14="Off",'Activity data'!AP48*ttokg*ONEF*NtoN2O*kgtoGg,IF('Net zero activities &amp; levers'!$C$14="On",'Net zero Activity data'!AP48*ttokg*ONEF*NtoN2O*kgtoGg,"ERROR"))</f>
        <v>4.3554753828694261E-2</v>
      </c>
      <c r="X1118" s="94">
        <f>IF('Net zero activities &amp; levers'!$C$14="Off",'Activity data'!AQ48*ttokg*ONEF*NtoN2O*kgtoGg,IF('Net zero activities &amp; levers'!$C$14="On",'Net zero Activity data'!AQ48*ttokg*ONEF*NtoN2O*kgtoGg,"ERROR"))</f>
        <v>4.3545468022594236E-2</v>
      </c>
      <c r="Y1118" s="94">
        <f>IF('Net zero activities &amp; levers'!$C$14="Off",'Activity data'!AR48*ttokg*ONEF*NtoN2O*kgtoGg,IF('Net zero activities &amp; levers'!$C$14="On",'Net zero Activity data'!AR48*ttokg*ONEF*NtoN2O*kgtoGg,"ERROR"))</f>
        <v>4.3536826890859873E-2</v>
      </c>
      <c r="Z1118" s="94">
        <f>IF('Net zero activities &amp; levers'!$C$14="Off",'Activity data'!AS48*ttokg*ONEF*NtoN2O*kgtoGg,IF('Net zero activities &amp; levers'!$C$14="On",'Net zero Activity data'!AS48*ttokg*ONEF*NtoN2O*kgtoGg,"ERROR"))</f>
        <v>4.3529467171610443E-2</v>
      </c>
      <c r="AA1118" s="94">
        <f>IF('Net zero activities &amp; levers'!$C$14="Off",'Activity data'!AT48*ttokg*ONEF*NtoN2O*kgtoGg,IF('Net zero activities &amp; levers'!$C$14="On",'Net zero Activity data'!AT48*ttokg*ONEF*NtoN2O*kgtoGg,"ERROR"))</f>
        <v>4.3522259712853541E-2</v>
      </c>
      <c r="AB1118" s="94">
        <f>IF('Net zero activities &amp; levers'!$C$14="Off",'Activity data'!AU48*ttokg*ONEF*NtoN2O*kgtoGg,IF('Net zero activities &amp; levers'!$C$14="On",'Net zero Activity data'!AU48*ttokg*ONEF*NtoN2O*kgtoGg,"ERROR"))</f>
        <v>4.3514983295506834E-2</v>
      </c>
      <c r="AC1118" s="94">
        <f>IF('Net zero activities &amp; levers'!$C$14="Off",'Activity data'!AV48*ttokg*ONEF*NtoN2O*kgtoGg,IF('Net zero activities &amp; levers'!$C$14="On",'Net zero Activity data'!AV48*ttokg*ONEF*NtoN2O*kgtoGg,"ERROR"))</f>
        <v>4.3505376946599172E-2</v>
      </c>
      <c r="AD1118" s="94">
        <f>IF('Net zero activities &amp; levers'!$C$14="Off",'Activity data'!AW48*ttokg*ONEF*NtoN2O*kgtoGg,IF('Net zero activities &amp; levers'!$C$14="On",'Net zero Activity data'!AW48*ttokg*ONEF*NtoN2O*kgtoGg,"ERROR"))</f>
        <v>4.3497031870651022E-2</v>
      </c>
      <c r="AE1118" s="94">
        <f>IF('Net zero activities &amp; levers'!$C$14="Off",'Activity data'!AX48*ttokg*ONEF*NtoN2O*kgtoGg,IF('Net zero activities &amp; levers'!$C$14="On",'Net zero Activity data'!AX48*ttokg*ONEF*NtoN2O*kgtoGg,"ERROR"))</f>
        <v>4.3487153694089682E-2</v>
      </c>
      <c r="AF1118" s="94">
        <f>IF('Net zero activities &amp; levers'!$C$14="Off",'Activity data'!AY48*ttokg*ONEF*NtoN2O*kgtoGg,IF('Net zero activities &amp; levers'!$C$14="On",'Net zero Activity data'!AY48*ttokg*ONEF*NtoN2O*kgtoGg,"ERROR"))</f>
        <v>4.3477012826535502E-2</v>
      </c>
      <c r="AG1118" s="94">
        <f>IF('Net zero activities &amp; levers'!$C$14="Off",'Activity data'!AZ48*ttokg*ONEF*NtoN2O*kgtoGg,IF('Net zero activities &amp; levers'!$C$14="On",'Net zero Activity data'!AZ48*ttokg*ONEF*NtoN2O*kgtoGg,"ERROR"))</f>
        <v>4.3465218562466178E-2</v>
      </c>
      <c r="AH1118" s="94">
        <f>IF('Net zero activities &amp; levers'!$C$14="Off",'Activity data'!BA48*ttokg*ONEF*NtoN2O*kgtoGg,IF('Net zero activities &amp; levers'!$C$14="On",'Net zero Activity data'!BA48*ttokg*ONEF*NtoN2O*kgtoGg,"ERROR"))</f>
        <v>4.3452724090799276E-2</v>
      </c>
      <c r="AI1118" s="94">
        <f>IF('Net zero activities &amp; levers'!$C$14="Off",'Activity data'!BB48*ttokg*ONEF*NtoN2O*kgtoGg,IF('Net zero activities &amp; levers'!$C$14="On",'Net zero Activity data'!BB48*ttokg*ONEF*NtoN2O*kgtoGg,"ERROR"))</f>
        <v>4.3442994279463305E-2</v>
      </c>
      <c r="AJ1118" s="94">
        <f>IF('Net zero activities &amp; levers'!$C$14="Off",'Activity data'!BC48*ttokg*ONEF*NtoN2O*kgtoGg,IF('Net zero activities &amp; levers'!$C$14="On",'Net zero Activity data'!BC48*ttokg*ONEF*NtoN2O*kgtoGg,"ERROR"))</f>
        <v>4.3433384797012156E-2</v>
      </c>
      <c r="AK1118" s="94">
        <f>IF('Net zero activities &amp; levers'!$C$14="Off",'Activity data'!BD48*ttokg*ONEF*NtoN2O*kgtoGg,IF('Net zero activities &amp; levers'!$C$14="On",'Net zero Activity data'!BD48*ttokg*ONEF*NtoN2O*kgtoGg,"ERROR"))</f>
        <v>4.3422991543467591E-2</v>
      </c>
      <c r="AL1118" s="94">
        <f>IF('Net zero activities &amp; levers'!$C$14="Off",'Activity data'!BE48*ttokg*ONEF*NtoN2O*kgtoGg,IF('Net zero activities &amp; levers'!$C$14="On",'Net zero Activity data'!BE48*ttokg*ONEF*NtoN2O*kgtoGg,"ERROR"))</f>
        <v>4.3412801382725234E-2</v>
      </c>
      <c r="AM1118" s="94">
        <f>IF('Net zero activities &amp; levers'!$C$14="Off",'Activity data'!BF48*ttokg*ONEF*NtoN2O*kgtoGg,IF('Net zero activities &amp; levers'!$C$14="On",'Net zero Activity data'!BF48*ttokg*ONEF*NtoN2O*kgtoGg,"ERROR"))</f>
        <v>4.3401793077563394E-2</v>
      </c>
      <c r="AN1118" s="94">
        <f>IF('Net zero activities &amp; levers'!$C$14="Off",'Activity data'!BG48*ttokg*ONEF*NtoN2O*kgtoGg,IF('Net zero activities &amp; levers'!$C$14="On",'Net zero Activity data'!BG48*ttokg*ONEF*NtoN2O*kgtoGg,"ERROR"))</f>
        <v>4.339123197202617E-2</v>
      </c>
      <c r="AO1118" s="94">
        <f>IF('Net zero activities &amp; levers'!$C$14="Off",'Activity data'!BH48*ttokg*ONEF*NtoN2O*kgtoGg,IF('Net zero activities &amp; levers'!$C$14="On",'Net zero Activity data'!BH48*ttokg*ONEF*NtoN2O*kgtoGg,"ERROR"))</f>
        <v>4.3379335459074658E-2</v>
      </c>
      <c r="AP1118" s="94">
        <f>IF('Net zero activities &amp; levers'!$C$14="Off",'Activity data'!BI48*ttokg*ONEF*NtoN2O*kgtoGg,IF('Net zero activities &amp; levers'!$C$14="On",'Net zero Activity data'!BI48*ttokg*ONEF*NtoN2O*kgtoGg,"ERROR"))</f>
        <v>4.3367519863932509E-2</v>
      </c>
      <c r="AQ1118" s="94">
        <f>IF('Net zero activities &amp; levers'!$C$14="Off",'Activity data'!BJ48*ttokg*ONEF*NtoN2O*kgtoGg,IF('Net zero activities &amp; levers'!$C$14="On",'Net zero Activity data'!BJ48*ttokg*ONEF*NtoN2O*kgtoGg,"ERROR"))</f>
        <v>4.3355612227257596E-2</v>
      </c>
      <c r="AR1118" s="94">
        <f>IF('Net zero activities &amp; levers'!$C$14="Off",'Activity data'!BK48*ttokg*ONEF*NtoN2O*kgtoGg,IF('Net zero activities &amp; levers'!$C$14="On",'Net zero Activity data'!BK48*ttokg*ONEF*NtoN2O*kgtoGg,"ERROR"))</f>
        <v>4.3343566896605984E-2</v>
      </c>
      <c r="AS1118" s="94">
        <f>IF('Net zero activities &amp; levers'!$C$14="Off",'Activity data'!BL48*ttokg*ONEF*NtoN2O*kgtoGg,IF('Net zero activities &amp; levers'!$C$14="On",'Net zero Activity data'!BL48*ttokg*ONEF*NtoN2O*kgtoGg,"ERROR"))</f>
        <v>4.3331293137809562E-2</v>
      </c>
      <c r="AT1118" s="94">
        <f>IF('Net zero activities &amp; levers'!$C$14="Off",'Activity data'!BM48*ttokg*ONEF*NtoN2O*kgtoGg,IF('Net zero activities &amp; levers'!$C$14="On",'Net zero Activity data'!BM48*ttokg*ONEF*NtoN2O*kgtoGg,"ERROR"))</f>
        <v>4.3318293582026726E-2</v>
      </c>
      <c r="AU1118" s="94">
        <f>IF('Net zero activities &amp; levers'!$C$14="Off",'Activity data'!BN48*ttokg*ONEF*NtoN2O*kgtoGg,IF('Net zero activities &amp; levers'!$C$14="On",'Net zero Activity data'!BN48*ttokg*ONEF*NtoN2O*kgtoGg,"ERROR"))</f>
        <v>4.331040895811309E-2</v>
      </c>
      <c r="AV1118" s="94">
        <f>IF('Net zero activities &amp; levers'!$C$14="Off",'Activity data'!BO48*ttokg*ONEF*NtoN2O*kgtoGg,IF('Net zero activities &amp; levers'!$C$14="On",'Net zero Activity data'!BO48*ttokg*ONEF*NtoN2O*kgtoGg,"ERROR"))</f>
        <v>4.3303344279905724E-2</v>
      </c>
      <c r="AW1118" s="94">
        <f>IF('Net zero activities &amp; levers'!$C$14="Off",'Activity data'!BP48*ttokg*ONEF*NtoN2O*kgtoGg,IF('Net zero activities &amp; levers'!$C$14="On",'Net zero Activity data'!BP48*ttokg*ONEF*NtoN2O*kgtoGg,"ERROR"))</f>
        <v>4.3296228274425107E-2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2.9687394774721576</v>
      </c>
      <c r="U1119" s="22">
        <f t="shared" si="376"/>
        <v>2.9827686495833849</v>
      </c>
      <c r="V1119" s="22">
        <f t="shared" si="376"/>
        <v>2.9937213257373601</v>
      </c>
      <c r="W1119" s="22">
        <f t="shared" si="376"/>
        <v>3.0036293109261485</v>
      </c>
      <c r="X1119" s="22">
        <f t="shared" si="376"/>
        <v>3.0141329466167042</v>
      </c>
      <c r="Y1119" s="22">
        <f t="shared" si="376"/>
        <v>3.0239073591678669</v>
      </c>
      <c r="Z1119" s="22">
        <f t="shared" si="376"/>
        <v>3.0322323025220732</v>
      </c>
      <c r="AA1119" s="22">
        <f t="shared" si="376"/>
        <v>3.0403850164837514</v>
      </c>
      <c r="AB1119" s="22">
        <f t="shared" si="376"/>
        <v>3.0486157329254966</v>
      </c>
      <c r="AC1119" s="22">
        <f t="shared" si="376"/>
        <v>3.0594819504789843</v>
      </c>
      <c r="AD1119" s="22">
        <f t="shared" si="376"/>
        <v>3.0689214796512632</v>
      </c>
      <c r="AE1119" s="22">
        <f t="shared" si="376"/>
        <v>3.080095174941639</v>
      </c>
      <c r="AF1119" s="22">
        <f t="shared" si="376"/>
        <v>3.0915660130388343</v>
      </c>
      <c r="AG1119" s="22">
        <f t="shared" si="376"/>
        <v>3.104907089913354</v>
      </c>
      <c r="AH1119" s="22">
        <f t="shared" si="376"/>
        <v>3.1190402063193456</v>
      </c>
      <c r="AI1119" s="22">
        <f t="shared" si="376"/>
        <v>3.1300460783470179</v>
      </c>
      <c r="AJ1119" s="22">
        <f t="shared" si="376"/>
        <v>3.1409158404069202</v>
      </c>
      <c r="AK1119" s="22">
        <f t="shared" si="376"/>
        <v>3.1526721648116918</v>
      </c>
      <c r="AL1119" s="22">
        <f t="shared" si="376"/>
        <v>3.1641987608780804</v>
      </c>
      <c r="AM1119" s="22">
        <f t="shared" si="376"/>
        <v>3.1766508006627681</v>
      </c>
      <c r="AN1119" s="22">
        <f t="shared" si="376"/>
        <v>3.1885969907789069</v>
      </c>
      <c r="AO1119" s="22">
        <f t="shared" si="376"/>
        <v>3.2020537264337889</v>
      </c>
      <c r="AP1119" s="22">
        <f t="shared" si="376"/>
        <v>3.2154189319424336</v>
      </c>
      <c r="AQ1119" s="22">
        <f t="shared" si="376"/>
        <v>3.2288882501924094</v>
      </c>
      <c r="AR1119" s="22">
        <f t="shared" si="376"/>
        <v>3.2425133209265837</v>
      </c>
      <c r="AS1119" s="22">
        <f t="shared" si="376"/>
        <v>3.2563967780613363</v>
      </c>
      <c r="AT1119" s="22">
        <f t="shared" si="376"/>
        <v>3.271101220154049</v>
      </c>
      <c r="AU1119" s="22">
        <f t="shared" si="376"/>
        <v>3.280019909199865</v>
      </c>
      <c r="AV1119" s="22">
        <f t="shared" si="376"/>
        <v>3.2880111170025872</v>
      </c>
      <c r="AW1119" s="22">
        <f t="shared" si="376"/>
        <v>3.2960603836290185</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0.32309177745176454</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0.32880601635823309</v>
      </c>
      <c r="S1120" s="94">
        <f>IF('Net zero activities &amp; levers'!$C$14="Off",'Activity data'!AL50*ManureNEF*NtoN2O*kgtoGg,IF('Net zero activities &amp; levers'!$C$14="On",'Net zero Activity data'!AL50*ManureNEF*NtoN2O*kgtoGg,"ERROR"))</f>
        <v>0.31982358123626181</v>
      </c>
      <c r="T1120" s="94">
        <f>IF('Net zero activities &amp; levers'!$C$14="Off",'Activity data'!AM50*ManureNEF*NtoN2O*kgtoGg,IF('Net zero activities &amp; levers'!$C$14="On",'Net zero Activity data'!AM50*ManureNEF*NtoN2O*kgtoGg,"ERROR"))</f>
        <v>0.32390464490157206</v>
      </c>
      <c r="U1120" s="94">
        <f>IF('Net zero activities &amp; levers'!$C$14="Off",'Activity data'!AN50*ManureNEF*NtoN2O*kgtoGg,IF('Net zero activities &amp; levers'!$C$14="On",'Net zero Activity data'!AN50*ManureNEF*NtoN2O*kgtoGg,"ERROR"))</f>
        <v>0.32705937839966276</v>
      </c>
      <c r="V1120" s="94">
        <f>IF('Net zero activities &amp; levers'!$C$14="Off",'Activity data'!AO50*ManureNEF*NtoN2O*kgtoGg,IF('Net zero activities &amp; levers'!$C$14="On",'Net zero Activity data'!AO50*ManureNEF*NtoN2O*kgtoGg,"ERROR"))</f>
        <v>0.32987557904715975</v>
      </c>
      <c r="W1120" s="94">
        <f>IF('Net zero activities &amp; levers'!$C$14="Off",'Activity data'!AP50*ManureNEF*NtoN2O*kgtoGg,IF('Net zero activities &amp; levers'!$C$14="On",'Net zero Activity data'!AP50*ManureNEF*NtoN2O*kgtoGg,"ERROR"))</f>
        <v>0.33285260575189063</v>
      </c>
      <c r="X1120" s="94">
        <f>IF('Net zero activities &amp; levers'!$C$14="Off",'Activity data'!AQ50*ManureNEF*NtoN2O*kgtoGg,IF('Net zero activities &amp; levers'!$C$14="On",'Net zero Activity data'!AQ50*ManureNEF*NtoN2O*kgtoGg,"ERROR"))</f>
        <v>0.33557069910200715</v>
      </c>
      <c r="Y1120" s="94">
        <f>IF('Net zero activities &amp; levers'!$C$14="Off",'Activity data'!AR50*ManureNEF*NtoN2O*kgtoGg,IF('Net zero activities &amp; levers'!$C$14="On",'Net zero Activity data'!AR50*ManureNEF*NtoN2O*kgtoGg,"ERROR"))</f>
        <v>0.33786206173959821</v>
      </c>
      <c r="Z1120" s="94">
        <f>IF('Net zero activities &amp; levers'!$C$14="Off",'Activity data'!AS50*ManureNEF*NtoN2O*kgtoGg,IF('Net zero activities &amp; levers'!$C$14="On",'Net zero Activity data'!AS50*ManureNEF*NtoN2O*kgtoGg,"ERROR"))</f>
        <v>0.34012491723008853</v>
      </c>
      <c r="AA1120" s="94">
        <f>IF('Net zero activities &amp; levers'!$C$14="Off",'Activity data'!AT50*ManureNEF*NtoN2O*kgtoGg,IF('Net zero activities &amp; levers'!$C$14="On",'Net zero Activity data'!AT50*ManureNEF*NtoN2O*kgtoGg,"ERROR"))</f>
        <v>0.34243711425349854</v>
      </c>
      <c r="AB1120" s="94">
        <f>IF('Net zero activities &amp; levers'!$C$14="Off",'Activity data'!AU50*ManureNEF*NtoN2O*kgtoGg,IF('Net zero activities &amp; levers'!$C$14="On",'Net zero Activity data'!AU50*ManureNEF*NtoN2O*kgtoGg,"ERROR"))</f>
        <v>0.34564527696459957</v>
      </c>
      <c r="AC1120" s="94">
        <f>IF('Net zero activities &amp; levers'!$C$14="Off",'Activity data'!AV50*ManureNEF*NtoN2O*kgtoGg,IF('Net zero activities &amp; levers'!$C$14="On",'Net zero Activity data'!AV50*ManureNEF*NtoN2O*kgtoGg,"ERROR"))</f>
        <v>0.3484139798779034</v>
      </c>
      <c r="AD1120" s="94">
        <f>IF('Net zero activities &amp; levers'!$C$14="Off",'Activity data'!AW50*ManureNEF*NtoN2O*kgtoGg,IF('Net zero activities &amp; levers'!$C$14="On",'Net zero Activity data'!AW50*ManureNEF*NtoN2O*kgtoGg,"ERROR"))</f>
        <v>0.3518102226345291</v>
      </c>
      <c r="AE1120" s="94">
        <f>IF('Net zero activities &amp; levers'!$C$14="Off",'Activity data'!AX50*ManureNEF*NtoN2O*kgtoGg,IF('Net zero activities &amp; levers'!$C$14="On",'Net zero Activity data'!AX50*ManureNEF*NtoN2O*kgtoGg,"ERROR"))</f>
        <v>0.35536063399598516</v>
      </c>
      <c r="AF1120" s="94">
        <f>IF('Net zero activities &amp; levers'!$C$14="Off",'Activity data'!AY50*ManureNEF*NtoN2O*kgtoGg,IF('Net zero activities &amp; levers'!$C$14="On",'Net zero Activity data'!AY50*ManureNEF*NtoN2O*kgtoGg,"ERROR"))</f>
        <v>0.35962470166439875</v>
      </c>
      <c r="AG1120" s="94">
        <f>IF('Net zero activities &amp; levers'!$C$14="Off",'Activity data'!AZ50*ManureNEF*NtoN2O*kgtoGg,IF('Net zero activities &amp; levers'!$C$14="On",'Net zero Activity data'!AZ50*ManureNEF*NtoN2O*kgtoGg,"ERROR"))</f>
        <v>0.36425075525194911</v>
      </c>
      <c r="AH1120" s="94">
        <f>IF('Net zero activities &amp; levers'!$C$14="Off",'Activity data'!BA50*ManureNEF*NtoN2O*kgtoGg,IF('Net zero activities &amp; levers'!$C$14="On",'Net zero Activity data'!BA50*ManureNEF*NtoN2O*kgtoGg,"ERROR"))</f>
        <v>0.36781675106452982</v>
      </c>
      <c r="AI1120" s="94">
        <f>IF('Net zero activities &amp; levers'!$C$14="Off",'Activity data'!BB50*ManureNEF*NtoN2O*kgtoGg,IF('Net zero activities &amp; levers'!$C$14="On",'Net zero Activity data'!BB50*ManureNEF*NtoN2O*kgtoGg,"ERROR"))</f>
        <v>0.37138273483008932</v>
      </c>
      <c r="AJ1120" s="94">
        <f>IF('Net zero activities &amp; levers'!$C$14="Off",'Activity data'!BC50*ManureNEF*NtoN2O*kgtoGg,IF('Net zero activities &amp; levers'!$C$14="On",'Net zero Activity data'!BC50*ManureNEF*NtoN2O*kgtoGg,"ERROR"))</f>
        <v>0.37533240026192566</v>
      </c>
      <c r="AK1120" s="94">
        <f>IF('Net zero activities &amp; levers'!$C$14="Off",'Activity data'!BD50*ManureNEF*NtoN2O*kgtoGg,IF('Net zero activities &amp; levers'!$C$14="On",'Net zero Activity data'!BD50*ManureNEF*NtoN2O*kgtoGg,"ERROR"))</f>
        <v>0.37925320312723176</v>
      </c>
      <c r="AL1120" s="94">
        <f>IF('Net zero activities &amp; levers'!$C$14="Off",'Activity data'!BE50*ManureNEF*NtoN2O*kgtoGg,IF('Net zero activities &amp; levers'!$C$14="On",'Net zero Activity data'!BE50*ManureNEF*NtoN2O*kgtoGg,"ERROR"))</f>
        <v>0.38359242092429363</v>
      </c>
      <c r="AM1120" s="94">
        <f>IF('Net zero activities &amp; levers'!$C$14="Off",'Activity data'!BF50*ManureNEF*NtoN2O*kgtoGg,IF('Net zero activities &amp; levers'!$C$14="On",'Net zero Activity data'!BF50*ManureNEF*NtoN2O*kgtoGg,"ERROR"))</f>
        <v>0.38779986274738648</v>
      </c>
      <c r="AN1120" s="94">
        <f>IF('Net zero activities &amp; levers'!$C$14="Off",'Activity data'!BG50*ManureNEF*NtoN2O*kgtoGg,IF('Net zero activities &amp; levers'!$C$14="On",'Net zero Activity data'!BG50*ManureNEF*NtoN2O*kgtoGg,"ERROR"))</f>
        <v>0.39268552088951802</v>
      </c>
      <c r="AO1120" s="94">
        <f>IF('Net zero activities &amp; levers'!$C$14="Off",'Activity data'!BH50*ManureNEF*NtoN2O*kgtoGg,IF('Net zero activities &amp; levers'!$C$14="On",'Net zero Activity data'!BH50*ManureNEF*NtoN2O*kgtoGg,"ERROR"))</f>
        <v>0.39762288425691511</v>
      </c>
      <c r="AP1120" s="94">
        <f>IF('Net zero activities &amp; levers'!$C$14="Off",'Activity data'!BI50*ManureNEF*NtoN2O*kgtoGg,IF('Net zero activities &amp; levers'!$C$14="On",'Net zero Activity data'!BI50*ManureNEF*NtoN2O*kgtoGg,"ERROR"))</f>
        <v>0.40269379600677496</v>
      </c>
      <c r="AQ1120" s="94">
        <f>IF('Net zero activities &amp; levers'!$C$14="Off",'Activity data'!BJ50*ManureNEF*NtoN2O*kgtoGg,IF('Net zero activities &amp; levers'!$C$14="On",'Net zero Activity data'!BJ50*ManureNEF*NtoN2O*kgtoGg,"ERROR"))</f>
        <v>0.40792473838796722</v>
      </c>
      <c r="AR1120" s="94">
        <f>IF('Net zero activities &amp; levers'!$C$14="Off",'Activity data'!BK50*ManureNEF*NtoN2O*kgtoGg,IF('Net zero activities &amp; levers'!$C$14="On",'Net zero Activity data'!BK50*ManureNEF*NtoN2O*kgtoGg,"ERROR"))</f>
        <v>0.41336672764709043</v>
      </c>
      <c r="AS1120" s="94">
        <f>IF('Net zero activities &amp; levers'!$C$14="Off",'Activity data'!BL50*ManureNEF*NtoN2O*kgtoGg,IF('Net zero activities &amp; levers'!$C$14="On",'Net zero Activity data'!BL50*ManureNEF*NtoN2O*kgtoGg,"ERROR"))</f>
        <v>0.41928197545201717</v>
      </c>
      <c r="AT1120" s="94">
        <f>IF('Net zero activities &amp; levers'!$C$14="Off",'Activity data'!BM50*ManureNEF*NtoN2O*kgtoGg,IF('Net zero activities &amp; levers'!$C$14="On",'Net zero Activity data'!BM50*ManureNEF*NtoN2O*kgtoGg,"ERROR"))</f>
        <v>0.42267113857225275</v>
      </c>
      <c r="AU1120" s="94">
        <f>IF('Net zero activities &amp; levers'!$C$14="Off",'Activity data'!BN50*ManureNEF*NtoN2O*kgtoGg,IF('Net zero activities &amp; levers'!$C$14="On",'Net zero Activity data'!BN50*ManureNEF*NtoN2O*kgtoGg,"ERROR"))</f>
        <v>0.42566535190819099</v>
      </c>
      <c r="AV1120" s="94">
        <f>IF('Net zero activities &amp; levers'!$C$14="Off",'Activity data'!BO50*ManureNEF*NtoN2O*kgtoGg,IF('Net zero activities &amp; levers'!$C$14="On",'Net zero Activity data'!BO50*ManureNEF*NtoN2O*kgtoGg,"ERROR"))</f>
        <v>0.42870908829094007</v>
      </c>
      <c r="AW1120" s="94">
        <f>IF('Net zero activities &amp; levers'!$C$14="Off",'Activity data'!BP50*ManureNEF*NtoN2O*kgtoGg,IF('Net zero activities &amp; levers'!$C$14="On",'Net zero Activity data'!BP50*ManureNEF*NtoN2O*kgtoGg,"ERROR"))</f>
        <v>0.43164275175553596</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0.94471091139331709</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0.96141917889497153</v>
      </c>
      <c r="S1121" s="94">
        <f>IF('Net zero activities &amp; levers'!$C$14="Off",'Activity data'!AL51*ManureNEF*NtoN2O*kgtoGg,IF('Net zero activities &amp; levers'!$C$14="On",'Net zero Activity data'!AL51*ManureNEF*NtoN2O*kgtoGg,"ERROR"))</f>
        <v>0.93515480120781203</v>
      </c>
      <c r="T1121" s="94">
        <f>IF('Net zero activities &amp; levers'!$C$14="Off",'Activity data'!AM51*ManureNEF*NtoN2O*kgtoGg,IF('Net zero activities &amp; levers'!$C$14="On",'Net zero Activity data'!AM51*ManureNEF*NtoN2O*kgtoGg,"ERROR"))</f>
        <v>0.94708771205165099</v>
      </c>
      <c r="U1121" s="94">
        <f>IF('Net zero activities &amp; levers'!$C$14="Off",'Activity data'!AN51*ManureNEF*NtoN2O*kgtoGg,IF('Net zero activities &amp; levers'!$C$14="On",'Net zero Activity data'!AN51*ManureNEF*NtoN2O*kgtoGg,"ERROR"))</f>
        <v>0.95631206056862683</v>
      </c>
      <c r="V1121" s="94">
        <f>IF('Net zero activities &amp; levers'!$C$14="Off",'Activity data'!AO51*ManureNEF*NtoN2O*kgtoGg,IF('Net zero activities &amp; levers'!$C$14="On",'Net zero Activity data'!AO51*ManureNEF*NtoN2O*kgtoGg,"ERROR"))</f>
        <v>0.96454654892777603</v>
      </c>
      <c r="W1121" s="94">
        <f>IF('Net zero activities &amp; levers'!$C$14="Off",'Activity data'!AP51*ManureNEF*NtoN2O*kgtoGg,IF('Net zero activities &amp; levers'!$C$14="On",'Net zero Activity data'!AP51*ManureNEF*NtoN2O*kgtoGg,"ERROR"))</f>
        <v>0.97325128797638427</v>
      </c>
      <c r="X1121" s="94">
        <f>IF('Net zero activities &amp; levers'!$C$14="Off",'Activity data'!AQ51*ManureNEF*NtoN2O*kgtoGg,IF('Net zero activities &amp; levers'!$C$14="On",'Net zero Activity data'!AQ51*ManureNEF*NtoN2O*kgtoGg,"ERROR"))</f>
        <v>0.98119891346624655</v>
      </c>
      <c r="Y1121" s="94">
        <f>IF('Net zero activities &amp; levers'!$C$14="Off",'Activity data'!AR51*ManureNEF*NtoN2O*kgtoGg,IF('Net zero activities &amp; levers'!$C$14="On",'Net zero Activity data'!AR51*ManureNEF*NtoN2O*kgtoGg,"ERROR"))</f>
        <v>0.98789879082853727</v>
      </c>
      <c r="Z1121" s="94">
        <f>IF('Net zero activities &amp; levers'!$C$14="Off",'Activity data'!AS51*ManureNEF*NtoN2O*kgtoGg,IF('Net zero activities &amp; levers'!$C$14="On",'Net zero Activity data'!AS51*ManureNEF*NtoN2O*kgtoGg,"ERROR"))</f>
        <v>0.99451531412613681</v>
      </c>
      <c r="AA1121" s="94">
        <f>IF('Net zero activities &amp; levers'!$C$14="Off",'Activity data'!AT51*ManureNEF*NtoN2O*kgtoGg,IF('Net zero activities &amp; levers'!$C$14="On",'Net zero Activity data'!AT51*ManureNEF*NtoN2O*kgtoGg,"ERROR"))</f>
        <v>1.00127611062345</v>
      </c>
      <c r="AB1121" s="94">
        <f>IF('Net zero activities &amp; levers'!$C$14="Off",'Activity data'!AU51*ManureNEF*NtoN2O*kgtoGg,IF('Net zero activities &amp; levers'!$C$14="On",'Net zero Activity data'!AU51*ManureNEF*NtoN2O*kgtoGg,"ERROR"))</f>
        <v>1.0106566845972174</v>
      </c>
      <c r="AC1121" s="94">
        <f>IF('Net zero activities &amp; levers'!$C$14="Off",'Activity data'!AV51*ManureNEF*NtoN2O*kgtoGg,IF('Net zero activities &amp; levers'!$C$14="On",'Net zero Activity data'!AV51*ManureNEF*NtoN2O*kgtoGg,"ERROR"))</f>
        <v>1.0187522909702245</v>
      </c>
      <c r="AD1121" s="94">
        <f>IF('Net zero activities &amp; levers'!$C$14="Off",'Activity data'!AW51*ManureNEF*NtoN2O*kgtoGg,IF('Net zero activities &amp; levers'!$C$14="On",'Net zero Activity data'!AW51*ManureNEF*NtoN2O*kgtoGg,"ERROR"))</f>
        <v>1.0286828054984183</v>
      </c>
      <c r="AE1121" s="94">
        <f>IF('Net zero activities &amp; levers'!$C$14="Off",'Activity data'!AX51*ManureNEF*NtoN2O*kgtoGg,IF('Net zero activities &amp; levers'!$C$14="On",'Net zero Activity data'!AX51*ManureNEF*NtoN2O*kgtoGg,"ERROR"))</f>
        <v>1.0390641045198805</v>
      </c>
      <c r="AF1121" s="94">
        <f>IF('Net zero activities &amp; levers'!$C$14="Off",'Activity data'!AY51*ManureNEF*NtoN2O*kgtoGg,IF('Net zero activities &amp; levers'!$C$14="On",'Net zero Activity data'!AY51*ManureNEF*NtoN2O*kgtoGg,"ERROR"))</f>
        <v>1.0515321137185085</v>
      </c>
      <c r="AG1121" s="94">
        <f>IF('Net zero activities &amp; levers'!$C$14="Off",'Activity data'!AZ51*ManureNEF*NtoN2O*kgtoGg,IF('Net zero activities &amp; levers'!$C$14="On",'Net zero Activity data'!AZ51*ManureNEF*NtoN2O*kgtoGg,"ERROR"))</f>
        <v>1.0650585591617119</v>
      </c>
      <c r="AH1121" s="94">
        <f>IF('Net zero activities &amp; levers'!$C$14="Off",'Activity data'!BA51*ManureNEF*NtoN2O*kgtoGg,IF('Net zero activities &amp; levers'!$C$14="On",'Net zero Activity data'!BA51*ManureNEF*NtoN2O*kgtoGg,"ERROR"))</f>
        <v>1.0754854266626372</v>
      </c>
      <c r="AI1121" s="94">
        <f>IF('Net zero activities &amp; levers'!$C$14="Off",'Activity data'!BB51*ManureNEF*NtoN2O*kgtoGg,IF('Net zero activities &amp; levers'!$C$14="On",'Net zero Activity data'!BB51*ManureNEF*NtoN2O*kgtoGg,"ERROR"))</f>
        <v>1.0859122589384242</v>
      </c>
      <c r="AJ1121" s="94">
        <f>IF('Net zero activities &amp; levers'!$C$14="Off",'Activity data'!BC51*ManureNEF*NtoN2O*kgtoGg,IF('Net zero activities &amp; levers'!$C$14="On",'Net zero Activity data'!BC51*ManureNEF*NtoN2O*kgtoGg,"ERROR"))</f>
        <v>1.0974609651891298</v>
      </c>
      <c r="AK1121" s="94">
        <f>IF('Net zero activities &amp; levers'!$C$14="Off",'Activity data'!BD51*ManureNEF*NtoN2O*kgtoGg,IF('Net zero activities &amp; levers'!$C$14="On",'Net zero Activity data'!BD51*ManureNEF*NtoN2O*kgtoGg,"ERROR"))</f>
        <v>1.1089252781391241</v>
      </c>
      <c r="AL1121" s="94">
        <f>IF('Net zero activities &amp; levers'!$C$14="Off",'Activity data'!BE51*ManureNEF*NtoN2O*kgtoGg,IF('Net zero activities &amp; levers'!$C$14="On",'Net zero Activity data'!BE51*ManureNEF*NtoN2O*kgtoGg,"ERROR"))</f>
        <v>1.1216130241168389</v>
      </c>
      <c r="AM1121" s="94">
        <f>IF('Net zero activities &amp; levers'!$C$14="Off",'Activity data'!BF51*ManureNEF*NtoN2O*kgtoGg,IF('Net zero activities &amp; levers'!$C$14="On",'Net zero Activity data'!BF51*ManureNEF*NtoN2O*kgtoGg,"ERROR"))</f>
        <v>1.1339154609992568</v>
      </c>
      <c r="AN1121" s="94">
        <f>IF('Net zero activities &amp; levers'!$C$14="Off",'Activity data'!BG51*ManureNEF*NtoN2O*kgtoGg,IF('Net zero activities &amp; levers'!$C$14="On",'Net zero Activity data'!BG51*ManureNEF*NtoN2O*kgtoGg,"ERROR"))</f>
        <v>1.1482009825702859</v>
      </c>
      <c r="AO1121" s="94">
        <f>IF('Net zero activities &amp; levers'!$C$14="Off",'Activity data'!BH51*ManureNEF*NtoN2O*kgtoGg,IF('Net zero activities &amp; levers'!$C$14="On",'Net zero Activity data'!BH51*ManureNEF*NtoN2O*kgtoGg,"ERROR"))</f>
        <v>1.1626376887083427</v>
      </c>
      <c r="AP1121" s="94">
        <f>IF('Net zero activities &amp; levers'!$C$14="Off",'Activity data'!BI51*ManureNEF*NtoN2O*kgtoGg,IF('Net zero activities &amp; levers'!$C$14="On",'Net zero Activity data'!BI51*ManureNEF*NtoN2O*kgtoGg,"ERROR"))</f>
        <v>1.1774648864123149</v>
      </c>
      <c r="AQ1121" s="94">
        <f>IF('Net zero activities &amp; levers'!$C$14="Off",'Activity data'!BJ51*ManureNEF*NtoN2O*kgtoGg,IF('Net zero activities &amp; levers'!$C$14="On",'Net zero Activity data'!BJ51*ManureNEF*NtoN2O*kgtoGg,"ERROR"))</f>
        <v>1.1927600090036652</v>
      </c>
      <c r="AR1121" s="94">
        <f>IF('Net zero activities &amp; levers'!$C$14="Off",'Activity data'!BK51*ManureNEF*NtoN2O*kgtoGg,IF('Net zero activities &amp; levers'!$C$14="On",'Net zero Activity data'!BK51*ManureNEF*NtoN2O*kgtoGg,"ERROR"))</f>
        <v>1.2086722264959426</v>
      </c>
      <c r="AS1121" s="94">
        <f>IF('Net zero activities &amp; levers'!$C$14="Off",'Activity data'!BL51*ManureNEF*NtoN2O*kgtoGg,IF('Net zero activities &amp; levers'!$C$14="On",'Net zero Activity data'!BL51*ManureNEF*NtoN2O*kgtoGg,"ERROR"))</f>
        <v>1.2259682381400152</v>
      </c>
      <c r="AT1121" s="94">
        <f>IF('Net zero activities &amp; levers'!$C$14="Off",'Activity data'!BM51*ManureNEF*NtoN2O*kgtoGg,IF('Net zero activities &amp; levers'!$C$14="On",'Net zero Activity data'!BM51*ManureNEF*NtoN2O*kgtoGg,"ERROR"))</f>
        <v>1.2358780520183839</v>
      </c>
      <c r="AU1121" s="94">
        <f>IF('Net zero activities &amp; levers'!$C$14="Off",'Activity data'!BN51*ManureNEF*NtoN2O*kgtoGg,IF('Net zero activities &amp; levers'!$C$14="On",'Net zero Activity data'!BN51*ManureNEF*NtoN2O*kgtoGg,"ERROR"))</f>
        <v>1.2446330442741758</v>
      </c>
      <c r="AV1121" s="94">
        <f>IF('Net zero activities &amp; levers'!$C$14="Off",'Activity data'!BO51*ManureNEF*NtoN2O*kgtoGg,IF('Net zero activities &amp; levers'!$C$14="On",'Net zero Activity data'!BO51*ManureNEF*NtoN2O*kgtoGg,"ERROR"))</f>
        <v>1.2535328404709924</v>
      </c>
      <c r="AW1121" s="94">
        <f>IF('Net zero activities &amp; levers'!$C$14="Off",'Activity data'!BP51*ManureNEF*NtoN2O*kgtoGg,IF('Net zero activities &amp; levers'!$C$14="On",'Net zero Activity data'!BP51*ManureNEF*NtoN2O*kgtoGg,"ERROR"))</f>
        <v>1.2621107866732084</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5.0536707115294871E-2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5.1430505218981189E-2</v>
      </c>
      <c r="S1122" s="94">
        <f>IF('Net zero activities &amp; levers'!$C$14="Off",'Activity data'!AL52*ManureNEF*NtoN2O*kgtoGg,IF('Net zero activities &amp; levers'!$C$14="On",'Net zero Activity data'!AL52*ManureNEF*NtoN2O*kgtoGg,"ERROR"))</f>
        <v>5.0025509101402868E-2</v>
      </c>
      <c r="T1122" s="94">
        <f>IF('Net zero activities &amp; levers'!$C$14="Off",'Activity data'!AM52*ManureNEF*NtoN2O*kgtoGg,IF('Net zero activities &amp; levers'!$C$14="On",'Net zero Activity data'!AM52*ManureNEF*NtoN2O*kgtoGg,"ERROR"))</f>
        <v>5.0663852549197509E-2</v>
      </c>
      <c r="U1122" s="94">
        <f>IF('Net zero activities &amp; levers'!$C$14="Off",'Activity data'!AN52*ManureNEF*NtoN2O*kgtoGg,IF('Net zero activities &amp; levers'!$C$14="On",'Net zero Activity data'!AN52*ManureNEF*NtoN2O*kgtoGg,"ERROR"))</f>
        <v>5.1157303184423346E-2</v>
      </c>
      <c r="V1122" s="94">
        <f>IF('Net zero activities &amp; levers'!$C$14="Off",'Activity data'!AO52*ManureNEF*NtoN2O*kgtoGg,IF('Net zero activities &amp; levers'!$C$14="On",'Net zero Activity data'!AO52*ManureNEF*NtoN2O*kgtoGg,"ERROR"))</f>
        <v>5.1597801882418554E-2</v>
      </c>
      <c r="W1122" s="94">
        <f>IF('Net zero activities &amp; levers'!$C$14="Off",'Activity data'!AP52*ManureNEF*NtoN2O*kgtoGg,IF('Net zero activities &amp; levers'!$C$14="On",'Net zero Activity data'!AP52*ManureNEF*NtoN2O*kgtoGg,"ERROR"))</f>
        <v>5.2063456340845179E-2</v>
      </c>
      <c r="X1122" s="94">
        <f>IF('Net zero activities &amp; levers'!$C$14="Off",'Activity data'!AQ52*ManureNEF*NtoN2O*kgtoGg,IF('Net zero activities &amp; levers'!$C$14="On",'Net zero Activity data'!AQ52*ManureNEF*NtoN2O*kgtoGg,"ERROR"))</f>
        <v>5.2488609492776998E-2</v>
      </c>
      <c r="Y1122" s="94">
        <f>IF('Net zero activities &amp; levers'!$C$14="Off",'Activity data'!AR52*ManureNEF*NtoN2O*kgtoGg,IF('Net zero activities &amp; levers'!$C$14="On",'Net zero Activity data'!AR52*ManureNEF*NtoN2O*kgtoGg,"ERROR"))</f>
        <v>5.2847015155168577E-2</v>
      </c>
      <c r="Z1122" s="94">
        <f>IF('Net zero activities &amp; levers'!$C$14="Off",'Activity data'!AS52*ManureNEF*NtoN2O*kgtoGg,IF('Net zero activities &amp; levers'!$C$14="On",'Net zero Activity data'!AS52*ManureNEF*NtoN2O*kgtoGg,"ERROR"))</f>
        <v>5.320096184508151E-2</v>
      </c>
      <c r="AA1122" s="94">
        <f>IF('Net zero activities &amp; levers'!$C$14="Off",'Activity data'!AT52*ManureNEF*NtoN2O*kgtoGg,IF('Net zero activities &amp; levers'!$C$14="On",'Net zero Activity data'!AT52*ManureNEF*NtoN2O*kgtoGg,"ERROR"))</f>
        <v>5.356262633771125E-2</v>
      </c>
      <c r="AB1122" s="94">
        <f>IF('Net zero activities &amp; levers'!$C$14="Off",'Activity data'!AU52*ManureNEF*NtoN2O*kgtoGg,IF('Net zero activities &amp; levers'!$C$14="On",'Net zero Activity data'!AU52*ManureNEF*NtoN2O*kgtoGg,"ERROR"))</f>
        <v>5.4064434154016093E-2</v>
      </c>
      <c r="AC1122" s="94">
        <f>IF('Net zero activities &amp; levers'!$C$14="Off",'Activity data'!AV52*ManureNEF*NtoN2O*kgtoGg,IF('Net zero activities &amp; levers'!$C$14="On",'Net zero Activity data'!AV52*ManureNEF*NtoN2O*kgtoGg,"ERROR"))</f>
        <v>5.449750344882287E-2</v>
      </c>
      <c r="AD1122" s="94">
        <f>IF('Net zero activities &amp; levers'!$C$14="Off",'Activity data'!AW52*ManureNEF*NtoN2O*kgtoGg,IF('Net zero activities &amp; levers'!$C$14="On",'Net zero Activity data'!AW52*ManureNEF*NtoN2O*kgtoGg,"ERROR"))</f>
        <v>5.5028729984012724E-2</v>
      </c>
      <c r="AE1122" s="94">
        <f>IF('Net zero activities &amp; levers'!$C$14="Off",'Activity data'!AX52*ManureNEF*NtoN2O*kgtoGg,IF('Net zero activities &amp; levers'!$C$14="On",'Net zero Activity data'!AX52*ManureNEF*NtoN2O*kgtoGg,"ERROR"))</f>
        <v>5.5584070947895699E-2</v>
      </c>
      <c r="AF1122" s="94">
        <f>IF('Net zero activities &amp; levers'!$C$14="Off",'Activity data'!AY52*ManureNEF*NtoN2O*kgtoGg,IF('Net zero activities &amp; levers'!$C$14="On",'Net zero Activity data'!AY52*ManureNEF*NtoN2O*kgtoGg,"ERROR"))</f>
        <v>5.6251039140580765E-2</v>
      </c>
      <c r="AG1122" s="94">
        <f>IF('Net zero activities &amp; levers'!$C$14="Off",'Activity data'!AZ52*ManureNEF*NtoN2O*kgtoGg,IF('Net zero activities &amp; levers'!$C$14="On",'Net zero Activity data'!AZ52*ManureNEF*NtoN2O*kgtoGg,"ERROR"))</f>
        <v>5.6974627704479121E-2</v>
      </c>
      <c r="AH1122" s="94">
        <f>IF('Net zero activities &amp; levers'!$C$14="Off",'Activity data'!BA52*ManureNEF*NtoN2O*kgtoGg,IF('Net zero activities &amp; levers'!$C$14="On",'Net zero Activity data'!BA52*ManureNEF*NtoN2O*kgtoGg,"ERROR"))</f>
        <v>5.7532406325080714E-2</v>
      </c>
      <c r="AI1122" s="94">
        <f>IF('Net zero activities &amp; levers'!$C$14="Off",'Activity data'!BB52*ManureNEF*NtoN2O*kgtoGg,IF('Net zero activities &amp; levers'!$C$14="On",'Net zero Activity data'!BB52*ManureNEF*NtoN2O*kgtoGg,"ERROR"))</f>
        <v>5.8090183061336044E-2</v>
      </c>
      <c r="AJ1122" s="94">
        <f>IF('Net zero activities &amp; levers'!$C$14="Off",'Activity data'!BC52*ManureNEF*NtoN2O*kgtoGg,IF('Net zero activities &amp; levers'!$C$14="On",'Net zero Activity data'!BC52*ManureNEF*NtoN2O*kgtoGg,"ERROR"))</f>
        <v>5.8707973729691609E-2</v>
      </c>
      <c r="AK1122" s="94">
        <f>IF('Net zero activities &amp; levers'!$C$14="Off",'Activity data'!BD52*ManureNEF*NtoN2O*kgtoGg,IF('Net zero activities &amp; levers'!$C$14="On",'Net zero Activity data'!BD52*ManureNEF*NtoN2O*kgtoGg,"ERROR"))</f>
        <v>5.9321249832301103E-2</v>
      </c>
      <c r="AL1122" s="94">
        <f>IF('Net zero activities &amp; levers'!$C$14="Off",'Activity data'!BE52*ManureNEF*NtoN2O*kgtoGg,IF('Net zero activities &amp; levers'!$C$14="On",'Net zero Activity data'!BE52*ManureNEF*NtoN2O*kgtoGg,"ERROR"))</f>
        <v>5.9999972703706668E-2</v>
      </c>
      <c r="AM1122" s="94">
        <f>IF('Net zero activities &amp; levers'!$C$14="Off",'Activity data'!BF52*ManureNEF*NtoN2O*kgtoGg,IF('Net zero activities &amp; levers'!$C$14="On",'Net zero Activity data'!BF52*ManureNEF*NtoN2O*kgtoGg,"ERROR"))</f>
        <v>6.0658083711035003E-2</v>
      </c>
      <c r="AN1122" s="94">
        <f>IF('Net zero activities &amp; levers'!$C$14="Off",'Activity data'!BG52*ManureNEF*NtoN2O*kgtoGg,IF('Net zero activities &amp; levers'!$C$14="On",'Net zero Activity data'!BG52*ManureNEF*NtoN2O*kgtoGg,"ERROR"))</f>
        <v>6.1422278567808221E-2</v>
      </c>
      <c r="AO1122" s="94">
        <f>IF('Net zero activities &amp; levers'!$C$14="Off",'Activity data'!BH52*ManureNEF*NtoN2O*kgtoGg,IF('Net zero activities &amp; levers'!$C$14="On",'Net zero Activity data'!BH52*ManureNEF*NtoN2O*kgtoGg,"ERROR"))</f>
        <v>6.2194560946480591E-2</v>
      </c>
      <c r="AP1122" s="94">
        <f>IF('Net zero activities &amp; levers'!$C$14="Off",'Activity data'!BI52*ManureNEF*NtoN2O*kgtoGg,IF('Net zero activities &amp; levers'!$C$14="On",'Net zero Activity data'!BI52*ManureNEF*NtoN2O*kgtoGg,"ERROR"))</f>
        <v>6.2987732422187484E-2</v>
      </c>
      <c r="AQ1122" s="94">
        <f>IF('Net zero activities &amp; levers'!$C$14="Off",'Activity data'!BJ52*ManureNEF*NtoN2O*kgtoGg,IF('Net zero activities &amp; levers'!$C$14="On",'Net zero Activity data'!BJ52*ManureNEF*NtoN2O*kgtoGg,"ERROR"))</f>
        <v>6.3805935241028192E-2</v>
      </c>
      <c r="AR1122" s="94">
        <f>IF('Net zero activities &amp; levers'!$C$14="Off",'Activity data'!BK52*ManureNEF*NtoN2O*kgtoGg,IF('Net zero activities &amp; levers'!$C$14="On",'Net zero Activity data'!BK52*ManureNEF*NtoN2O*kgtoGg,"ERROR"))</f>
        <v>6.4657149157649599E-2</v>
      </c>
      <c r="AS1122" s="94">
        <f>IF('Net zero activities &amp; levers'!$C$14="Off",'Activity data'!BL52*ManureNEF*NtoN2O*kgtoGg,IF('Net zero activities &amp; levers'!$C$14="On",'Net zero Activity data'!BL52*ManureNEF*NtoN2O*kgtoGg,"ERROR"))</f>
        <v>6.5582388259027249E-2</v>
      </c>
      <c r="AT1122" s="94">
        <f>IF('Net zero activities &amp; levers'!$C$14="Off",'Activity data'!BM52*ManureNEF*NtoN2O*kgtoGg,IF('Net zero activities &amp; levers'!$C$14="On",'Net zero Activity data'!BM52*ManureNEF*NtoN2O*kgtoGg,"ERROR"))</f>
        <v>6.6112507426169712E-2</v>
      </c>
      <c r="AU1122" s="94">
        <f>IF('Net zero activities &amp; levers'!$C$14="Off",'Activity data'!BN52*ManureNEF*NtoN2O*kgtoGg,IF('Net zero activities &amp; levers'!$C$14="On",'Net zero Activity data'!BN52*ManureNEF*NtoN2O*kgtoGg,"ERROR"))</f>
        <v>6.6580850147833714E-2</v>
      </c>
      <c r="AV1122" s="94">
        <f>IF('Net zero activities &amp; levers'!$C$14="Off",'Activity data'!BO52*ManureNEF*NtoN2O*kgtoGg,IF('Net zero activities &amp; levers'!$C$14="On",'Net zero Activity data'!BO52*ManureNEF*NtoN2O*kgtoGg,"ERROR"))</f>
        <v>6.7056939063882104E-2</v>
      </c>
      <c r="AW1122" s="94">
        <f>IF('Net zero activities &amp; levers'!$C$14="Off",'Activity data'!BP52*ManureNEF*NtoN2O*kgtoGg,IF('Net zero activities &amp; levers'!$C$14="On",'Net zero Activity data'!BP52*ManureNEF*NtoN2O*kgtoGg,"ERROR"))</f>
        <v>6.75158108199337E-2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0.39999978998352292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0.39521014945095007</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0.31709459412816648</v>
      </c>
      <c r="T1123" s="94">
        <f>IF('Net zero activities &amp; levers'!$C$14="Off",'Activity data'!AM53*ManureNEF*NtoN2O*kgtoGg,IF('Net zero activities &amp; levers'!$C$14="On",'Net zero Activity data'!AM53*ManureNEF*NtoN2O*kgtoGg,"ERROR"))</f>
        <v>0.32329343554510509</v>
      </c>
      <c r="U1123" s="94">
        <f>IF('Net zero activities &amp; levers'!$C$14="Off",'Activity data'!AN53*ManureNEF*NtoN2O*kgtoGg,IF('Net zero activities &amp; levers'!$C$14="On",'Net zero Activity data'!AN53*ManureNEF*NtoN2O*kgtoGg,"ERROR"))</f>
        <v>0.32662015212625256</v>
      </c>
      <c r="V1123" s="94">
        <f>IF('Net zero activities &amp; levers'!$C$14="Off",'Activity data'!AO53*ManureNEF*NtoN2O*kgtoGg,IF('Net zero activities &amp; levers'!$C$14="On",'Net zero Activity data'!AO53*ManureNEF*NtoN2O*kgtoGg,"ERROR"))</f>
        <v>0.32899134628580157</v>
      </c>
      <c r="W1123" s="94">
        <f>IF('Net zero activities &amp; levers'!$C$14="Off",'Activity data'!AP53*ManureNEF*NtoN2O*kgtoGg,IF('Net zero activities &amp; levers'!$C$14="On",'Net zero Activity data'!AP53*ManureNEF*NtoN2O*kgtoGg,"ERROR"))</f>
        <v>0.33194751319186178</v>
      </c>
      <c r="X1123" s="94">
        <f>IF('Net zero activities &amp; levers'!$C$14="Off",'Activity data'!AQ53*ManureNEF*NtoN2O*kgtoGg,IF('Net zero activities &amp; levers'!$C$14="On",'Net zero Activity data'!AQ53*ManureNEF*NtoN2O*kgtoGg,"ERROR"))</f>
        <v>0.33424144352260182</v>
      </c>
      <c r="Y1123" s="94">
        <f>IF('Net zero activities &amp; levers'!$C$14="Off",'Activity data'!AR53*ManureNEF*NtoN2O*kgtoGg,IF('Net zero activities &amp; levers'!$C$14="On",'Net zero Activity data'!AR53*ManureNEF*NtoN2O*kgtoGg,"ERROR"))</f>
        <v>0.33519459543035862</v>
      </c>
      <c r="Z1123" s="94">
        <f>IF('Net zero activities &amp; levers'!$C$14="Off",'Activity data'!AS53*ManureNEF*NtoN2O*kgtoGg,IF('Net zero activities &amp; levers'!$C$14="On",'Net zero Activity data'!AS53*ManureNEF*NtoN2O*kgtoGg,"ERROR"))</f>
        <v>0.33600381383609706</v>
      </c>
      <c r="AA1123" s="94">
        <f>IF('Net zero activities &amp; levers'!$C$14="Off",'Activity data'!AT53*ManureNEF*NtoN2O*kgtoGg,IF('Net zero activities &amp; levers'!$C$14="On",'Net zero Activity data'!AT53*ManureNEF*NtoN2O*kgtoGg,"ERROR"))</f>
        <v>0.33689768504065609</v>
      </c>
      <c r="AB1123" s="94">
        <f>IF('Net zero activities &amp; levers'!$C$14="Off",'Activity data'!AU53*ManureNEF*NtoN2O*kgtoGg,IF('Net zero activities &amp; levers'!$C$14="On",'Net zero Activity data'!AU53*ManureNEF*NtoN2O*kgtoGg,"ERROR"))</f>
        <v>0.34021760504440757</v>
      </c>
      <c r="AC1123" s="94">
        <f>IF('Net zero activities &amp; levers'!$C$14="Off",'Activity data'!AV53*ManureNEF*NtoN2O*kgtoGg,IF('Net zero activities &amp; levers'!$C$14="On",'Net zero Activity data'!AV53*ManureNEF*NtoN2O*kgtoGg,"ERROR"))</f>
        <v>0.34222049361841178</v>
      </c>
      <c r="AD1123" s="94">
        <f>IF('Net zero activities &amp; levers'!$C$14="Off",'Activity data'!AW53*ManureNEF*NtoN2O*kgtoGg,IF('Net zero activities &amp; levers'!$C$14="On",'Net zero Activity data'!AW53*ManureNEF*NtoN2O*kgtoGg,"ERROR"))</f>
        <v>0.34289884710524765</v>
      </c>
      <c r="AE1123" s="94">
        <f>IF('Net zero activities &amp; levers'!$C$14="Off",'Activity data'!AX53*ManureNEF*NtoN2O*kgtoGg,IF('Net zero activities &amp; levers'!$C$14="On",'Net zero Activity data'!AX53*ManureNEF*NtoN2O*kgtoGg,"ERROR"))</f>
        <v>0.34372311738230427</v>
      </c>
      <c r="AF1123" s="94">
        <f>IF('Net zero activities &amp; levers'!$C$14="Off",'Activity data'!AY53*ManureNEF*NtoN2O*kgtoGg,IF('Net zero activities &amp; levers'!$C$14="On",'Net zero Activity data'!AY53*ManureNEF*NtoN2O*kgtoGg,"ERROR"))</f>
        <v>0.34609476282323964</v>
      </c>
      <c r="AG1123" s="94">
        <f>IF('Net zero activities &amp; levers'!$C$14="Off",'Activity data'!AZ53*ManureNEF*NtoN2O*kgtoGg,IF('Net zero activities &amp; levers'!$C$14="On",'Net zero Activity data'!AZ53*ManureNEF*NtoN2O*kgtoGg,"ERROR"))</f>
        <v>0.349019782273292</v>
      </c>
      <c r="AH1123" s="94">
        <f>IF('Net zero activities &amp; levers'!$C$14="Off",'Activity data'!BA53*ManureNEF*NtoN2O*kgtoGg,IF('Net zero activities &amp; levers'!$C$14="On",'Net zero Activity data'!BA53*ManureNEF*NtoN2O*kgtoGg,"ERROR"))</f>
        <v>0.34899429452470448</v>
      </c>
      <c r="AI1123" s="94">
        <f>IF('Net zero activities &amp; levers'!$C$14="Off",'Activity data'!BB53*ManureNEF*NtoN2O*kgtoGg,IF('Net zero activities &amp; levers'!$C$14="On",'Net zero Activity data'!BB53*ManureNEF*NtoN2O*kgtoGg,"ERROR"))</f>
        <v>0.34871213349306363</v>
      </c>
      <c r="AJ1123" s="94">
        <f>IF('Net zero activities &amp; levers'!$C$14="Off",'Activity data'!BC53*ManureNEF*NtoN2O*kgtoGg,IF('Net zero activities &amp; levers'!$C$14="On",'Net zero Activity data'!BC53*ManureNEF*NtoN2O*kgtoGg,"ERROR"))</f>
        <v>0.34906449042030341</v>
      </c>
      <c r="AK1123" s="94">
        <f>IF('Net zero activities &amp; levers'!$C$14="Off",'Activity data'!BD53*ManureNEF*NtoN2O*kgtoGg,IF('Net zero activities &amp; levers'!$C$14="On",'Net zero Activity data'!BD53*ManureNEF*NtoN2O*kgtoGg,"ERROR"))</f>
        <v>0.34906147321073921</v>
      </c>
      <c r="AL1123" s="94">
        <f>IF('Net zero activities &amp; levers'!$C$14="Off",'Activity data'!BE53*ManureNEF*NtoN2O*kgtoGg,IF('Net zero activities &amp; levers'!$C$14="On",'Net zero Activity data'!BE53*ManureNEF*NtoN2O*kgtoGg,"ERROR"))</f>
        <v>0.34969568198826922</v>
      </c>
      <c r="AM1123" s="94">
        <f>IF('Net zero activities &amp; levers'!$C$14="Off",'Activity data'!BF53*ManureNEF*NtoN2O*kgtoGg,IF('Net zero activities &amp; levers'!$C$14="On",'Net zero Activity data'!BF53*ManureNEF*NtoN2O*kgtoGg,"ERROR"))</f>
        <v>0.34972367096328388</v>
      </c>
      <c r="AN1123" s="94">
        <f>IF('Net zero activities &amp; levers'!$C$14="Off",'Activity data'!BG53*ManureNEF*NtoN2O*kgtoGg,IF('Net zero activities &amp; levers'!$C$14="On",'Net zero Activity data'!BG53*ManureNEF*NtoN2O*kgtoGg,"ERROR"))</f>
        <v>0.35264712882161486</v>
      </c>
      <c r="AO1123" s="94">
        <f>IF('Net zero activities &amp; levers'!$C$14="Off",'Activity data'!BH53*ManureNEF*NtoN2O*kgtoGg,IF('Net zero activities &amp; levers'!$C$14="On",'Net zero Activity data'!BH53*ManureNEF*NtoN2O*kgtoGg,"ERROR"))</f>
        <v>0.35538019339675181</v>
      </c>
      <c r="AP1123" s="94">
        <f>IF('Net zero activities &amp; levers'!$C$14="Off",'Activity data'!BI53*ManureNEF*NtoN2O*kgtoGg,IF('Net zero activities &amp; levers'!$C$14="On",'Net zero Activity data'!BI53*ManureNEF*NtoN2O*kgtoGg,"ERROR"))</f>
        <v>0.35808577689628091</v>
      </c>
      <c r="AQ1123" s="94">
        <f>IF('Net zero activities &amp; levers'!$C$14="Off",'Activity data'!BJ53*ManureNEF*NtoN2O*kgtoGg,IF('Net zero activities &amp; levers'!$C$14="On",'Net zero Activity data'!BJ53*ManureNEF*NtoN2O*kgtoGg,"ERROR"))</f>
        <v>0.360803708852519</v>
      </c>
      <c r="AR1123" s="94">
        <f>IF('Net zero activities &amp; levers'!$C$14="Off",'Activity data'!BK53*ManureNEF*NtoN2O*kgtoGg,IF('Net zero activities &amp; levers'!$C$14="On",'Net zero Activity data'!BK53*ManureNEF*NtoN2O*kgtoGg,"ERROR"))</f>
        <v>0.36361682270594786</v>
      </c>
      <c r="AS1123" s="94">
        <f>IF('Net zero activities &amp; levers'!$C$14="Off",'Activity data'!BL53*ManureNEF*NtoN2O*kgtoGg,IF('Net zero activities &amp; levers'!$C$14="On",'Net zero Activity data'!BL53*ManureNEF*NtoN2O*kgtoGg,"ERROR"))</f>
        <v>0.3669982656192593</v>
      </c>
      <c r="AT1123" s="94">
        <f>IF('Net zero activities &amp; levers'!$C$14="Off",'Activity data'!BM53*ManureNEF*NtoN2O*kgtoGg,IF('Net zero activities &amp; levers'!$C$14="On",'Net zero Activity data'!BM53*ManureNEF*NtoN2O*kgtoGg,"ERROR"))</f>
        <v>0.36535334943592962</v>
      </c>
      <c r="AU1123" s="94">
        <f>IF('Net zero activities &amp; levers'!$C$14="Off",'Activity data'!BN53*ManureNEF*NtoN2O*kgtoGg,IF('Net zero activities &amp; levers'!$C$14="On",'Net zero Activity data'!BN53*ManureNEF*NtoN2O*kgtoGg,"ERROR"))</f>
        <v>0.36284329490270817</v>
      </c>
      <c r="AV1123" s="94">
        <f>IF('Net zero activities &amp; levers'!$C$14="Off",'Activity data'!BO53*ManureNEF*NtoN2O*kgtoGg,IF('Net zero activities &amp; levers'!$C$14="On",'Net zero Activity data'!BO53*ManureNEF*NtoN2O*kgtoGg,"ERROR"))</f>
        <v>0.36030197040043493</v>
      </c>
      <c r="AW1123" s="94">
        <f>IF('Net zero activities &amp; levers'!$C$14="Off",'Activity data'!BP53*ManureNEF*NtoN2O*kgtoGg,IF('Net zero activities &amp; levers'!$C$14="On",'Net zero Activity data'!BP53*ManureNEF*NtoN2O*kgtoGg,"ERROR"))</f>
        <v>0.35744820544326111</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2.6602988559851233</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2.1089170722639059</v>
      </c>
      <c r="T1124" s="94">
        <f>IF('Net zero activities &amp; levers'!$C$14="Off",'Activity data'!AM54*ManureNEF*NtoN2O*kgtoGg,IF('Net zero activities &amp; levers'!$C$14="On",'Net zero Activity data'!AM54*ManureNEF*NtoN2O*kgtoGg,"ERROR"))</f>
        <v>2.1501440207345399</v>
      </c>
      <c r="U1124" s="94">
        <f>IF('Net zero activities &amp; levers'!$C$14="Off",'Activity data'!AN54*ManureNEF*NtoN2O*kgtoGg,IF('Net zero activities &amp; levers'!$C$14="On",'Net zero Activity data'!AN54*ManureNEF*NtoN2O*kgtoGg,"ERROR"))</f>
        <v>2.1722691831386944</v>
      </c>
      <c r="V1124" s="94">
        <f>IF('Net zero activities &amp; levers'!$C$14="Off",'Activity data'!AO54*ManureNEF*NtoN2O*kgtoGg,IF('Net zero activities &amp; levers'!$C$14="On",'Net zero Activity data'!AO54*ManureNEF*NtoN2O*kgtoGg,"ERROR"))</f>
        <v>2.1880394041936264</v>
      </c>
      <c r="W1124" s="94">
        <f>IF('Net zero activities &amp; levers'!$C$14="Off",'Activity data'!AP54*ManureNEF*NtoN2O*kgtoGg,IF('Net zero activities &amp; levers'!$C$14="On",'Net zero Activity data'!AP54*ManureNEF*NtoN2O*kgtoGg,"ERROR"))</f>
        <v>2.2077001331120529</v>
      </c>
      <c r="X1124" s="94">
        <f>IF('Net zero activities &amp; levers'!$C$14="Off",'Activity data'!AQ54*ManureNEF*NtoN2O*kgtoGg,IF('Net zero activities &amp; levers'!$C$14="On",'Net zero Activity data'!AQ54*ManureNEF*NtoN2O*kgtoGg,"ERROR"))</f>
        <v>2.2229564917087132</v>
      </c>
      <c r="Y1124" s="94">
        <f>IF('Net zero activities &amp; levers'!$C$14="Off",'Activity data'!AR54*ManureNEF*NtoN2O*kgtoGg,IF('Net zero activities &amp; levers'!$C$14="On",'Net zero Activity data'!AR54*ManureNEF*NtoN2O*kgtoGg,"ERROR"))</f>
        <v>2.2292956673615048</v>
      </c>
      <c r="Z1124" s="94">
        <f>IF('Net zero activities &amp; levers'!$C$14="Off",'Activity data'!AS54*ManureNEF*NtoN2O*kgtoGg,IF('Net zero activities &amp; levers'!$C$14="On",'Net zero Activity data'!AS54*ManureNEF*NtoN2O*kgtoGg,"ERROR"))</f>
        <v>2.2346775771847991</v>
      </c>
      <c r="AA1124" s="94">
        <f>IF('Net zero activities &amp; levers'!$C$14="Off",'Activity data'!AT54*ManureNEF*NtoN2O*kgtoGg,IF('Net zero activities &amp; levers'!$C$14="On",'Net zero Activity data'!AT54*ManureNEF*NtoN2O*kgtoGg,"ERROR"))</f>
        <v>2.2406224916633408</v>
      </c>
      <c r="AB1124" s="94">
        <f>IF('Net zero activities &amp; levers'!$C$14="Off",'Activity data'!AU54*ManureNEF*NtoN2O*kgtoGg,IF('Net zero activities &amp; levers'!$C$14="On",'Net zero Activity data'!AU54*ManureNEF*NtoN2O*kgtoGg,"ERROR"))</f>
        <v>2.2627024517260845</v>
      </c>
      <c r="AC1124" s="94">
        <f>IF('Net zero activities &amp; levers'!$C$14="Off",'Activity data'!AV54*ManureNEF*NtoN2O*kgtoGg,IF('Net zero activities &amp; levers'!$C$14="On",'Net zero Activity data'!AV54*ManureNEF*NtoN2O*kgtoGg,"ERROR"))</f>
        <v>2.2760231641752293</v>
      </c>
      <c r="AD1124" s="94">
        <f>IF('Net zero activities &amp; levers'!$C$14="Off",'Activity data'!AW54*ManureNEF*NtoN2O*kgtoGg,IF('Net zero activities &amp; levers'!$C$14="On",'Net zero Activity data'!AW54*ManureNEF*NtoN2O*kgtoGg,"ERROR"))</f>
        <v>2.2805347240564422</v>
      </c>
      <c r="AE1124" s="94">
        <f>IF('Net zero activities &amp; levers'!$C$14="Off",'Activity data'!AX54*ManureNEF*NtoN2O*kgtoGg,IF('Net zero activities &amp; levers'!$C$14="On",'Net zero Activity data'!AX54*ManureNEF*NtoN2O*kgtoGg,"ERROR"))</f>
        <v>2.2860167401224167</v>
      </c>
      <c r="AF1124" s="94">
        <f>IF('Net zero activities &amp; levers'!$C$14="Off",'Activity data'!AY54*ManureNEF*NtoN2O*kgtoGg,IF('Net zero activities &amp; levers'!$C$14="On",'Net zero Activity data'!AY54*ManureNEF*NtoN2O*kgtoGg,"ERROR"))</f>
        <v>2.3017899625373146</v>
      </c>
      <c r="AG1124" s="94">
        <f>IF('Net zero activities &amp; levers'!$C$14="Off",'Activity data'!AZ54*ManureNEF*NtoN2O*kgtoGg,IF('Net zero activities &amp; levers'!$C$14="On",'Net zero Activity data'!AZ54*ManureNEF*NtoN2O*kgtoGg,"ERROR"))</f>
        <v>2.3212435374930149</v>
      </c>
      <c r="AH1124" s="94">
        <f>IF('Net zero activities &amp; levers'!$C$14="Off",'Activity data'!BA54*ManureNEF*NtoN2O*kgtoGg,IF('Net zero activities &amp; levers'!$C$14="On",'Net zero Activity data'!BA54*ManureNEF*NtoN2O*kgtoGg,"ERROR"))</f>
        <v>2.3210740248329906</v>
      </c>
      <c r="AI1124" s="94">
        <f>IF('Net zero activities &amp; levers'!$C$14="Off",'Activity data'!BB54*ManureNEF*NtoN2O*kgtoGg,IF('Net zero activities &amp; levers'!$C$14="On",'Net zero Activity data'!BB54*ManureNEF*NtoN2O*kgtoGg,"ERROR"))</f>
        <v>2.3191974421735124</v>
      </c>
      <c r="AJ1124" s="94">
        <f>IF('Net zero activities &amp; levers'!$C$14="Off",'Activity data'!BC54*ManureNEF*NtoN2O*kgtoGg,IF('Net zero activities &amp; levers'!$C$14="On",'Net zero Activity data'!BC54*ManureNEF*NtoN2O*kgtoGg,"ERROR"))</f>
        <v>2.3215408802300002</v>
      </c>
      <c r="AK1124" s="94">
        <f>IF('Net zero activities &amp; levers'!$C$14="Off",'Activity data'!BD54*ManureNEF*NtoN2O*kgtoGg,IF('Net zero activities &amp; levers'!$C$14="On",'Net zero Activity data'!BD54*ManureNEF*NtoN2O*kgtoGg,"ERROR"))</f>
        <v>2.3215208135215848</v>
      </c>
      <c r="AL1124" s="94">
        <f>IF('Net zero activities &amp; levers'!$C$14="Off",'Activity data'!BE54*ManureNEF*NtoN2O*kgtoGg,IF('Net zero activities &amp; levers'!$C$14="On",'Net zero Activity data'!BE54*ManureNEF*NtoN2O*kgtoGg,"ERROR"))</f>
        <v>2.3257387779494887</v>
      </c>
      <c r="AM1124" s="94">
        <f>IF('Net zero activities &amp; levers'!$C$14="Off",'Activity data'!BF54*ManureNEF*NtoN2O*kgtoGg,IF('Net zero activities &amp; levers'!$C$14="On",'Net zero Activity data'!BF54*ManureNEF*NtoN2O*kgtoGg,"ERROR"))</f>
        <v>2.3259249256427523</v>
      </c>
      <c r="AN1124" s="94">
        <f>IF('Net zero activities &amp; levers'!$C$14="Off",'Activity data'!BG54*ManureNEF*NtoN2O*kgtoGg,IF('Net zero activities &amp; levers'!$C$14="On",'Net zero Activity data'!BG54*ManureNEF*NtoN2O*kgtoGg,"ERROR"))</f>
        <v>2.3453681148413228</v>
      </c>
      <c r="AO1124" s="94">
        <f>IF('Net zero activities &amp; levers'!$C$14="Off",'Activity data'!BH54*ManureNEF*NtoN2O*kgtoGg,IF('Net zero activities &amp; levers'!$C$14="On",'Net zero Activity data'!BH54*ManureNEF*NtoN2O*kgtoGg,"ERROR"))</f>
        <v>2.3635450457913865</v>
      </c>
      <c r="AP1124" s="94">
        <f>IF('Net zero activities &amp; levers'!$C$14="Off",'Activity data'!BI54*ManureNEF*NtoN2O*kgtoGg,IF('Net zero activities &amp; levers'!$C$14="On",'Net zero Activity data'!BI54*ManureNEF*NtoN2O*kgtoGg,"ERROR"))</f>
        <v>2.3815392069604866</v>
      </c>
      <c r="AQ1124" s="94">
        <f>IF('Net zero activities &amp; levers'!$C$14="Off",'Activity data'!BJ54*ManureNEF*NtoN2O*kgtoGg,IF('Net zero activities &amp; levers'!$C$14="On",'Net zero Activity data'!BJ54*ManureNEF*NtoN2O*kgtoGg,"ERROR"))</f>
        <v>2.3996154946358459</v>
      </c>
      <c r="AR1124" s="94">
        <f>IF('Net zero activities &amp; levers'!$C$14="Off",'Activity data'!BK54*ManureNEF*NtoN2O*kgtoGg,IF('Net zero activities &amp; levers'!$C$14="On",'Net zero Activity data'!BK54*ManureNEF*NtoN2O*kgtoGg,"ERROR"))</f>
        <v>2.4183248133740904</v>
      </c>
      <c r="AS1124" s="94">
        <f>IF('Net zero activities &amp; levers'!$C$14="Off",'Activity data'!BL54*ManureNEF*NtoN2O*kgtoGg,IF('Net zero activities &amp; levers'!$C$14="On",'Net zero Activity data'!BL54*ManureNEF*NtoN2O*kgtoGg,"ERROR"))</f>
        <v>2.4408139469664651</v>
      </c>
      <c r="AT1124" s="94">
        <f>IF('Net zero activities &amp; levers'!$C$14="Off",'Activity data'!BM54*ManureNEF*NtoN2O*kgtoGg,IF('Net zero activities &amp; levers'!$C$14="On",'Net zero Activity data'!BM54*ManureNEF*NtoN2O*kgtoGg,"ERROR"))</f>
        <v>2.4298740196207946</v>
      </c>
      <c r="AU1124" s="94">
        <f>IF('Net zero activities &amp; levers'!$C$14="Off",'Activity data'!BN54*ManureNEF*NtoN2O*kgtoGg,IF('Net zero activities &amp; levers'!$C$14="On",'Net zero Activity data'!BN54*ManureNEF*NtoN2O*kgtoGg,"ERROR"))</f>
        <v>2.4131802728479177</v>
      </c>
      <c r="AV1124" s="94">
        <f>IF('Net zero activities &amp; levers'!$C$14="Off",'Activity data'!BO54*ManureNEF*NtoN2O*kgtoGg,IF('Net zero activities &amp; levers'!$C$14="On",'Net zero Activity data'!BO54*ManureNEF*NtoN2O*kgtoGg,"ERROR"))</f>
        <v>2.3962785573086092</v>
      </c>
      <c r="AW1124" s="94">
        <f>IF('Net zero activities &amp; levers'!$C$14="Off",'Activity data'!BP54*ManureNEF*NtoN2O*kgtoGg,IF('Net zero activities &amp; levers'!$C$14="On",'Net zero Activity data'!BP54*ManureNEF*NtoN2O*kgtoGg,"ERROR"))</f>
        <v>2.3772988782164455</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0.34358078636628725</v>
      </c>
      <c r="L1125" s="94">
        <f>IF('Net zero activities &amp; levers'!$C$14="Off",'Activity data'!AE55*ManureNEF*NtoN2O*kgtoGg,IF('Net zero activities &amp; levers'!$C$14="On",'Net zero Activity data'!AE55*ManureNEF*NtoN2O*kgtoGg,"ERROR"))</f>
        <v>0.35516571939691488</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0.38707850955818845</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0.37659818159279607</v>
      </c>
      <c r="T1125" s="94">
        <f>IF('Net zero activities &amp; levers'!$C$14="Off",'Activity data'!AM55*ManureNEF*NtoN2O*kgtoGg,IF('Net zero activities &amp; levers'!$C$14="On",'Net zero Activity data'!AM55*ManureNEF*NtoN2O*kgtoGg,"ERROR"))</f>
        <v>0.39321088771048274</v>
      </c>
      <c r="U1125" s="94">
        <f>IF('Net zero activities &amp; levers'!$C$14="Off",'Activity data'!AN55*ManureNEF*NtoN2O*kgtoGg,IF('Net zero activities &amp; levers'!$C$14="On",'Net zero Activity data'!AN55*ManureNEF*NtoN2O*kgtoGg,"ERROR"))</f>
        <v>0.40669662526329453</v>
      </c>
      <c r="V1125" s="94">
        <f>IF('Net zero activities &amp; levers'!$C$14="Off",'Activity data'!AO55*ManureNEF*NtoN2O*kgtoGg,IF('Net zero activities &amp; levers'!$C$14="On",'Net zero Activity data'!AO55*ManureNEF*NtoN2O*kgtoGg,"ERROR"))</f>
        <v>0.41925946524212343</v>
      </c>
      <c r="W1125" s="94">
        <f>IF('Net zero activities &amp; levers'!$C$14="Off",'Activity data'!AP55*ManureNEF*NtoN2O*kgtoGg,IF('Net zero activities &amp; levers'!$C$14="On",'Net zero Activity data'!AP55*ManureNEF*NtoN2O*kgtoGg,"ERROR"))</f>
        <v>0.43283407028296639</v>
      </c>
      <c r="X1125" s="94">
        <f>IF('Net zero activities &amp; levers'!$C$14="Off",'Activity data'!AQ55*ManureNEF*NtoN2O*kgtoGg,IF('Net zero activities &amp; levers'!$C$14="On",'Net zero Activity data'!AQ55*ManureNEF*NtoN2O*kgtoGg,"ERROR"))</f>
        <v>0.44581904139111239</v>
      </c>
      <c r="Y1125" s="94">
        <f>IF('Net zero activities &amp; levers'!$C$14="Off",'Activity data'!AR55*ManureNEF*NtoN2O*kgtoGg,IF('Net zero activities &amp; levers'!$C$14="On",'Net zero Activity data'!AR55*ManureNEF*NtoN2O*kgtoGg,"ERROR"))</f>
        <v>0.4572389751285254</v>
      </c>
      <c r="Z1125" s="94">
        <f>IF('Net zero activities &amp; levers'!$C$14="Off",'Activity data'!AS55*ManureNEF*NtoN2O*kgtoGg,IF('Net zero activities &amp; levers'!$C$14="On",'Net zero Activity data'!AS55*ManureNEF*NtoN2O*kgtoGg,"ERROR"))</f>
        <v>0.46864946604896868</v>
      </c>
      <c r="AA1125" s="94">
        <f>IF('Net zero activities &amp; levers'!$C$14="Off",'Activity data'!AT55*ManureNEF*NtoN2O*kgtoGg,IF('Net zero activities &amp; levers'!$C$14="On",'Net zero Activity data'!AT55*ManureNEF*NtoN2O*kgtoGg,"ERROR"))</f>
        <v>0.48037106184702144</v>
      </c>
      <c r="AB1125" s="94">
        <f>IF('Net zero activities &amp; levers'!$C$14="Off",'Activity data'!AU55*ManureNEF*NtoN2O*kgtoGg,IF('Net zero activities &amp; levers'!$C$14="On",'Net zero Activity data'!AU55*ManureNEF*NtoN2O*kgtoGg,"ERROR"))</f>
        <v>0.49583196103346944</v>
      </c>
      <c r="AC1125" s="94">
        <f>IF('Net zero activities &amp; levers'!$C$14="Off",'Activity data'!AV55*ManureNEF*NtoN2O*kgtoGg,IF('Net zero activities &amp; levers'!$C$14="On",'Net zero Activity data'!AV55*ManureNEF*NtoN2O*kgtoGg,"ERROR"))</f>
        <v>0.50969807630161768</v>
      </c>
      <c r="AD1125" s="94">
        <f>IF('Net zero activities &amp; levers'!$C$14="Off",'Activity data'!AW55*ManureNEF*NtoN2O*kgtoGg,IF('Net zero activities &amp; levers'!$C$14="On",'Net zero Activity data'!AW55*ManureNEF*NtoN2O*kgtoGg,"ERROR"))</f>
        <v>0.52764488021470779</v>
      </c>
      <c r="AE1125" s="94">
        <f>IF('Net zero activities &amp; levers'!$C$14="Off",'Activity data'!AX55*ManureNEF*NtoN2O*kgtoGg,IF('Net zero activities &amp; levers'!$C$14="On",'Net zero Activity data'!AX55*ManureNEF*NtoN2O*kgtoGg,"ERROR"))</f>
        <v>0.54648707022724974</v>
      </c>
      <c r="AF1125" s="94">
        <f>IF('Net zero activities &amp; levers'!$C$14="Off",'Activity data'!AY55*ManureNEF*NtoN2O*kgtoGg,IF('Net zero activities &amp; levers'!$C$14="On",'Net zero Activity data'!AY55*ManureNEF*NtoN2O*kgtoGg,"ERROR"))</f>
        <v>0.56858747598581738</v>
      </c>
      <c r="AG1125" s="94">
        <f>IF('Net zero activities &amp; levers'!$C$14="Off",'Activity data'!AZ55*ManureNEF*NtoN2O*kgtoGg,IF('Net zero activities &amp; levers'!$C$14="On",'Net zero Activity data'!AZ55*ManureNEF*NtoN2O*kgtoGg,"ERROR"))</f>
        <v>0.59255396962113349</v>
      </c>
      <c r="AH1125" s="94">
        <f>IF('Net zero activities &amp; levers'!$C$14="Off",'Activity data'!BA55*ManureNEF*NtoN2O*kgtoGg,IF('Net zero activities &amp; levers'!$C$14="On",'Net zero Activity data'!BA55*ManureNEF*NtoN2O*kgtoGg,"ERROR"))</f>
        <v>0.61238572332256203</v>
      </c>
      <c r="AI1125" s="94">
        <f>IF('Net zero activities &amp; levers'!$C$14="Off",'Activity data'!BB55*ManureNEF*NtoN2O*kgtoGg,IF('Net zero activities &amp; levers'!$C$14="On",'Net zero Activity data'!BB55*ManureNEF*NtoN2O*kgtoGg,"ERROR"))</f>
        <v>0.63250600171232407</v>
      </c>
      <c r="AJ1125" s="94">
        <f>IF('Net zero activities &amp; levers'!$C$14="Off",'Activity data'!BC55*ManureNEF*NtoN2O*kgtoGg,IF('Net zero activities &amp; levers'!$C$14="On",'Net zero Activity data'!BC55*ManureNEF*NtoN2O*kgtoGg,"ERROR"))</f>
        <v>0.65458326762854946</v>
      </c>
      <c r="AK1125" s="94">
        <f>IF('Net zero activities &amp; levers'!$C$14="Off",'Activity data'!BD55*ManureNEF*NtoN2O*kgtoGg,IF('Net zero activities &amp; levers'!$C$14="On",'Net zero Activity data'!BD55*ManureNEF*NtoN2O*kgtoGg,"ERROR"))</f>
        <v>0.67686554813993804</v>
      </c>
      <c r="AL1125" s="94">
        <f>IF('Net zero activities &amp; levers'!$C$14="Off",'Activity data'!BE55*ManureNEF*NtoN2O*kgtoGg,IF('Net zero activities &amp; levers'!$C$14="On",'Net zero Activity data'!BE55*ManureNEF*NtoN2O*kgtoGg,"ERROR"))</f>
        <v>0.70132710752479099</v>
      </c>
      <c r="AM1125" s="94">
        <f>IF('Net zero activities &amp; levers'!$C$14="Off",'Activity data'!BF55*ManureNEF*NtoN2O*kgtoGg,IF('Net zero activities &amp; levers'!$C$14="On",'Net zero Activity data'!BF55*ManureNEF*NtoN2O*kgtoGg,"ERROR"))</f>
        <v>0.7255761301223228</v>
      </c>
      <c r="AN1125" s="94">
        <f>IF('Net zero activities &amp; levers'!$C$14="Off",'Activity data'!BG55*ManureNEF*NtoN2O*kgtoGg,IF('Net zero activities &amp; levers'!$C$14="On",'Net zero Activity data'!BG55*ManureNEF*NtoN2O*kgtoGg,"ERROR"))</f>
        <v>0.75228490125345104</v>
      </c>
      <c r="AO1125" s="94">
        <f>IF('Net zero activities &amp; levers'!$C$14="Off",'Activity data'!BH55*ManureNEF*NtoN2O*kgtoGg,IF('Net zero activities &amp; levers'!$C$14="On",'Net zero Activity data'!BH55*ManureNEF*NtoN2O*kgtoGg,"ERROR"))</f>
        <v>0.7795795585815366</v>
      </c>
      <c r="AP1125" s="94">
        <f>IF('Net zero activities &amp; levers'!$C$14="Off",'Activity data'!BI55*ManureNEF*NtoN2O*kgtoGg,IF('Net zero activities &amp; levers'!$C$14="On",'Net zero Activity data'!BI55*ManureNEF*NtoN2O*kgtoGg,"ERROR"))</f>
        <v>0.80784138398371086</v>
      </c>
      <c r="AQ1125" s="94">
        <f>IF('Net zero activities &amp; levers'!$C$14="Off",'Activity data'!BJ55*ManureNEF*NtoN2O*kgtoGg,IF('Net zero activities &amp; levers'!$C$14="On",'Net zero Activity data'!BJ55*ManureNEF*NtoN2O*kgtoGg,"ERROR"))</f>
        <v>0.83720880389512953</v>
      </c>
      <c r="AR1125" s="94">
        <f>IF('Net zero activities &amp; levers'!$C$14="Off",'Activity data'!BK55*ManureNEF*NtoN2O*kgtoGg,IF('Net zero activities &amp; levers'!$C$14="On",'Net zero Activity data'!BK55*ManureNEF*NtoN2O*kgtoGg,"ERROR"))</f>
        <v>0.86793643968793199</v>
      </c>
      <c r="AS1125" s="94">
        <f>IF('Net zero activities &amp; levers'!$C$14="Off",'Activity data'!BL55*ManureNEF*NtoN2O*kgtoGg,IF('Net zero activities &amp; levers'!$C$14="On",'Net zero Activity data'!BL55*ManureNEF*NtoN2O*kgtoGg,"ERROR"))</f>
        <v>0.90126396548339527</v>
      </c>
      <c r="AT1125" s="94">
        <f>IF('Net zero activities &amp; levers'!$C$14="Off",'Activity data'!BM55*ManureNEF*NtoN2O*kgtoGg,IF('Net zero activities &amp; levers'!$C$14="On",'Net zero Activity data'!BM55*ManureNEF*NtoN2O*kgtoGg,"ERROR"))</f>
        <v>0.92323778695651582</v>
      </c>
      <c r="AU1125" s="94">
        <f>IF('Net zero activities &amp; levers'!$C$14="Off",'Activity data'!BN55*ManureNEF*NtoN2O*kgtoGg,IF('Net zero activities &amp; levers'!$C$14="On",'Net zero Activity data'!BN55*ManureNEF*NtoN2O*kgtoGg,"ERROR"))</f>
        <v>0.94363961162109378</v>
      </c>
      <c r="AV1125" s="94">
        <f>IF('Net zero activities &amp; levers'!$C$14="Off",'Activity data'!BO55*ManureNEF*NtoN2O*kgtoGg,IF('Net zero activities &amp; levers'!$C$14="On",'Net zero Activity data'!BO55*ManureNEF*NtoN2O*kgtoGg,"ERROR"))</f>
        <v>0.96453981005283229</v>
      </c>
      <c r="AW1125" s="94">
        <f>IF('Net zero activities &amp; levers'!$C$14="Off",'Activity data'!BP55*ManureNEF*NtoN2O*kgtoGg,IF('Net zero activities &amp; levers'!$C$14="On",'Net zero Activity data'!BP55*ManureNEF*NtoN2O*kgtoGg,"ERROR"))</f>
        <v>0.98518749139131134</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5.8466784388382181E-2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5.9536124869389993E-2</v>
      </c>
      <c r="T1126" s="94">
        <f>IF('Net zero activities &amp; levers'!$C$14="Off",'Activity data'!AM56*ManureNEF*NtoN2O*kgtoGg,IF('Net zero activities &amp; levers'!$C$14="On",'Net zero Activity data'!AM56*ManureNEF*NtoN2O*kgtoGg,"ERROR"))</f>
        <v>5.9735159508924454E-2</v>
      </c>
      <c r="U1126" s="94">
        <f>IF('Net zero activities &amp; levers'!$C$14="Off",'Activity data'!AN56*ManureNEF*NtoN2O*kgtoGg,IF('Net zero activities &amp; levers'!$C$14="On",'Net zero Activity data'!AN56*ManureNEF*NtoN2O*kgtoGg,"ERROR"))</f>
        <v>5.9911260751716718E-2</v>
      </c>
      <c r="V1126" s="94">
        <f>IF('Net zero activities &amp; levers'!$C$14="Off",'Activity data'!AO56*ManureNEF*NtoN2O*kgtoGg,IF('Net zero activities &amp; levers'!$C$14="On",'Net zero Activity data'!AO56*ManureNEF*NtoN2O*kgtoGg,"ERROR"))</f>
        <v>6.0064792145132169E-2</v>
      </c>
      <c r="W1126" s="94">
        <f>IF('Net zero activities &amp; levers'!$C$14="Off",'Activity data'!AP56*ManureNEF*NtoN2O*kgtoGg,IF('Net zero activities &amp; levers'!$C$14="On",'Net zero Activity data'!AP56*ManureNEF*NtoN2O*kgtoGg,"ERROR"))</f>
        <v>6.0195961741197811E-2</v>
      </c>
      <c r="X1126" s="94">
        <f>IF('Net zero activities &amp; levers'!$C$14="Off",'Activity data'!AQ56*ManureNEF*NtoN2O*kgtoGg,IF('Net zero activities &amp; levers'!$C$14="On",'Net zero Activity data'!AQ56*ManureNEF*NtoN2O*kgtoGg,"ERROR"))</f>
        <v>6.0301987284053699E-2</v>
      </c>
      <c r="Y1126" s="94">
        <f>IF('Net zero activities &amp; levers'!$C$14="Off",'Activity data'!AR56*ManureNEF*NtoN2O*kgtoGg,IF('Net zero activities &amp; levers'!$C$14="On",'Net zero Activity data'!AR56*ManureNEF*NtoN2O*kgtoGg,"ERROR"))</f>
        <v>6.0404636780314803E-2</v>
      </c>
      <c r="Z1126" s="94">
        <f>IF('Net zero activities &amp; levers'!$C$14="Off",'Activity data'!AS56*ManureNEF*NtoN2O*kgtoGg,IF('Net zero activities &amp; levers'!$C$14="On",'Net zero Activity data'!AS56*ManureNEF*NtoN2O*kgtoGg,"ERROR"))</f>
        <v>6.0504501381629855E-2</v>
      </c>
      <c r="AA1126" s="94">
        <f>IF('Net zero activities &amp; levers'!$C$14="Off",'Activity data'!AT56*ManureNEF*NtoN2O*kgtoGg,IF('Net zero activities &amp; levers'!$C$14="On",'Net zero Activity data'!AT56*ManureNEF*NtoN2O*kgtoGg,"ERROR"))</f>
        <v>6.0601140224058242E-2</v>
      </c>
      <c r="AB1126" s="94">
        <f>IF('Net zero activities &amp; levers'!$C$14="Off",'Activity data'!AU56*ManureNEF*NtoN2O*kgtoGg,IF('Net zero activities &amp; levers'!$C$14="On",'Net zero Activity data'!AU56*ManureNEF*NtoN2O*kgtoGg,"ERROR"))</f>
        <v>6.0696778742641164E-2</v>
      </c>
      <c r="AC1126" s="94">
        <f>IF('Net zero activities &amp; levers'!$C$14="Off",'Activity data'!AV56*ManureNEF*NtoN2O*kgtoGg,IF('Net zero activities &amp; levers'!$C$14="On",'Net zero Activity data'!AV56*ManureNEF*NtoN2O*kgtoGg,"ERROR"))</f>
        <v>6.0786268969690582E-2</v>
      </c>
      <c r="AD1126" s="94">
        <f>IF('Net zero activities &amp; levers'!$C$14="Off",'Activity data'!AW56*ManureNEF*NtoN2O*kgtoGg,IF('Net zero activities &amp; levers'!$C$14="On",'Net zero Activity data'!AW56*ManureNEF*NtoN2O*kgtoGg,"ERROR"))</f>
        <v>6.0875543501258844E-2</v>
      </c>
      <c r="AE1126" s="94">
        <f>IF('Net zero activities &amp; levers'!$C$14="Off",'Activity data'!AX56*ManureNEF*NtoN2O*kgtoGg,IF('Net zero activities &amp; levers'!$C$14="On",'Net zero Activity data'!AX56*ManureNEF*NtoN2O*kgtoGg,"ERROR"))</f>
        <v>6.0962502544019311E-2</v>
      </c>
      <c r="AF1126" s="94">
        <f>IF('Net zero activities &amp; levers'!$C$14="Off",'Activity data'!AY56*ManureNEF*NtoN2O*kgtoGg,IF('Net zero activities &amp; levers'!$C$14="On",'Net zero Activity data'!AY56*ManureNEF*NtoN2O*kgtoGg,"ERROR"))</f>
        <v>6.1048589321399588E-2</v>
      </c>
      <c r="AG1126" s="94">
        <f>IF('Net zero activities &amp; levers'!$C$14="Off",'Activity data'!AZ56*ManureNEF*NtoN2O*kgtoGg,IF('Net zero activities &amp; levers'!$C$14="On",'Net zero Activity data'!AZ56*ManureNEF*NtoN2O*kgtoGg,"ERROR"))</f>
        <v>6.1132180232229487E-2</v>
      </c>
      <c r="AH1126" s="94">
        <f>IF('Net zero activities &amp; levers'!$C$14="Off",'Activity data'!BA56*ManureNEF*NtoN2O*kgtoGg,IF('Net zero activities &amp; levers'!$C$14="On",'Net zero Activity data'!BA56*ManureNEF*NtoN2O*kgtoGg,"ERROR"))</f>
        <v>6.1208044769568551E-2</v>
      </c>
      <c r="AI1126" s="94">
        <f>IF('Net zero activities &amp; levers'!$C$14="Off",'Activity data'!BB56*ManureNEF*NtoN2O*kgtoGg,IF('Net zero activities &amp; levers'!$C$14="On",'Net zero Activity data'!BB56*ManureNEF*NtoN2O*kgtoGg,"ERROR"))</f>
        <v>6.1280223554167013E-2</v>
      </c>
      <c r="AJ1126" s="94">
        <f>IF('Net zero activities &amp; levers'!$C$14="Off",'Activity data'!BC56*ManureNEF*NtoN2O*kgtoGg,IF('Net zero activities &amp; levers'!$C$14="On",'Net zero Activity data'!BC56*ManureNEF*NtoN2O*kgtoGg,"ERROR"))</f>
        <v>6.1349674663975208E-2</v>
      </c>
      <c r="AK1126" s="94">
        <f>IF('Net zero activities &amp; levers'!$C$14="Off",'Activity data'!BD56*ManureNEF*NtoN2O*kgtoGg,IF('Net zero activities &amp; levers'!$C$14="On",'Net zero Activity data'!BD56*ManureNEF*NtoN2O*kgtoGg,"ERROR"))</f>
        <v>6.1414673373077315E-2</v>
      </c>
      <c r="AL1126" s="94">
        <f>IF('Net zero activities &amp; levers'!$C$14="Off",'Activity data'!BE56*ManureNEF*NtoN2O*kgtoGg,IF('Net zero activities &amp; levers'!$C$14="On",'Net zero Activity data'!BE56*ManureNEF*NtoN2O*kgtoGg,"ERROR"))</f>
        <v>6.1476433009992407E-2</v>
      </c>
      <c r="AM1126" s="94">
        <f>IF('Net zero activities &amp; levers'!$C$14="Off",'Activity data'!BF56*ManureNEF*NtoN2O*kgtoGg,IF('Net zero activities &amp; levers'!$C$14="On",'Net zero Activity data'!BF56*ManureNEF*NtoN2O*kgtoGg,"ERROR"))</f>
        <v>6.1532799513045147E-2</v>
      </c>
      <c r="AN1126" s="94">
        <f>IF('Net zero activities &amp; levers'!$C$14="Off",'Activity data'!BG56*ManureNEF*NtoN2O*kgtoGg,IF('Net zero activities &amp; levers'!$C$14="On",'Net zero Activity data'!BG56*ManureNEF*NtoN2O*kgtoGg,"ERROR"))</f>
        <v>6.1587110339340626E-2</v>
      </c>
      <c r="AO1126" s="94">
        <f>IF('Net zero activities &amp; levers'!$C$14="Off",'Activity data'!BH56*ManureNEF*NtoN2O*kgtoGg,IF('Net zero activities &amp; levers'!$C$14="On",'Net zero Activity data'!BH56*ManureNEF*NtoN2O*kgtoGg,"ERROR"))</f>
        <v>6.1636991968896812E-2</v>
      </c>
      <c r="AP1126" s="94">
        <f>IF('Net zero activities &amp; levers'!$C$14="Off",'Activity data'!BI56*ManureNEF*NtoN2O*kgtoGg,IF('Net zero activities &amp; levers'!$C$14="On",'Net zero Activity data'!BI56*ManureNEF*NtoN2O*kgtoGg,"ERROR"))</f>
        <v>6.1682488685774167E-2</v>
      </c>
      <c r="AQ1126" s="94">
        <f>IF('Net zero activities &amp; levers'!$C$14="Off",'Activity data'!BJ56*ManureNEF*NtoN2O*kgtoGg,IF('Net zero activities &amp; levers'!$C$14="On",'Net zero Activity data'!BJ56*ManureNEF*NtoN2O*kgtoGg,"ERROR"))</f>
        <v>6.1723470342164501E-2</v>
      </c>
      <c r="AR1126" s="94">
        <f>IF('Net zero activities &amp; levers'!$C$14="Off",'Activity data'!BK56*ManureNEF*NtoN2O*kgtoGg,IF('Net zero activities &amp; levers'!$C$14="On",'Net zero Activity data'!BK56*ManureNEF*NtoN2O*kgtoGg,"ERROR"))</f>
        <v>6.1759902671414825E-2</v>
      </c>
      <c r="AS1126" s="94">
        <f>IF('Net zero activities &amp; levers'!$C$14="Off",'Activity data'!BL56*ManureNEF*NtoN2O*kgtoGg,IF('Net zero activities &amp; levers'!$C$14="On",'Net zero Activity data'!BL56*ManureNEF*NtoN2O*kgtoGg,"ERROR"))</f>
        <v>6.1792514211408002E-2</v>
      </c>
      <c r="AT1126" s="94">
        <f>IF('Net zero activities &amp; levers'!$C$14="Off",'Activity data'!BM56*ManureNEF*NtoN2O*kgtoGg,IF('Net zero activities &amp; levers'!$C$14="On",'Net zero Activity data'!BM56*ManureNEF*NtoN2O*kgtoGg,"ERROR"))</f>
        <v>6.1810957148140416E-2</v>
      </c>
      <c r="AU1126" s="94">
        <f>IF('Net zero activities &amp; levers'!$C$14="Off",'Activity data'!BN56*ManureNEF*NtoN2O*kgtoGg,IF('Net zero activities &amp; levers'!$C$14="On",'Net zero Activity data'!BN56*ManureNEF*NtoN2O*kgtoGg,"ERROR"))</f>
        <v>6.1822284532220925E-2</v>
      </c>
      <c r="AV1126" s="94">
        <f>IF('Net zero activities &amp; levers'!$C$14="Off",'Activity data'!BO56*ManureNEF*NtoN2O*kgtoGg,IF('Net zero activities &amp; levers'!$C$14="On",'Net zero Activity data'!BO56*ManureNEF*NtoN2O*kgtoGg,"ERROR"))</f>
        <v>6.1827841505020763E-2</v>
      </c>
      <c r="AW1126" s="94">
        <f>IF('Net zero activities &amp; levers'!$C$14="Off",'Activity data'!BP56*ManureNEF*NtoN2O*kgtoGg,IF('Net zero activities &amp; levers'!$C$14="On",'Net zero Activity data'!BP56*ManureNEF*NtoN2O*kgtoGg,"ERROR"))</f>
        <v>6.1826936471550874E-2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4.749693023694599E-2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4.7584015033260256E-2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4.8454312828089242E-2</v>
      </c>
      <c r="T1127" s="94">
        <f>IF('Net zero activities &amp; levers'!$C$14="Off",'Activity data'!AM57*ManureNEF*NtoN2O*kgtoGg,IF('Net zero activities &amp; levers'!$C$14="On",'Net zero Activity data'!AM57*ManureNEF*NtoN2O*kgtoGg,"ERROR"))</f>
        <v>4.8616299969657245E-2</v>
      </c>
      <c r="U1127" s="94">
        <f>IF('Net zero activities &amp; levers'!$C$14="Off",'Activity data'!AN57*ManureNEF*NtoN2O*kgtoGg,IF('Net zero activities &amp; levers'!$C$14="On",'Net zero Activity data'!AN57*ManureNEF*NtoN2O*kgtoGg,"ERROR"))</f>
        <v>4.8759622443640745E-2</v>
      </c>
      <c r="V1127" s="94">
        <f>IF('Net zero activities &amp; levers'!$C$14="Off",'Activity data'!AO57*ManureNEF*NtoN2O*kgtoGg,IF('Net zero activities &amp; levers'!$C$14="On",'Net zero Activity data'!AO57*ManureNEF*NtoN2O*kgtoGg,"ERROR"))</f>
        <v>4.8884576128177731E-2</v>
      </c>
      <c r="W1127" s="94">
        <f>IF('Net zero activities &amp; levers'!$C$14="Off",'Activity data'!AP57*ManureNEF*NtoN2O*kgtoGg,IF('Net zero activities &amp; levers'!$C$14="On",'Net zero Activity data'!AP57*ManureNEF*NtoN2O*kgtoGg,"ERROR"))</f>
        <v>4.8991330349337434E-2</v>
      </c>
      <c r="X1127" s="94">
        <f>IF('Net zero activities &amp; levers'!$C$14="Off",'Activity data'!AQ57*ManureNEF*NtoN2O*kgtoGg,IF('Net zero activities &amp; levers'!$C$14="On",'Net zero Activity data'!AQ57*ManureNEF*NtoN2O*kgtoGg,"ERROR"))</f>
        <v>4.907762072904516E-2</v>
      </c>
      <c r="Y1127" s="94">
        <f>IF('Net zero activities &amp; levers'!$C$14="Off",'Activity data'!AR57*ManureNEF*NtoN2O*kgtoGg,IF('Net zero activities &amp; levers'!$C$14="On",'Net zero Activity data'!AR57*ManureNEF*NtoN2O*kgtoGg,"ERROR"))</f>
        <v>4.9161163465734757E-2</v>
      </c>
      <c r="Z1127" s="94">
        <f>IF('Net zero activities &amp; levers'!$C$14="Off",'Activity data'!AS57*ManureNEF*NtoN2O*kgtoGg,IF('Net zero activities &amp; levers'!$C$14="On",'Net zero Activity data'!AS57*ManureNEF*NtoN2O*kgtoGg,"ERROR"))</f>
        <v>4.9242439676492299E-2</v>
      </c>
      <c r="AA1127" s="94">
        <f>IF('Net zero activities &amp; levers'!$C$14="Off",'Activity data'!AT57*ManureNEF*NtoN2O*kgtoGg,IF('Net zero activities &amp; levers'!$C$14="On",'Net zero Activity data'!AT57*ManureNEF*NtoN2O*kgtoGg,"ERROR"))</f>
        <v>4.9321090557997313E-2</v>
      </c>
      <c r="AB1127" s="94">
        <f>IF('Net zero activities &amp; levers'!$C$14="Off",'Activity data'!AU57*ManureNEF*NtoN2O*kgtoGg,IF('Net zero activities &amp; levers'!$C$14="On",'Net zero Activity data'!AU57*ManureNEF*NtoN2O*kgtoGg,"ERROR"))</f>
        <v>4.9398927311867298E-2</v>
      </c>
      <c r="AC1127" s="94">
        <f>IF('Net zero activities &amp; levers'!$C$14="Off",'Activity data'!AV57*ManureNEF*NtoN2O*kgtoGg,IF('Net zero activities &amp; levers'!$C$14="On",'Net zero Activity data'!AV57*ManureNEF*NtoN2O*kgtoGg,"ERROR"))</f>
        <v>4.9471760192173531E-2</v>
      </c>
      <c r="AD1127" s="94">
        <f>IF('Net zero activities &amp; levers'!$C$14="Off",'Activity data'!AW57*ManureNEF*NtoN2O*kgtoGg,IF('Net zero activities &amp; levers'!$C$14="On",'Net zero Activity data'!AW57*ManureNEF*NtoN2O*kgtoGg,"ERROR"))</f>
        <v>4.954441752567787E-2</v>
      </c>
      <c r="AE1127" s="94">
        <f>IF('Net zero activities &amp; levers'!$C$14="Off",'Activity data'!AX57*ManureNEF*NtoN2O*kgtoGg,IF('Net zero activities &amp; levers'!$C$14="On",'Net zero Activity data'!AX57*ManureNEF*NtoN2O*kgtoGg,"ERROR"))</f>
        <v>4.9615190366039737E-2</v>
      </c>
      <c r="AF1127" s="94">
        <f>IF('Net zero activities &amp; levers'!$C$14="Off",'Activity data'!AY57*ManureNEF*NtoN2O*kgtoGg,IF('Net zero activities &amp; levers'!$C$14="On",'Net zero Activity data'!AY57*ManureNEF*NtoN2O*kgtoGg,"ERROR"))</f>
        <v>4.9685253300950222E-2</v>
      </c>
      <c r="AG1127" s="94">
        <f>IF('Net zero activities &amp; levers'!$C$14="Off",'Activity data'!AZ57*ManureNEF*NtoN2O*kgtoGg,IF('Net zero activities &amp; levers'!$C$14="On",'Net zero Activity data'!AZ57*ManureNEF*NtoN2O*kgtoGg,"ERROR"))</f>
        <v>4.9753284939754762E-2</v>
      </c>
      <c r="AH1127" s="94">
        <f>IF('Net zero activities &amp; levers'!$C$14="Off",'Activity data'!BA57*ManureNEF*NtoN2O*kgtoGg,IF('Net zero activities &amp; levers'!$C$14="On",'Net zero Activity data'!BA57*ManureNEF*NtoN2O*kgtoGg,"ERROR"))</f>
        <v>4.981502836079281E-2</v>
      </c>
      <c r="AI1127" s="94">
        <f>IF('Net zero activities &amp; levers'!$C$14="Off",'Activity data'!BB57*ManureNEF*NtoN2O*kgtoGg,IF('Net zero activities &amp; levers'!$C$14="On",'Net zero Activity data'!BB57*ManureNEF*NtoN2O*kgtoGg,"ERROR"))</f>
        <v>4.987377208010875E-2</v>
      </c>
      <c r="AJ1127" s="94">
        <f>IF('Net zero activities &amp; levers'!$C$14="Off",'Activity data'!BC57*ManureNEF*NtoN2O*kgtoGg,IF('Net zero activities &amp; levers'!$C$14="On",'Net zero Activity data'!BC57*ManureNEF*NtoN2O*kgtoGg,"ERROR"))</f>
        <v>4.9930295842921441E-2</v>
      </c>
      <c r="AK1127" s="94">
        <f>IF('Net zero activities &amp; levers'!$C$14="Off",'Activity data'!BD57*ManureNEF*NtoN2O*kgtoGg,IF('Net zero activities &amp; levers'!$C$14="On",'Net zero Activity data'!BD57*ManureNEF*NtoN2O*kgtoGg,"ERROR"))</f>
        <v>4.9983195956779448E-2</v>
      </c>
      <c r="AL1127" s="94">
        <f>IF('Net zero activities &amp; levers'!$C$14="Off",'Activity data'!BE57*ManureNEF*NtoN2O*kgtoGg,IF('Net zero activities &amp; levers'!$C$14="On",'Net zero Activity data'!BE57*ManureNEF*NtoN2O*kgtoGg,"ERROR"))</f>
        <v>5.0033459906168122E-2</v>
      </c>
      <c r="AM1127" s="94">
        <f>IF('Net zero activities &amp; levers'!$C$14="Off",'Activity data'!BF57*ManureNEF*NtoN2O*kgtoGg,IF('Net zero activities &amp; levers'!$C$14="On",'Net zero Activity data'!BF57*ManureNEF*NtoN2O*kgtoGg,"ERROR"))</f>
        <v>5.0079334577687901E-2</v>
      </c>
      <c r="AN1127" s="94">
        <f>IF('Net zero activities &amp; levers'!$C$14="Off",'Activity data'!BG57*ManureNEF*NtoN2O*kgtoGg,IF('Net zero activities &amp; levers'!$C$14="On",'Net zero Activity data'!BG57*ManureNEF*NtoN2O*kgtoGg,"ERROR"))</f>
        <v>5.0123536207757821E-2</v>
      </c>
      <c r="AO1127" s="94">
        <f>IF('Net zero activities &amp; levers'!$C$14="Off",'Activity data'!BH57*ManureNEF*NtoN2O*kgtoGg,IF('Net zero activities &amp; levers'!$C$14="On",'Net zero Activity data'!BH57*ManureNEF*NtoN2O*kgtoGg,"ERROR"))</f>
        <v>5.0164133073747882E-2</v>
      </c>
      <c r="AP1127" s="94">
        <f>IF('Net zero activities &amp; levers'!$C$14="Off",'Activity data'!BI57*ManureNEF*NtoN2O*kgtoGg,IF('Net zero activities &amp; levers'!$C$14="On",'Net zero Activity data'!BI57*ManureNEF*NtoN2O*kgtoGg,"ERROR"))</f>
        <v>5.0201161216863729E-2</v>
      </c>
      <c r="AQ1127" s="94">
        <f>IF('Net zero activities &amp; levers'!$C$14="Off",'Activity data'!BJ57*ManureNEF*NtoN2O*kgtoGg,IF('Net zero activities &amp; levers'!$C$14="On",'Net zero Activity data'!BJ57*ManureNEF*NtoN2O*kgtoGg,"ERROR"))</f>
        <v>5.0234514714480608E-2</v>
      </c>
      <c r="AR1127" s="94">
        <f>IF('Net zero activities &amp; levers'!$C$14="Off",'Activity data'!BK57*ManureNEF*NtoN2O*kgtoGg,IF('Net zero activities &amp; levers'!$C$14="On",'Net zero Activity data'!BK57*ManureNEF*NtoN2O*kgtoGg,"ERROR"))</f>
        <v>5.0264165678200926E-2</v>
      </c>
      <c r="AS1127" s="94">
        <f>IF('Net zero activities &amp; levers'!$C$14="Off",'Activity data'!BL57*ManureNEF*NtoN2O*kgtoGg,IF('Net zero activities &amp; levers'!$C$14="On",'Net zero Activity data'!BL57*ManureNEF*NtoN2O*kgtoGg,"ERROR"))</f>
        <v>5.0290707038830339E-2</v>
      </c>
      <c r="AT1127" s="94">
        <f>IF('Net zero activities &amp; levers'!$C$14="Off",'Activity data'!BM57*ManureNEF*NtoN2O*kgtoGg,IF('Net zero activities &amp; levers'!$C$14="On",'Net zero Activity data'!BM57*ManureNEF*NtoN2O*kgtoGg,"ERROR"))</f>
        <v>5.030571708236041E-2</v>
      </c>
      <c r="AU1127" s="94">
        <f>IF('Net zero activities &amp; levers'!$C$14="Off",'Activity data'!BN57*ManureNEF*NtoN2O*kgtoGg,IF('Net zero activities &amp; levers'!$C$14="On",'Net zero Activity data'!BN57*ManureNEF*NtoN2O*kgtoGg,"ERROR"))</f>
        <v>5.0314936033257276E-2</v>
      </c>
      <c r="AV1127" s="94">
        <f>IF('Net zero activities &amp; levers'!$C$14="Off",'Activity data'!BO57*ManureNEF*NtoN2O*kgtoGg,IF('Net zero activities &amp; levers'!$C$14="On",'Net zero Activity data'!BO57*ManureNEF*NtoN2O*kgtoGg,"ERROR"))</f>
        <v>5.0319458653750461E-2</v>
      </c>
      <c r="AW1127" s="94">
        <f>IF('Net zero activities &amp; levers'!$C$14="Off",'Activity data'!BP57*ManureNEF*NtoN2O*kgtoGg,IF('Net zero activities &amp; levers'!$C$14="On",'Net zero Activity data'!BP57*ManureNEF*NtoN2O*kgtoGg,"ERROR"))</f>
        <v>5.0318722079528255E-2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7.509194674971245E-3</v>
      </c>
      <c r="T1128" s="94">
        <f>IF('Net zero activities &amp; levers'!$C$14="Off",'Activity data'!AM58*ManureNEF*NtoN2O*kgtoGg,IF('Net zero activities &amp; levers'!$C$14="On",'Net zero Activity data'!AM58*ManureNEF*NtoN2O*kgtoGg,"ERROR"))</f>
        <v>7.5517267568198645E-3</v>
      </c>
      <c r="U1128" s="94">
        <f>IF('Net zero activities &amp; levers'!$C$14="Off",'Activity data'!AN58*ManureNEF*NtoN2O*kgtoGg,IF('Net zero activities &amp; levers'!$C$14="On",'Net zero Activity data'!AN58*ManureNEF*NtoN2O*kgtoGg,"ERROR"))</f>
        <v>7.5891635526393929E-3</v>
      </c>
      <c r="V1128" s="94">
        <f>IF('Net zero activities &amp; levers'!$C$14="Off",'Activity data'!AO58*ManureNEF*NtoN2O*kgtoGg,IF('Net zero activities &amp; levers'!$C$14="On",'Net zero Activity data'!AO58*ManureNEF*NtoN2O*kgtoGg,"ERROR"))</f>
        <v>7.6216637684340437E-3</v>
      </c>
      <c r="W1128" s="94">
        <f>IF('Net zero activities &amp; levers'!$C$14="Off",'Activity data'!AP58*ManureNEF*NtoN2O*kgtoGg,IF('Net zero activities &amp; levers'!$C$14="On",'Net zero Activity data'!AP58*ManureNEF*NtoN2O*kgtoGg,"ERROR"))</f>
        <v>7.6493474502419131E-3</v>
      </c>
      <c r="X1128" s="94">
        <f>IF('Net zero activities &amp; levers'!$C$14="Off",'Activity data'!AQ58*ManureNEF*NtoN2O*kgtoGg,IF('Net zero activities &amp; levers'!$C$14="On",'Net zero Activity data'!AQ58*ManureNEF*NtoN2O*kgtoGg,"ERROR"))</f>
        <v>7.6717610187546611E-3</v>
      </c>
      <c r="Y1128" s="94">
        <f>IF('Net zero activities &amp; levers'!$C$14="Off",'Activity data'!AR58*ManureNEF*NtoN2O*kgtoGg,IF('Net zero activities &amp; levers'!$C$14="On",'Net zero Activity data'!AR58*ManureNEF*NtoN2O*kgtoGg,"ERROR"))</f>
        <v>7.6930855379270264E-3</v>
      </c>
      <c r="Z1128" s="94">
        <f>IF('Net zero activities &amp; levers'!$C$14="Off",'Activity data'!AS58*ManureNEF*NtoN2O*kgtoGg,IF('Net zero activities &amp; levers'!$C$14="On",'Net zero Activity data'!AS58*ManureNEF*NtoN2O*kgtoGg,"ERROR"))</f>
        <v>7.7134694874372101E-3</v>
      </c>
      <c r="AA1128" s="94">
        <f>IF('Net zero activities &amp; levers'!$C$14="Off",'Activity data'!AT58*ManureNEF*NtoN2O*kgtoGg,IF('Net zero activities &amp; levers'!$C$14="On",'Net zero Activity data'!AT58*ManureNEF*NtoN2O*kgtoGg,"ERROR"))</f>
        <v>7.7328627116623342E-3</v>
      </c>
      <c r="AB1128" s="94">
        <f>IF('Net zero activities &amp; levers'!$C$14="Off",'Activity data'!AU58*ManureNEF*NtoN2O*kgtoGg,IF('Net zero activities &amp; levers'!$C$14="On",'Net zero Activity data'!AU58*ManureNEF*NtoN2O*kgtoGg,"ERROR"))</f>
        <v>7.7517128312830389E-3</v>
      </c>
      <c r="AC1128" s="94">
        <f>IF('Net zero activities &amp; levers'!$C$14="Off",'Activity data'!AV58*ManureNEF*NtoN2O*kgtoGg,IF('Net zero activities &amp; levers'!$C$14="On",'Net zero Activity data'!AV58*ManureNEF*NtoN2O*kgtoGg,"ERROR"))</f>
        <v>7.769080877819275E-3</v>
      </c>
      <c r="AD1128" s="94">
        <f>IF('Net zero activities &amp; levers'!$C$14="Off",'Activity data'!AW58*ManureNEF*NtoN2O*kgtoGg,IF('Net zero activities &amp; levers'!$C$14="On",'Net zero Activity data'!AW58*ManureNEF*NtoN2O*kgtoGg,"ERROR"))</f>
        <v>7.7861035588109228E-3</v>
      </c>
      <c r="AE1128" s="94">
        <f>IF('Net zero activities &amp; levers'!$C$14="Off",'Activity data'!AX58*ManureNEF*NtoN2O*kgtoGg,IF('Net zero activities &amp; levers'!$C$14="On",'Net zero Activity data'!AX58*ManureNEF*NtoN2O*kgtoGg,"ERROR"))</f>
        <v>7.8024087902397567E-3</v>
      </c>
      <c r="AF1128" s="94">
        <f>IF('Net zero activities &amp; levers'!$C$14="Off",'Activity data'!AY58*ManureNEF*NtoN2O*kgtoGg,IF('Net zero activities &amp; levers'!$C$14="On",'Net zero Activity data'!AY58*ManureNEF*NtoN2O*kgtoGg,"ERROR"))</f>
        <v>7.8182850859103252E-3</v>
      </c>
      <c r="AG1128" s="94">
        <f>IF('Net zero activities &amp; levers'!$C$14="Off",'Activity data'!AZ58*ManureNEF*NtoN2O*kgtoGg,IF('Net zero activities &amp; levers'!$C$14="On",'Net zero Activity data'!AZ58*ManureNEF*NtoN2O*kgtoGg,"ERROR"))</f>
        <v>7.8334477209134681E-3</v>
      </c>
      <c r="AH1128" s="94">
        <f>IF('Net zero activities &amp; levers'!$C$14="Off",'Activity data'!BA58*ManureNEF*NtoN2O*kgtoGg,IF('Net zero activities &amp; levers'!$C$14="On",'Net zero Activity data'!BA58*ManureNEF*NtoN2O*kgtoGg,"ERROR"))</f>
        <v>7.8469444154776469E-3</v>
      </c>
      <c r="AI1128" s="94">
        <f>IF('Net zero activities &amp; levers'!$C$14="Off",'Activity data'!BB58*ManureNEF*NtoN2O*kgtoGg,IF('Net zero activities &amp; levers'!$C$14="On",'Net zero Activity data'!BB58*ManureNEF*NtoN2O*kgtoGg,"ERROR"))</f>
        <v>7.859543958950518E-3</v>
      </c>
      <c r="AJ1128" s="94">
        <f>IF('Net zero activities &amp; levers'!$C$14="Off",'Activity data'!BC58*ManureNEF*NtoN2O*kgtoGg,IF('Net zero activities &amp; levers'!$C$14="On",'Net zero Activity data'!BC58*ManureNEF*NtoN2O*kgtoGg,"ERROR"))</f>
        <v>7.87143902757673E-3</v>
      </c>
      <c r="AK1128" s="94">
        <f>IF('Net zero activities &amp; levers'!$C$14="Off",'Activity data'!BD58*ManureNEF*NtoN2O*kgtoGg,IF('Net zero activities &amp; levers'!$C$14="On",'Net zero Activity data'!BD58*ManureNEF*NtoN2O*kgtoGg,"ERROR"))</f>
        <v>7.8823254721859994E-3</v>
      </c>
      <c r="AL1128" s="94">
        <f>IF('Net zero activities &amp; levers'!$C$14="Off",'Activity data'!BE58*ManureNEF*NtoN2O*kgtoGg,IF('Net zero activities &amp; levers'!$C$14="On",'Net zero Activity data'!BE58*ManureNEF*NtoN2O*kgtoGg,"ERROR"))</f>
        <v>7.8924409929910025E-3</v>
      </c>
      <c r="AM1128" s="94">
        <f>IF('Net zero activities &amp; levers'!$C$14="Off",'Activity data'!BF58*ManureNEF*NtoN2O*kgtoGg,IF('Net zero activities &amp; levers'!$C$14="On",'Net zero Activity data'!BF58*ManureNEF*NtoN2O*kgtoGg,"ERROR"))</f>
        <v>7.9014024153127131E-3</v>
      </c>
      <c r="AN1128" s="94">
        <f>IF('Net zero activities &amp; levers'!$C$14="Off",'Activity data'!BG58*ManureNEF*NtoN2O*kgtoGg,IF('Net zero activities &amp; levers'!$C$14="On",'Net zero Activity data'!BG58*ManureNEF*NtoN2O*kgtoGg,"ERROR"))</f>
        <v>7.9098352067502008E-3</v>
      </c>
      <c r="AO1128" s="94">
        <f>IF('Net zero activities &amp; levers'!$C$14="Off",'Activity data'!BH58*ManureNEF*NtoN2O*kgtoGg,IF('Net zero activities &amp; levers'!$C$14="On",'Net zero Activity data'!BH58*ManureNEF*NtoN2O*kgtoGg,"ERROR"))</f>
        <v>7.9173147435306224E-3</v>
      </c>
      <c r="AP1128" s="94">
        <f>IF('Net zero activities &amp; levers'!$C$14="Off",'Activity data'!BI58*ManureNEF*NtoN2O*kgtoGg,IF('Net zero activities &amp; levers'!$C$14="On",'Net zero Activity data'!BI58*ManureNEF*NtoN2O*kgtoGg,"ERROR"))</f>
        <v>7.9238604392133077E-3</v>
      </c>
      <c r="AQ1128" s="94">
        <f>IF('Net zero activities &amp; levers'!$C$14="Off",'Activity data'!BJ58*ManureNEF*NtoN2O*kgtoGg,IF('Net zero activities &amp; levers'!$C$14="On",'Net zero Activity data'!BJ58*ManureNEF*NtoN2O*kgtoGg,"ERROR"))</f>
        <v>7.9294592123575636E-3</v>
      </c>
      <c r="AR1128" s="94">
        <f>IF('Net zero activities &amp; levers'!$C$14="Off",'Activity data'!BK58*ManureNEF*NtoN2O*kgtoGg,IF('Net zero activities &amp; levers'!$C$14="On",'Net zero Activity data'!BK58*ManureNEF*NtoN2O*kgtoGg,"ERROR"))</f>
        <v>7.9341150209356979E-3</v>
      </c>
      <c r="AS1128" s="94">
        <f>IF('Net zero activities &amp; levers'!$C$14="Off",'Activity data'!BL58*ManureNEF*NtoN2O*kgtoGg,IF('Net zero activities &amp; levers'!$C$14="On",'Net zero Activity data'!BL58*ManureNEF*NtoN2O*kgtoGg,"ERROR"))</f>
        <v>7.9379699786294167E-3</v>
      </c>
      <c r="AT1128" s="94">
        <f>IF('Net zero activities &amp; levers'!$C$14="Off",'Activity data'!BM58*ManureNEF*NtoN2O*kgtoGg,IF('Net zero activities &amp; levers'!$C$14="On",'Net zero Activity data'!BM58*ManureNEF*NtoN2O*kgtoGg,"ERROR"))</f>
        <v>7.9391549164099066E-3</v>
      </c>
      <c r="AU1128" s="94">
        <f>IF('Net zero activities &amp; levers'!$C$14="Off",'Activity data'!BN58*ManureNEF*NtoN2O*kgtoGg,IF('Net zero activities &amp; levers'!$C$14="On",'Net zero Activity data'!BN58*ManureNEF*NtoN2O*kgtoGg,"ERROR"))</f>
        <v>7.9389648429189844E-3</v>
      </c>
      <c r="AV1128" s="94">
        <f>IF('Net zero activities &amp; levers'!$C$14="Off",'Activity data'!BO58*ManureNEF*NtoN2O*kgtoGg,IF('Net zero activities &amp; levers'!$C$14="On",'Net zero Activity data'!BO58*ManureNEF*NtoN2O*kgtoGg,"ERROR"))</f>
        <v>7.9376535288951285E-3</v>
      </c>
      <c r="AW1128" s="94">
        <f>IF('Net zero activities &amp; levers'!$C$14="Off",'Activity data'!BP58*ManureNEF*NtoN2O*kgtoGg,IF('Net zero activities &amp; levers'!$C$14="On",'Net zero Activity data'!BP58*ManureNEF*NtoN2O*kgtoGg,"ERROR"))</f>
        <v>7.9351049503246611E-3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9.060638897030214E-2</v>
      </c>
      <c r="T1129" s="94">
        <f>IF('Net zero activities &amp; levers'!$C$14="Off",'Activity data'!AM59*ManureNEF*NtoN2O*kgtoGg,IF('Net zero activities &amp; levers'!$C$14="On",'Net zero Activity data'!AM59*ManureNEF*NtoN2O*kgtoGg,"ERROR"))</f>
        <v>9.1119583596156933E-2</v>
      </c>
      <c r="U1129" s="94">
        <f>IF('Net zero activities &amp; levers'!$C$14="Off",'Activity data'!AN59*ManureNEF*NtoN2O*kgtoGg,IF('Net zero activities &amp; levers'!$C$14="On",'Net zero Activity data'!AN59*ManureNEF*NtoN2O*kgtoGg,"ERROR"))</f>
        <v>9.1571298198141041E-2</v>
      </c>
      <c r="V1129" s="94">
        <f>IF('Net zero activities &amp; levers'!$C$14="Off",'Activity data'!AO59*ManureNEF*NtoN2O*kgtoGg,IF('Net zero activities &amp; levers'!$C$14="On",'Net zero Activity data'!AO59*ManureNEF*NtoN2O*kgtoGg,"ERROR"))</f>
        <v>9.196344773232798E-2</v>
      </c>
      <c r="W1129" s="94">
        <f>IF('Net zero activities &amp; levers'!$C$14="Off",'Activity data'!AP59*ManureNEF*NtoN2O*kgtoGg,IF('Net zero activities &amp; levers'!$C$14="On",'Net zero Activity data'!AP59*ManureNEF*NtoN2O*kgtoGg,"ERROR"))</f>
        <v>9.2297480681343747E-2</v>
      </c>
      <c r="X1129" s="94">
        <f>IF('Net zero activities &amp; levers'!$C$14="Off",'Activity data'!AQ59*ManureNEF*NtoN2O*kgtoGg,IF('Net zero activities &amp; levers'!$C$14="On",'Net zero Activity data'!AQ59*ManureNEF*NtoN2O*kgtoGg,"ERROR"))</f>
        <v>9.2567924130312673E-2</v>
      </c>
      <c r="Y1129" s="94">
        <f>IF('Net zero activities &amp; levers'!$C$14="Off",'Activity data'!AR59*ManureNEF*NtoN2O*kgtoGg,IF('Net zero activities &amp; levers'!$C$14="On",'Net zero Activity data'!AR59*ManureNEF*NtoN2O*kgtoGg,"ERROR"))</f>
        <v>9.2825227045254574E-2</v>
      </c>
      <c r="Z1129" s="94">
        <f>IF('Net zero activities &amp; levers'!$C$14="Off",'Activity data'!AS59*ManureNEF*NtoN2O*kgtoGg,IF('Net zero activities &amp; levers'!$C$14="On",'Net zero Activity data'!AS59*ManureNEF*NtoN2O*kgtoGg,"ERROR"))</f>
        <v>9.3071180990785748E-2</v>
      </c>
      <c r="AA1129" s="94">
        <f>IF('Net zero activities &amp; levers'!$C$14="Off",'Activity data'!AT59*ManureNEF*NtoN2O*kgtoGg,IF('Net zero activities &amp; levers'!$C$14="On",'Net zero Activity data'!AT59*ManureNEF*NtoN2O*kgtoGg,"ERROR"))</f>
        <v>9.3305180786181455E-2</v>
      </c>
      <c r="AB1129" s="94">
        <f>IF('Net zero activities &amp; levers'!$C$14="Off",'Activity data'!AU59*ManureNEF*NtoN2O*kgtoGg,IF('Net zero activities &amp; levers'!$C$14="On",'Net zero Activity data'!AU59*ManureNEF*NtoN2O*kgtoGg,"ERROR"))</f>
        <v>9.3532627449161521E-2</v>
      </c>
      <c r="AC1129" s="94">
        <f>IF('Net zero activities &amp; levers'!$C$14="Off",'Activity data'!AV59*ManureNEF*NtoN2O*kgtoGg,IF('Net zero activities &amp; levers'!$C$14="On",'Net zero Activity data'!AV59*ManureNEF*NtoN2O*kgtoGg,"ERROR"))</f>
        <v>9.3742191330274088E-2</v>
      </c>
      <c r="AD1129" s="94">
        <f>IF('Net zero activities &amp; levers'!$C$14="Off",'Activity data'!AW59*ManureNEF*NtoN2O*kgtoGg,IF('Net zero activities &amp; levers'!$C$14="On",'Net zero Activity data'!AW59*ManureNEF*NtoN2O*kgtoGg,"ERROR"))</f>
        <v>9.3947588010211996E-2</v>
      </c>
      <c r="AE1129" s="94">
        <f>IF('Net zero activities &amp; levers'!$C$14="Off",'Activity data'!AX59*ManureNEF*NtoN2O*kgtoGg,IF('Net zero activities &amp; levers'!$C$14="On",'Net zero Activity data'!AX59*ManureNEF*NtoN2O*kgtoGg,"ERROR"))</f>
        <v>9.4144327901110797E-2</v>
      </c>
      <c r="AF1129" s="94">
        <f>IF('Net zero activities &amp; levers'!$C$14="Off",'Activity data'!AY59*ManureNEF*NtoN2O*kgtoGg,IF('Net zero activities &amp; levers'!$C$14="On",'Net zero Activity data'!AY59*ManureNEF*NtoN2O*kgtoGg,"ERROR"))</f>
        <v>9.4335892227672996E-2</v>
      </c>
      <c r="AG1129" s="94">
        <f>IF('Net zero activities &amp; levers'!$C$14="Off",'Activity data'!AZ59*ManureNEF*NtoN2O*kgtoGg,IF('Net zero activities &amp; levers'!$C$14="On",'Net zero Activity data'!AZ59*ManureNEF*NtoN2O*kgtoGg,"ERROR"))</f>
        <v>9.4518845482232799E-2</v>
      </c>
      <c r="AH1129" s="94">
        <f>IF('Net zero activities &amp; levers'!$C$14="Off",'Activity data'!BA59*ManureNEF*NtoN2O*kgtoGg,IF('Net zero activities &amp; levers'!$C$14="On",'Net zero Activity data'!BA59*ManureNEF*NtoN2O*kgtoGg,"ERROR"))</f>
        <v>9.4681697400504625E-2</v>
      </c>
      <c r="AI1129" s="94">
        <f>IF('Net zero activities &amp; levers'!$C$14="Off",'Activity data'!BB59*ManureNEF*NtoN2O*kgtoGg,IF('Net zero activities &amp; levers'!$C$14="On",'Net zero Activity data'!BB59*ManureNEF*NtoN2O*kgtoGg,"ERROR"))</f>
        <v>9.4833724240420761E-2</v>
      </c>
      <c r="AJ1129" s="94">
        <f>IF('Net zero activities &amp; levers'!$C$14="Off",'Activity data'!BC59*ManureNEF*NtoN2O*kgtoGg,IF('Net zero activities &amp; levers'!$C$14="On",'Net zero Activity data'!BC59*ManureNEF*NtoN2O*kgtoGg,"ERROR"))</f>
        <v>9.4977250844993574E-2</v>
      </c>
      <c r="AK1129" s="94">
        <f>IF('Net zero activities &amp; levers'!$C$14="Off",'Activity data'!BD59*ManureNEF*NtoN2O*kgtoGg,IF('Net zero activities &amp; levers'!$C$14="On",'Net zero Activity data'!BD59*ManureNEF*NtoN2O*kgtoGg,"ERROR"))</f>
        <v>9.510860733226896E-2</v>
      </c>
      <c r="AL1129" s="94">
        <f>IF('Net zero activities &amp; levers'!$C$14="Off",'Activity data'!BE59*ManureNEF*NtoN2O*kgtoGg,IF('Net zero activities &amp; levers'!$C$14="On",'Net zero Activity data'!BE59*ManureNEF*NtoN2O*kgtoGg,"ERROR"))</f>
        <v>9.5230661807131634E-2</v>
      </c>
      <c r="AM1129" s="94">
        <f>IF('Net zero activities &amp; levers'!$C$14="Off",'Activity data'!BF59*ManureNEF*NtoN2O*kgtoGg,IF('Net zero activities &amp; levers'!$C$14="On",'Net zero Activity data'!BF59*ManureNEF*NtoN2O*kgtoGg,"ERROR"))</f>
        <v>9.5338790861145162E-2</v>
      </c>
      <c r="AN1129" s="94">
        <f>IF('Net zero activities &amp; levers'!$C$14="Off",'Activity data'!BG59*ManureNEF*NtoN2O*kgtoGg,IF('Net zero activities &amp; levers'!$C$14="On",'Net zero Activity data'!BG59*ManureNEF*NtoN2O*kgtoGg,"ERROR"))</f>
        <v>9.5440541423510675E-2</v>
      </c>
      <c r="AO1129" s="94">
        <f>IF('Net zero activities &amp; levers'!$C$14="Off",'Activity data'!BH59*ManureNEF*NtoN2O*kgtoGg,IF('Net zero activities &amp; levers'!$C$14="On",'Net zero Activity data'!BH59*ManureNEF*NtoN2O*kgtoGg,"ERROR"))</f>
        <v>9.5530789958563761E-2</v>
      </c>
      <c r="AP1129" s="94">
        <f>IF('Net zero activities &amp; levers'!$C$14="Off",'Activity data'!BI59*ManureNEF*NtoN2O*kgtoGg,IF('Net zero activities &amp; levers'!$C$14="On",'Net zero Activity data'!BI59*ManureNEF*NtoN2O*kgtoGg,"ERROR"))</f>
        <v>9.5609770711464412E-2</v>
      </c>
      <c r="AQ1129" s="94">
        <f>IF('Net zero activities &amp; levers'!$C$14="Off",'Activity data'!BJ59*ManureNEF*NtoN2O*kgtoGg,IF('Net zero activities &amp; levers'!$C$14="On",'Net zero Activity data'!BJ59*ManureNEF*NtoN2O*kgtoGg,"ERROR"))</f>
        <v>9.5677325840772195E-2</v>
      </c>
      <c r="AR1129" s="94">
        <f>IF('Net zero activities &amp; levers'!$C$14="Off",'Activity data'!BK59*ManureNEF*NtoN2O*kgtoGg,IF('Net zero activities &amp; levers'!$C$14="On",'Net zero Activity data'!BK59*ManureNEF*NtoN2O*kgtoGg,"ERROR"))</f>
        <v>9.5733503103616058E-2</v>
      </c>
      <c r="AS1129" s="94">
        <f>IF('Net zero activities &amp; levers'!$C$14="Off",'Activity data'!BL59*ManureNEF*NtoN2O*kgtoGg,IF('Net zero activities &amp; levers'!$C$14="On",'Net zero Activity data'!BL59*ManureNEF*NtoN2O*kgtoGg,"ERROR"))</f>
        <v>9.5780017252120611E-2</v>
      </c>
      <c r="AT1129" s="94">
        <f>IF('Net zero activities &amp; levers'!$C$14="Off",'Activity data'!BM59*ManureNEF*NtoN2O*kgtoGg,IF('Net zero activities &amp; levers'!$C$14="On",'Net zero Activity data'!BM59*ManureNEF*NtoN2O*kgtoGg,"ERROR"))</f>
        <v>9.5794314781761522E-2</v>
      </c>
      <c r="AU1129" s="94">
        <f>IF('Net zero activities &amp; levers'!$C$14="Off",'Activity data'!BN59*ManureNEF*NtoN2O*kgtoGg,IF('Net zero activities &amp; levers'!$C$14="On",'Net zero Activity data'!BN59*ManureNEF*NtoN2O*kgtoGg,"ERROR"))</f>
        <v>9.5792021343730271E-2</v>
      </c>
      <c r="AV1129" s="94">
        <f>IF('Net zero activities &amp; levers'!$C$14="Off",'Activity data'!BO59*ManureNEF*NtoN2O*kgtoGg,IF('Net zero activities &amp; levers'!$C$14="On",'Net zero Activity data'!BO59*ManureNEF*NtoN2O*kgtoGg,"ERROR"))</f>
        <v>9.5776198950830574E-2</v>
      </c>
      <c r="AW1129" s="94">
        <f>IF('Net zero activities &amp; levers'!$C$14="Off",'Activity data'!BP59*ManureNEF*NtoN2O*kgtoGg,IF('Net zero activities &amp; levers'!$C$14="On",'Net zero Activity data'!BP59*ManureNEF*NtoN2O*kgtoGg,"ERROR"))</f>
        <v>9.5745447650421922E-2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0.12462873299340149</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v>
      </c>
      <c r="N1132" s="94">
        <f>IF('Net zero activities &amp; levers'!$C$14="Off",'Activity data'!AG62*ManureNEF*NtoN2O*kgtoGg,IF('Net zero activities &amp; levers'!$C$14="On",'Net zero Activity data'!AG62*ManureNEF*NtoN2O*kgtoGg,"ERROR"))</f>
        <v>0.12286841678965583</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0.11491827863139022</v>
      </c>
      <c r="S1132" s="94">
        <f>IF('Net zero activities &amp; levers'!$C$14="Off",'Activity data'!AL62*ManureNEF*NtoN2O*kgtoGg,IF('Net zero activities &amp; levers'!$C$14="On",'Net zero Activity data'!AL62*ManureNEF*NtoN2O*kgtoGg,"ERROR"))</f>
        <v>0.10241107337270443</v>
      </c>
      <c r="T1132" s="94">
        <f>IF('Net zero activities &amp; levers'!$C$14="Off",'Activity data'!AM62*ManureNEF*NtoN2O*kgtoGg,IF('Net zero activities &amp; levers'!$C$14="On",'Net zero Activity data'!AM62*ManureNEF*NtoN2O*kgtoGg,"ERROR"))</f>
        <v>0.1039902658938846</v>
      </c>
      <c r="U1132" s="94">
        <f>IF('Net zero activities &amp; levers'!$C$14="Off",'Activity data'!AN62*ManureNEF*NtoN2O*kgtoGg,IF('Net zero activities &amp; levers'!$C$14="On",'Net zero Activity data'!AN62*ManureNEF*NtoN2O*kgtoGg,"ERROR"))</f>
        <v>0.10465530322970396</v>
      </c>
      <c r="V1132" s="94">
        <f>IF('Net zero activities &amp; levers'!$C$14="Off",'Activity data'!AO62*ManureNEF*NtoN2O*kgtoGg,IF('Net zero activities &amp; levers'!$C$14="On",'Net zero Activity data'!AO62*ManureNEF*NtoN2O*kgtoGg,"ERROR"))</f>
        <v>0.10504118631548742</v>
      </c>
      <c r="W1132" s="94">
        <f>IF('Net zero activities &amp; levers'!$C$14="Off",'Activity data'!AP62*ManureNEF*NtoN2O*kgtoGg,IF('Net zero activities &amp; levers'!$C$14="On",'Net zero Activity data'!AP62*ManureNEF*NtoN2O*kgtoGg,"ERROR"))</f>
        <v>0.10565464454414376</v>
      </c>
      <c r="X1132" s="94">
        <f>IF('Net zero activities &amp; levers'!$C$14="Off",'Activity data'!AQ62*ManureNEF*NtoN2O*kgtoGg,IF('Net zero activities &amp; levers'!$C$14="On",'Net zero Activity data'!AQ62*ManureNEF*NtoN2O*kgtoGg,"ERROR"))</f>
        <v>0.10608385276031006</v>
      </c>
      <c r="Y1132" s="94">
        <f>IF('Net zero activities &amp; levers'!$C$14="Off",'Activity data'!AR62*ManureNEF*NtoN2O*kgtoGg,IF('Net zero activities &amp; levers'!$C$14="On",'Net zero Activity data'!AR62*ManureNEF*NtoN2O*kgtoGg,"ERROR"))</f>
        <v>0.10609299974727497</v>
      </c>
      <c r="Z1132" s="94">
        <f>IF('Net zero activities &amp; levers'!$C$14="Off",'Activity data'!AS62*ManureNEF*NtoN2O*kgtoGg,IF('Net zero activities &amp; levers'!$C$14="On",'Net zero Activity data'!AS62*ManureNEF*NtoN2O*kgtoGg,"ERROR"))</f>
        <v>0.10607492276075159</v>
      </c>
      <c r="AA1132" s="94">
        <f>IF('Net zero activities &amp; levers'!$C$14="Off",'Activity data'!AT62*ManureNEF*NtoN2O*kgtoGg,IF('Net zero activities &amp; levers'!$C$14="On",'Net zero Activity data'!AT62*ManureNEF*NtoN2O*kgtoGg,"ERROR"))</f>
        <v>0.10610366961148741</v>
      </c>
      <c r="AB1132" s="94">
        <f>IF('Net zero activities &amp; levers'!$C$14="Off",'Activity data'!AU62*ManureNEF*NtoN2O*kgtoGg,IF('Net zero activities &amp; levers'!$C$14="On",'Net zero Activity data'!AU62*ManureNEF*NtoN2O*kgtoGg,"ERROR"))</f>
        <v>0.10694309249920228</v>
      </c>
      <c r="AC1132" s="94">
        <f>IF('Net zero activities &amp; levers'!$C$14="Off",'Activity data'!AV62*ManureNEF*NtoN2O*kgtoGg,IF('Net zero activities &amp; levers'!$C$14="On",'Net zero Activity data'!AV62*ManureNEF*NtoN2O*kgtoGg,"ERROR"))</f>
        <v>0.10736849191302431</v>
      </c>
      <c r="AD1132" s="94">
        <f>IF('Net zero activities &amp; levers'!$C$14="Off",'Activity data'!AW62*ManureNEF*NtoN2O*kgtoGg,IF('Net zero activities &amp; levers'!$C$14="On",'Net zero Activity data'!AW62*ManureNEF*NtoN2O*kgtoGg,"ERROR"))</f>
        <v>0.10832386845487534</v>
      </c>
      <c r="AE1132" s="94">
        <f>IF('Net zero activities &amp; levers'!$C$14="Off",'Activity data'!AX62*ManureNEF*NtoN2O*kgtoGg,IF('Net zero activities &amp; levers'!$C$14="On",'Net zero Activity data'!AX62*ManureNEF*NtoN2O*kgtoGg,"ERROR"))</f>
        <v>0.10937698801354283</v>
      </c>
      <c r="AF1132" s="94">
        <f>IF('Net zero activities &amp; levers'!$C$14="Off",'Activity data'!AY62*ManureNEF*NtoN2O*kgtoGg,IF('Net zero activities &amp; levers'!$C$14="On",'Net zero Activity data'!AY62*ManureNEF*NtoN2O*kgtoGg,"ERROR"))</f>
        <v>0.1109982476245015</v>
      </c>
      <c r="AG1132" s="94">
        <f>IF('Net zero activities &amp; levers'!$C$14="Off",'Activity data'!AZ62*ManureNEF*NtoN2O*kgtoGg,IF('Net zero activities &amp; levers'!$C$14="On",'Net zero Activity data'!AZ62*ManureNEF*NtoN2O*kgtoGg,"ERROR"))</f>
        <v>0.11286746500960913</v>
      </c>
      <c r="AH1132" s="94">
        <f>IF('Net zero activities &amp; levers'!$C$14="Off",'Activity data'!BA62*ManureNEF*NtoN2O*kgtoGg,IF('Net zero activities &amp; levers'!$C$14="On",'Net zero Activity data'!BA62*ManureNEF*NtoN2O*kgtoGg,"ERROR"))</f>
        <v>0.11380229602806452</v>
      </c>
      <c r="AI1132" s="94">
        <f>IF('Net zero activities &amp; levers'!$C$14="Off",'Activity data'!BB62*ManureNEF*NtoN2O*kgtoGg,IF('Net zero activities &amp; levers'!$C$14="On",'Net zero Activity data'!BB62*ManureNEF*NtoN2O*kgtoGg,"ERROR"))</f>
        <v>0.11470110587008892</v>
      </c>
      <c r="AJ1132" s="94">
        <f>IF('Net zero activities &amp; levers'!$C$14="Off",'Activity data'!BC62*ManureNEF*NtoN2O*kgtoGg,IF('Net zero activities &amp; levers'!$C$14="On",'Net zero Activity data'!BC62*ManureNEF*NtoN2O*kgtoGg,"ERROR"))</f>
        <v>0.11587135312291678</v>
      </c>
      <c r="AK1132" s="94">
        <f>IF('Net zero activities &amp; levers'!$C$14="Off",'Activity data'!BD62*ManureNEF*NtoN2O*kgtoGg,IF('Net zero activities &amp; levers'!$C$14="On",'Net zero Activity data'!BD62*ManureNEF*NtoN2O*kgtoGg,"ERROR"))</f>
        <v>0.11697585510584543</v>
      </c>
      <c r="AL1132" s="94">
        <f>IF('Net zero activities &amp; levers'!$C$14="Off",'Activity data'!BE62*ManureNEF*NtoN2O*kgtoGg,IF('Net zero activities &amp; levers'!$C$14="On",'Net zero Activity data'!BE62*ManureNEF*NtoN2O*kgtoGg,"ERROR"))</f>
        <v>0.11836312453252384</v>
      </c>
      <c r="AM1132" s="94">
        <f>IF('Net zero activities &amp; levers'!$C$14="Off",'Activity data'!BF62*ManureNEF*NtoN2O*kgtoGg,IF('Net zero activities &amp; levers'!$C$14="On",'Net zero Activity data'!BF62*ManureNEF*NtoN2O*kgtoGg,"ERROR"))</f>
        <v>0.11959994895711948</v>
      </c>
      <c r="AN1132" s="94">
        <f>IF('Net zero activities &amp; levers'!$C$14="Off",'Activity data'!BG62*ManureNEF*NtoN2O*kgtoGg,IF('Net zero activities &amp; levers'!$C$14="On",'Net zero Activity data'!BG62*ManureNEF*NtoN2O*kgtoGg,"ERROR"))</f>
        <v>0.12129784433672545</v>
      </c>
      <c r="AO1132" s="94">
        <f>IF('Net zero activities &amp; levers'!$C$14="Off",'Activity data'!BH62*ManureNEF*NtoN2O*kgtoGg,IF('Net zero activities &amp; levers'!$C$14="On",'Net zero Activity data'!BH62*ManureNEF*NtoN2O*kgtoGg,"ERROR"))</f>
        <v>0.12297136451614819</v>
      </c>
      <c r="AP1132" s="94">
        <f>IF('Net zero activities &amp; levers'!$C$14="Off",'Activity data'!BI62*ManureNEF*NtoN2O*kgtoGg,IF('Net zero activities &amp; levers'!$C$14="On",'Net zero Activity data'!BI62*ManureNEF*NtoN2O*kgtoGg,"ERROR"))</f>
        <v>0.12467972967279431</v>
      </c>
      <c r="AQ1132" s="94">
        <f>IF('Net zero activities &amp; levers'!$C$14="Off",'Activity data'!BJ62*ManureNEF*NtoN2O*kgtoGg,IF('Net zero activities &amp; levers'!$C$14="On",'Net zero Activity data'!BJ62*ManureNEF*NtoN2O*kgtoGg,"ERROR"))</f>
        <v>0.12643877598777373</v>
      </c>
      <c r="AR1132" s="94">
        <f>IF('Net zero activities &amp; levers'!$C$14="Off",'Activity data'!BK62*ManureNEF*NtoN2O*kgtoGg,IF('Net zero activities &amp; levers'!$C$14="On",'Net zero Activity data'!BK62*ManureNEF*NtoN2O*kgtoGg,"ERROR"))</f>
        <v>0.12828056046214903</v>
      </c>
      <c r="AS1132" s="94">
        <f>IF('Net zero activities &amp; levers'!$C$14="Off",'Activity data'!BL62*ManureNEF*NtoN2O*kgtoGg,IF('Net zero activities &amp; levers'!$C$14="On",'Net zero Activity data'!BL62*ManureNEF*NtoN2O*kgtoGg,"ERROR"))</f>
        <v>0.1303819536682575</v>
      </c>
      <c r="AT1132" s="94">
        <f>IF('Net zero activities &amp; levers'!$C$14="Off",'Activity data'!BM62*ManureNEF*NtoN2O*kgtoGg,IF('Net zero activities &amp; levers'!$C$14="On",'Net zero Activity data'!BM62*ManureNEF*NtoN2O*kgtoGg,"ERROR"))</f>
        <v>0.13067253050638888</v>
      </c>
      <c r="AU1132" s="94">
        <f>IF('Net zero activities &amp; levers'!$C$14="Off",'Activity data'!BN62*ManureNEF*NtoN2O*kgtoGg,IF('Net zero activities &amp; levers'!$C$14="On",'Net zero Activity data'!BN62*ManureNEF*NtoN2O*kgtoGg,"ERROR"))</f>
        <v>0.13067134948773798</v>
      </c>
      <c r="AV1132" s="94">
        <f>IF('Net zero activities &amp; levers'!$C$14="Off",'Activity data'!BO62*ManureNEF*NtoN2O*kgtoGg,IF('Net zero activities &amp; levers'!$C$14="On",'Net zero Activity data'!BO62*ManureNEF*NtoN2O*kgtoGg,"ERROR"))</f>
        <v>0.13068627253776977</v>
      </c>
      <c r="AW1132" s="94">
        <f>IF('Net zero activities &amp; levers'!$C$14="Off",'Activity data'!BP62*ManureNEF*NtoN2O*kgtoGg,IF('Net zero activities &amp; levers'!$C$14="On",'Net zero Activity data'!BP62*ManureNEF*NtoN2O*kgtoGg,"ERROR"))</f>
        <v>0.13061117878834089</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3.1618785484610057E-2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3.1461022839745605E-2</v>
      </c>
      <c r="N1133" s="94">
        <f>IF('Net zero activities &amp; levers'!$C$14="Off",'Activity data'!AG63*ManureNEF*NtoN2O*kgtoGg,IF('Net zero activities &amp; levers'!$C$14="On",'Net zero Activity data'!AG63*ManureNEF*NtoN2O*kgtoGg,"ERROR"))</f>
        <v>3.1172186541537569E-2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2.9155206131309681E-2</v>
      </c>
      <c r="S1133" s="94">
        <f>IF('Net zero activities &amp; levers'!$C$14="Off",'Activity data'!AL63*ManureNEF*NtoN2O*kgtoGg,IF('Net zero activities &amp; levers'!$C$14="On",'Net zero Activity data'!AL63*ManureNEF*NtoN2O*kgtoGg,"ERROR"))</f>
        <v>2.598208039547064E-2</v>
      </c>
      <c r="T1133" s="94">
        <f>IF('Net zero activities &amp; levers'!$C$14="Off",'Activity data'!AM63*ManureNEF*NtoN2O*kgtoGg,IF('Net zero activities &amp; levers'!$C$14="On",'Net zero Activity data'!AM63*ManureNEF*NtoN2O*kgtoGg,"ERROR"))</f>
        <v>2.6382727568612818E-2</v>
      </c>
      <c r="U1133" s="94">
        <f>IF('Net zero activities &amp; levers'!$C$14="Off",'Activity data'!AN63*ManureNEF*NtoN2O*kgtoGg,IF('Net zero activities &amp; levers'!$C$14="On",'Net zero Activity data'!AN63*ManureNEF*NtoN2O*kgtoGg,"ERROR"))</f>
        <v>2.6551450080311959E-2</v>
      </c>
      <c r="V1133" s="94">
        <f>IF('Net zero activities &amp; levers'!$C$14="Off",'Activity data'!AO63*ManureNEF*NtoN2O*kgtoGg,IF('Net zero activities &amp; levers'!$C$14="On",'Net zero Activity data'!AO63*ManureNEF*NtoN2O*kgtoGg,"ERROR"))</f>
        <v>2.6649350092760718E-2</v>
      </c>
      <c r="W1133" s="94">
        <f>IF('Net zero activities &amp; levers'!$C$14="Off",'Activity data'!AP63*ManureNEF*NtoN2O*kgtoGg,IF('Net zero activities &amp; levers'!$C$14="On",'Net zero Activity data'!AP63*ManureNEF*NtoN2O*kgtoGg,"ERROR"))</f>
        <v>2.6804986788005629E-2</v>
      </c>
      <c r="X1133" s="94">
        <f>IF('Net zero activities &amp; levers'!$C$14="Off",'Activity data'!AQ63*ManureNEF*NtoN2O*kgtoGg,IF('Net zero activities &amp; levers'!$C$14="On",'Net zero Activity data'!AQ63*ManureNEF*NtoN2O*kgtoGg,"ERROR"))</f>
        <v>2.6913878551479732E-2</v>
      </c>
      <c r="Y1133" s="94">
        <f>IF('Net zero activities &amp; levers'!$C$14="Off",'Activity data'!AR63*ManureNEF*NtoN2O*kgtoGg,IF('Net zero activities &amp; levers'!$C$14="On",'Net zero Activity data'!AR63*ManureNEF*NtoN2O*kgtoGg,"ERROR"))</f>
        <v>2.6916199177002661E-2</v>
      </c>
      <c r="Z1133" s="94">
        <f>IF('Net zero activities &amp; levers'!$C$14="Off",'Activity data'!AS63*ManureNEF*NtoN2O*kgtoGg,IF('Net zero activities &amp; levers'!$C$14="On",'Net zero Activity data'!AS63*ManureNEF*NtoN2O*kgtoGg,"ERROR"))</f>
        <v>2.6911612976490439E-2</v>
      </c>
      <c r="AA1133" s="94">
        <f>IF('Net zero activities &amp; levers'!$C$14="Off",'Activity data'!AT63*ManureNEF*NtoN2O*kgtoGg,IF('Net zero activities &amp; levers'!$C$14="On",'Net zero Activity data'!AT63*ManureNEF*NtoN2O*kgtoGg,"ERROR"))</f>
        <v>2.6918906162298736E-2</v>
      </c>
      <c r="AB1133" s="94">
        <f>IF('Net zero activities &amp; levers'!$C$14="Off",'Activity data'!AU63*ManureNEF*NtoN2O*kgtoGg,IF('Net zero activities &amp; levers'!$C$14="On",'Net zero Activity data'!AU63*ManureNEF*NtoN2O*kgtoGg,"ERROR"))</f>
        <v>2.7131870954446104E-2</v>
      </c>
      <c r="AC1133" s="94">
        <f>IF('Net zero activities &amp; levers'!$C$14="Off",'Activity data'!AV63*ManureNEF*NtoN2O*kgtoGg,IF('Net zero activities &amp; levers'!$C$14="On",'Net zero Activity data'!AV63*ManureNEF*NtoN2O*kgtoGg,"ERROR"))</f>
        <v>2.7239796410220653E-2</v>
      </c>
      <c r="AD1133" s="94">
        <f>IF('Net zero activities &amp; levers'!$C$14="Off",'Activity data'!AW63*ManureNEF*NtoN2O*kgtoGg,IF('Net zero activities &amp; levers'!$C$14="On",'Net zero Activity data'!AW63*ManureNEF*NtoN2O*kgtoGg,"ERROR"))</f>
        <v>2.7482179087218707E-2</v>
      </c>
      <c r="AE1133" s="94">
        <f>IF('Net zero activities &amp; levers'!$C$14="Off",'Activity data'!AX63*ManureNEF*NtoN2O*kgtoGg,IF('Net zero activities &amp; levers'!$C$14="On",'Net zero Activity data'!AX63*ManureNEF*NtoN2O*kgtoGg,"ERROR"))</f>
        <v>2.7749359540837834E-2</v>
      </c>
      <c r="AF1133" s="94">
        <f>IF('Net zero activities &amp; levers'!$C$14="Off",'Activity data'!AY63*ManureNEF*NtoN2O*kgtoGg,IF('Net zero activities &amp; levers'!$C$14="On",'Net zero Activity data'!AY63*ManureNEF*NtoN2O*kgtoGg,"ERROR"))</f>
        <v>2.81606792952999E-2</v>
      </c>
      <c r="AG1133" s="94">
        <f>IF('Net zero activities &amp; levers'!$C$14="Off",'Activity data'!AZ63*ManureNEF*NtoN2O*kgtoGg,IF('Net zero activities &amp; levers'!$C$14="On",'Net zero Activity data'!AZ63*ManureNEF*NtoN2O*kgtoGg,"ERROR"))</f>
        <v>2.8634906883948749E-2</v>
      </c>
      <c r="AH1133" s="94">
        <f>IF('Net zero activities &amp; levers'!$C$14="Off",'Activity data'!BA63*ManureNEF*NtoN2O*kgtoGg,IF('Net zero activities &amp; levers'!$C$14="On",'Net zero Activity data'!BA63*ManureNEF*NtoN2O*kgtoGg,"ERROR"))</f>
        <v>2.8872077083203409E-2</v>
      </c>
      <c r="AI1133" s="94">
        <f>IF('Net zero activities &amp; levers'!$C$14="Off",'Activity data'!BB63*ManureNEF*NtoN2O*kgtoGg,IF('Net zero activities &amp; levers'!$C$14="On",'Net zero Activity data'!BB63*ManureNEF*NtoN2O*kgtoGg,"ERROR"))</f>
        <v>2.9100108572442177E-2</v>
      </c>
      <c r="AJ1133" s="94">
        <f>IF('Net zero activities &amp; levers'!$C$14="Off",'Activity data'!BC63*ManureNEF*NtoN2O*kgtoGg,IF('Net zero activities &amp; levers'!$C$14="On",'Net zero Activity data'!BC63*ManureNEF*NtoN2O*kgtoGg,"ERROR"))</f>
        <v>2.9397004769349495E-2</v>
      </c>
      <c r="AK1133" s="94">
        <f>IF('Net zero activities &amp; levers'!$C$14="Off",'Activity data'!BD63*ManureNEF*NtoN2O*kgtoGg,IF('Net zero activities &amp; levers'!$C$14="On",'Net zero Activity data'!BD63*ManureNEF*NtoN2O*kgtoGg,"ERROR"))</f>
        <v>2.9677221140219565E-2</v>
      </c>
      <c r="AL1133" s="94">
        <f>IF('Net zero activities &amp; levers'!$C$14="Off",'Activity data'!BE63*ManureNEF*NtoN2O*kgtoGg,IF('Net zero activities &amp; levers'!$C$14="On",'Net zero Activity data'!BE63*ManureNEF*NtoN2O*kgtoGg,"ERROR"))</f>
        <v>3.002917669138308E-2</v>
      </c>
      <c r="AM1133" s="94">
        <f>IF('Net zero activities &amp; levers'!$C$14="Off",'Activity data'!BF63*ManureNEF*NtoN2O*kgtoGg,IF('Net zero activities &amp; levers'!$C$14="On",'Net zero Activity data'!BF63*ManureNEF*NtoN2O*kgtoGg,"ERROR"))</f>
        <v>3.0342963771008508E-2</v>
      </c>
      <c r="AN1133" s="94">
        <f>IF('Net zero activities &amp; levers'!$C$14="Off",'Activity data'!BG63*ManureNEF*NtoN2O*kgtoGg,IF('Net zero activities &amp; levers'!$C$14="On",'Net zero Activity data'!BG63*ManureNEF*NtoN2O*kgtoGg,"ERROR"))</f>
        <v>3.0773726312628129E-2</v>
      </c>
      <c r="AO1133" s="94">
        <f>IF('Net zero activities &amp; levers'!$C$14="Off",'Activity data'!BH63*ManureNEF*NtoN2O*kgtoGg,IF('Net zero activities &amp; levers'!$C$14="On",'Net zero Activity data'!BH63*ManureNEF*NtoN2O*kgtoGg,"ERROR"))</f>
        <v>3.1198304772878833E-2</v>
      </c>
      <c r="AP1133" s="94">
        <f>IF('Net zero activities &amp; levers'!$C$14="Off",'Activity data'!BI63*ManureNEF*NtoN2O*kgtoGg,IF('Net zero activities &amp; levers'!$C$14="On",'Net zero Activity data'!BI63*ManureNEF*NtoN2O*kgtoGg,"ERROR"))</f>
        <v>3.163172353691486E-2</v>
      </c>
      <c r="AQ1133" s="94">
        <f>IF('Net zero activities &amp; levers'!$C$14="Off",'Activity data'!BJ63*ManureNEF*NtoN2O*kgtoGg,IF('Net zero activities &amp; levers'!$C$14="On",'Net zero Activity data'!BJ63*ManureNEF*NtoN2O*kgtoGg,"ERROR"))</f>
        <v>3.2078000304357986E-2</v>
      </c>
      <c r="AR1133" s="94">
        <f>IF('Net zero activities &amp; levers'!$C$14="Off",'Activity data'!BK63*ManureNEF*NtoN2O*kgtoGg,IF('Net zero activities &amp; levers'!$C$14="On",'Net zero Activity data'!BK63*ManureNEF*NtoN2O*kgtoGg,"ERROR"))</f>
        <v>3.2545268058795013E-2</v>
      </c>
      <c r="AS1133" s="94">
        <f>IF('Net zero activities &amp; levers'!$C$14="Off",'Activity data'!BL63*ManureNEF*NtoN2O*kgtoGg,IF('Net zero activities &amp; levers'!$C$14="On",'Net zero Activity data'!BL63*ManureNEF*NtoN2O*kgtoGg,"ERROR"))</f>
        <v>3.3078399539849854E-2</v>
      </c>
      <c r="AT1133" s="94">
        <f>IF('Net zero activities &amp; levers'!$C$14="Off",'Activity data'!BM63*ManureNEF*NtoN2O*kgtoGg,IF('Net zero activities &amp; levers'!$C$14="On",'Net zero Activity data'!BM63*ManureNEF*NtoN2O*kgtoGg,"ERROR"))</f>
        <v>3.3152119993319906E-2</v>
      </c>
      <c r="AU1133" s="94">
        <f>IF('Net zero activities &amp; levers'!$C$14="Off",'Activity data'!BN63*ManureNEF*NtoN2O*kgtoGg,IF('Net zero activities &amp; levers'!$C$14="On",'Net zero Activity data'!BN63*ManureNEF*NtoN2O*kgtoGg,"ERROR"))</f>
        <v>3.3151820364378179E-2</v>
      </c>
      <c r="AV1133" s="94">
        <f>IF('Net zero activities &amp; levers'!$C$14="Off",'Activity data'!BO63*ManureNEF*NtoN2O*kgtoGg,IF('Net zero activities &amp; levers'!$C$14="On",'Net zero Activity data'!BO63*ManureNEF*NtoN2O*kgtoGg,"ERROR"))</f>
        <v>3.3155606399158426E-2</v>
      </c>
      <c r="AW1133" s="94">
        <f>IF('Net zero activities &amp; levers'!$C$14="Off",'Activity data'!BP63*ManureNEF*NtoN2O*kgtoGg,IF('Net zero activities &amp; levers'!$C$14="On",'Net zero Activity data'!BP63*ManureNEF*NtoN2O*kgtoGg,"ERROR"))</f>
        <v>3.3136554828165139E-2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0.15700744358616761</v>
      </c>
      <c r="L1134" s="94">
        <f>IF('Net zero activities &amp; levers'!$C$14="Off",'Activity data'!AE64*ManureNEF*NtoN2O*kgtoGg,IF('Net zero activities &amp; levers'!$C$14="On",'Net zero Activity data'!AE64*ManureNEF*NtoN2O*kgtoGg,"ERROR"))</f>
        <v>0.16019971617730655</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0.17531753251219057</v>
      </c>
      <c r="S1134" s="94">
        <f>IF('Net zero activities &amp; levers'!$C$14="Off",'Activity data'!AL64*ManureNEF*NtoN2O*kgtoGg,IF('Net zero activities &amp; levers'!$C$14="On",'Net zero Activity data'!AL64*ManureNEF*NtoN2O*kgtoGg,"ERROR"))</f>
        <v>0.16832151491205546</v>
      </c>
      <c r="T1134" s="94">
        <f>IF('Net zero activities &amp; levers'!$C$14="Off",'Activity data'!AM64*ManureNEF*NtoN2O*kgtoGg,IF('Net zero activities &amp; levers'!$C$14="On",'Net zero Activity data'!AM64*ManureNEF*NtoN2O*kgtoGg,"ERROR"))</f>
        <v>0.17301728239335959</v>
      </c>
      <c r="U1134" s="94">
        <f>IF('Net zero activities &amp; levers'!$C$14="Off",'Activity data'!AN64*ManureNEF*NtoN2O*kgtoGg,IF('Net zero activities &amp; levers'!$C$14="On",'Net zero Activity data'!AN64*ManureNEF*NtoN2O*kgtoGg,"ERROR"))</f>
        <v>0.17690086389767534</v>
      </c>
      <c r="V1134" s="94">
        <f>IF('Net zero activities &amp; levers'!$C$14="Off",'Activity data'!AO64*ManureNEF*NtoN2O*kgtoGg,IF('Net zero activities &amp; levers'!$C$14="On",'Net zero Activity data'!AO64*ManureNEF*NtoN2O*kgtoGg,"ERROR"))</f>
        <v>0.18049720797862662</v>
      </c>
      <c r="W1134" s="94">
        <f>IF('Net zero activities &amp; levers'!$C$14="Off",'Activity data'!AP64*ManureNEF*NtoN2O*kgtoGg,IF('Net zero activities &amp; levers'!$C$14="On",'Net zero Activity data'!AP64*ManureNEF*NtoN2O*kgtoGg,"ERROR"))</f>
        <v>0.18426223643867892</v>
      </c>
      <c r="X1134" s="94">
        <f>IF('Net zero activities &amp; levers'!$C$14="Off",'Activity data'!AQ64*ManureNEF*NtoN2O*kgtoGg,IF('Net zero activities &amp; levers'!$C$14="On",'Net zero Activity data'!AQ64*ManureNEF*NtoN2O*kgtoGg,"ERROR"))</f>
        <v>0.18781515590147413</v>
      </c>
      <c r="Y1134" s="94">
        <f>IF('Net zero activities &amp; levers'!$C$14="Off",'Activity data'!AR64*ManureNEF*NtoN2O*kgtoGg,IF('Net zero activities &amp; levers'!$C$14="On",'Net zero Activity data'!AR64*ManureNEF*NtoN2O*kgtoGg,"ERROR"))</f>
        <v>0.19096980456473459</v>
      </c>
      <c r="Z1134" s="94">
        <f>IF('Net zero activities &amp; levers'!$C$14="Off",'Activity data'!AS64*ManureNEF*NtoN2O*kgtoGg,IF('Net zero activities &amp; levers'!$C$14="On",'Net zero Activity data'!AS64*ManureNEF*NtoN2O*kgtoGg,"ERROR"))</f>
        <v>0.19409261595467259</v>
      </c>
      <c r="AA1134" s="94">
        <f>IF('Net zero activities &amp; levers'!$C$14="Off",'Activity data'!AT64*ManureNEF*NtoN2O*kgtoGg,IF('Net zero activities &amp; levers'!$C$14="On",'Net zero Activity data'!AT64*ManureNEF*NtoN2O*kgtoGg,"ERROR"))</f>
        <v>0.19725787586023993</v>
      </c>
      <c r="AB1134" s="94">
        <f>IF('Net zero activities &amp; levers'!$C$14="Off",'Activity data'!AU64*ManureNEF*NtoN2O*kgtoGg,IF('Net zero activities &amp; levers'!$C$14="On",'Net zero Activity data'!AU64*ManureNEF*NtoN2O*kgtoGg,"ERROR"))</f>
        <v>0.20126264034939995</v>
      </c>
      <c r="AC1134" s="94">
        <f>IF('Net zero activities &amp; levers'!$C$14="Off",'Activity data'!AV64*ManureNEF*NtoN2O*kgtoGg,IF('Net zero activities &amp; levers'!$C$14="On",'Net zero Activity data'!AV64*ManureNEF*NtoN2O*kgtoGg,"ERROR"))</f>
        <v>0.20486087759286586</v>
      </c>
      <c r="AD1134" s="94">
        <f>IF('Net zero activities &amp; levers'!$C$14="Off",'Activity data'!AW64*ManureNEF*NtoN2O*kgtoGg,IF('Net zero activities &amp; levers'!$C$14="On",'Net zero Activity data'!AW64*ManureNEF*NtoN2O*kgtoGg,"ERROR"))</f>
        <v>0.2090550281085273</v>
      </c>
      <c r="AE1134" s="94">
        <f>IF('Net zero activities &amp; levers'!$C$14="Off",'Activity data'!AX64*ManureNEF*NtoN2O*kgtoGg,IF('Net zero activities &amp; levers'!$C$14="On",'Net zero Activity data'!AX64*ManureNEF*NtoN2O*kgtoGg,"ERROR"))</f>
        <v>0.21340376378469114</v>
      </c>
      <c r="AF1134" s="94">
        <f>IF('Net zero activities &amp; levers'!$C$14="Off",'Activity data'!AY64*ManureNEF*NtoN2O*kgtoGg,IF('Net zero activities &amp; levers'!$C$14="On",'Net zero Activity data'!AY64*ManureNEF*NtoN2O*kgtoGg,"ERROR"))</f>
        <v>0.21844419621075054</v>
      </c>
      <c r="AG1134" s="94">
        <f>IF('Net zero activities &amp; levers'!$C$14="Off",'Activity data'!AZ64*ManureNEF*NtoN2O*kgtoGg,IF('Net zero activities &amp; levers'!$C$14="On",'Net zero Activity data'!AZ64*ManureNEF*NtoN2O*kgtoGg,"ERROR"))</f>
        <v>0.22384834034109063</v>
      </c>
      <c r="AH1134" s="94">
        <f>IF('Net zero activities &amp; levers'!$C$14="Off",'Activity data'!BA64*ManureNEF*NtoN2O*kgtoGg,IF('Net zero activities &amp; levers'!$C$14="On",'Net zero Activity data'!BA64*ManureNEF*NtoN2O*kgtoGg,"ERROR"))</f>
        <v>0.22825202767927152</v>
      </c>
      <c r="AI1134" s="94">
        <f>IF('Net zero activities &amp; levers'!$C$14="Off",'Activity data'!BB64*ManureNEF*NtoN2O*kgtoGg,IF('Net zero activities &amp; levers'!$C$14="On",'Net zero Activity data'!BB64*ManureNEF*NtoN2O*kgtoGg,"ERROR"))</f>
        <v>0.23266724698610969</v>
      </c>
      <c r="AJ1134" s="94">
        <f>IF('Net zero activities &amp; levers'!$C$14="Off",'Activity data'!BC64*ManureNEF*NtoN2O*kgtoGg,IF('Net zero activities &amp; levers'!$C$14="On",'Net zero Activity data'!BC64*ManureNEF*NtoN2O*kgtoGg,"ERROR"))</f>
        <v>0.23746693162448154</v>
      </c>
      <c r="AK1134" s="94">
        <f>IF('Net zero activities &amp; levers'!$C$14="Off",'Activity data'!BD64*ManureNEF*NtoN2O*kgtoGg,IF('Net zero activities &amp; levers'!$C$14="On",'Net zero Activity data'!BD64*ManureNEF*NtoN2O*kgtoGg,"ERROR"))</f>
        <v>0.24225419616284785</v>
      </c>
      <c r="AL1134" s="94">
        <f>IF('Net zero activities &amp; levers'!$C$14="Off",'Activity data'!BE64*ManureNEF*NtoN2O*kgtoGg,IF('Net zero activities &amp; levers'!$C$14="On",'Net zero Activity data'!BE64*ManureNEF*NtoN2O*kgtoGg,"ERROR"))</f>
        <v>0.24746641053623727</v>
      </c>
      <c r="AM1134" s="94">
        <f>IF('Net zero activities &amp; levers'!$C$14="Off",'Activity data'!BF64*ManureNEF*NtoN2O*kgtoGg,IF('Net zero activities &amp; levers'!$C$14="On",'Net zero Activity data'!BF64*ManureNEF*NtoN2O*kgtoGg,"ERROR"))</f>
        <v>0.25256886141738411</v>
      </c>
      <c r="AN1134" s="94">
        <f>IF('Net zero activities &amp; levers'!$C$14="Off",'Activity data'!BG64*ManureNEF*NtoN2O*kgtoGg,IF('Net zero activities &amp; levers'!$C$14="On",'Net zero Activity data'!BG64*ManureNEF*NtoN2O*kgtoGg,"ERROR"))</f>
        <v>0.25835666832743759</v>
      </c>
      <c r="AO1134" s="94">
        <f>IF('Net zero activities &amp; levers'!$C$14="Off",'Activity data'!BH64*ManureNEF*NtoN2O*kgtoGg,IF('Net zero activities &amp; levers'!$C$14="On",'Net zero Activity data'!BH64*ManureNEF*NtoN2O*kgtoGg,"ERROR"))</f>
        <v>0.26421835853489983</v>
      </c>
      <c r="AP1134" s="94">
        <f>IF('Net zero activities &amp; levers'!$C$14="Off",'Activity data'!BI64*ManureNEF*NtoN2O*kgtoGg,IF('Net zero activities &amp; levers'!$C$14="On",'Net zero Activity data'!BI64*ManureNEF*NtoN2O*kgtoGg,"ERROR"))</f>
        <v>0.27023582513005778</v>
      </c>
      <c r="AQ1134" s="94">
        <f>IF('Net zero activities &amp; levers'!$C$14="Off",'Activity data'!BJ64*ManureNEF*NtoN2O*kgtoGg,IF('Net zero activities &amp; levers'!$C$14="On",'Net zero Activity data'!BJ64*ManureNEF*NtoN2O*kgtoGg,"ERROR"))</f>
        <v>0.27643696271889812</v>
      </c>
      <c r="AR1134" s="94">
        <f>IF('Net zero activities &amp; levers'!$C$14="Off",'Activity data'!BK64*ManureNEF*NtoN2O*kgtoGg,IF('Net zero activities &amp; levers'!$C$14="On",'Net zero Activity data'!BK64*ManureNEF*NtoN2O*kgtoGg,"ERROR"))</f>
        <v>0.2828744290233548</v>
      </c>
      <c r="AS1134" s="94">
        <f>IF('Net zero activities &amp; levers'!$C$14="Off",'Activity data'!BL64*ManureNEF*NtoN2O*kgtoGg,IF('Net zero activities &amp; levers'!$C$14="On",'Net zero Activity data'!BL64*ManureNEF*NtoN2O*kgtoGg,"ERROR"))</f>
        <v>0.28981277253483256</v>
      </c>
      <c r="AT1134" s="94">
        <f>IF('Net zero activities &amp; levers'!$C$14="Off",'Activity data'!BM64*ManureNEF*NtoN2O*kgtoGg,IF('Net zero activities &amp; levers'!$C$14="On",'Net zero Activity data'!BM64*ManureNEF*NtoN2O*kgtoGg,"ERROR"))</f>
        <v>0.2942456833775543</v>
      </c>
      <c r="AU1134" s="94">
        <f>IF('Net zero activities &amp; levers'!$C$14="Off",'Activity data'!BN64*ManureNEF*NtoN2O*kgtoGg,IF('Net zero activities &amp; levers'!$C$14="On",'Net zero Activity data'!BN64*ManureNEF*NtoN2O*kgtoGg,"ERROR"))</f>
        <v>0.29829566345273956</v>
      </c>
      <c r="AV1134" s="94">
        <f>IF('Net zero activities &amp; levers'!$C$14="Off",'Activity data'!BO64*ManureNEF*NtoN2O*kgtoGg,IF('Net zero activities &amp; levers'!$C$14="On",'Net zero Activity data'!BO64*ManureNEF*NtoN2O*kgtoGg,"ERROR"))</f>
        <v>0.30240838716397028</v>
      </c>
      <c r="AW1134" s="94">
        <f>IF('Net zero activities &amp; levers'!$C$14="Off",'Activity data'!BP64*ManureNEF*NtoN2O*kgtoGg,IF('Net zero activities &amp; levers'!$C$14="On",'Net zero Activity data'!BP64*ManureNEF*NtoN2O*kgtoGg,"ERROR"))</f>
        <v>0.30642302584146203</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0.78620275218738989</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0.81318534024672107</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0.79997057217510759</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0.68114111266584831</v>
      </c>
      <c r="T1135" s="94">
        <f>IF('Net zero activities &amp; levers'!$C$14="Off",'Activity data'!AM65*ManureNEF*NtoN2O*kgtoGg,IF('Net zero activities &amp; levers'!$C$14="On",'Net zero Activity data'!AM65*ManureNEF*NtoN2O*kgtoGg,"ERROR"))</f>
        <v>0.7098503108510138</v>
      </c>
      <c r="U1135" s="94">
        <f>IF('Net zero activities &amp; levers'!$C$14="Off",'Activity data'!AN65*ManureNEF*NtoN2O*kgtoGg,IF('Net zero activities &amp; levers'!$C$14="On",'Net zero Activity data'!AN65*ManureNEF*NtoN2O*kgtoGg,"ERROR"))</f>
        <v>0.72964199579391098</v>
      </c>
      <c r="V1135" s="94">
        <f>IF('Net zero activities &amp; levers'!$C$14="Off",'Activity data'!AO65*ManureNEF*NtoN2O*kgtoGg,IF('Net zero activities &amp; levers'!$C$14="On",'Net zero Activity data'!AO65*ManureNEF*NtoN2O*kgtoGg,"ERROR"))</f>
        <v>0.74695922372764922</v>
      </c>
      <c r="W1135" s="94">
        <f>IF('Net zero activities &amp; levers'!$C$14="Off",'Activity data'!AP65*ManureNEF*NtoN2O*kgtoGg,IF('Net zero activities &amp; levers'!$C$14="On",'Net zero Activity data'!AP65*ManureNEF*NtoN2O*kgtoGg,"ERROR"))</f>
        <v>0.76720744236951866</v>
      </c>
      <c r="X1135" s="94">
        <f>IF('Net zero activities &amp; levers'!$C$14="Off",'Activity data'!AQ65*ManureNEF*NtoN2O*kgtoGg,IF('Net zero activities &amp; levers'!$C$14="On",'Net zero Activity data'!AQ65*ManureNEF*NtoN2O*kgtoGg,"ERROR"))</f>
        <v>0.78597639366135985</v>
      </c>
      <c r="Y1135" s="94">
        <f>IF('Net zero activities &amp; levers'!$C$14="Off",'Activity data'!AR65*ManureNEF*NtoN2O*kgtoGg,IF('Net zero activities &amp; levers'!$C$14="On",'Net zero Activity data'!AR65*ManureNEF*NtoN2O*kgtoGg,"ERROR"))</f>
        <v>0.80034086292519746</v>
      </c>
      <c r="Z1135" s="94">
        <f>IF('Net zero activities &amp; levers'!$C$14="Off",'Activity data'!AS65*ManureNEF*NtoN2O*kgtoGg,IF('Net zero activities &amp; levers'!$C$14="On",'Net zero Activity data'!AS65*ManureNEF*NtoN2O*kgtoGg,"ERROR"))</f>
        <v>0.81456964524590714</v>
      </c>
      <c r="AA1135" s="94">
        <f>IF('Net zero activities &amp; levers'!$C$14="Off",'Activity data'!AT65*ManureNEF*NtoN2O*kgtoGg,IF('Net zero activities &amp; levers'!$C$14="On",'Net zero Activity data'!AT65*ManureNEF*NtoN2O*kgtoGg,"ERROR"))</f>
        <v>0.82951283644077334</v>
      </c>
      <c r="AB1135" s="94">
        <f>IF('Net zero activities &amp; levers'!$C$14="Off",'Activity data'!AU65*ManureNEF*NtoN2O*kgtoGg,IF('Net zero activities &amp; levers'!$C$14="On",'Net zero Activity data'!AU65*ManureNEF*NtoN2O*kgtoGg,"ERROR"))</f>
        <v>0.85405114493404299</v>
      </c>
      <c r="AC1135" s="94">
        <f>IF('Net zero activities &amp; levers'!$C$14="Off",'Activity data'!AV65*ManureNEF*NtoN2O*kgtoGg,IF('Net zero activities &amp; levers'!$C$14="On",'Net zero Activity data'!AV65*ManureNEF*NtoN2O*kgtoGg,"ERROR"))</f>
        <v>0.87419658950492518</v>
      </c>
      <c r="AD1135" s="94">
        <f>IF('Net zero activities &amp; levers'!$C$14="Off",'Activity data'!AW65*ManureNEF*NtoN2O*kgtoGg,IF('Net zero activities &amp; levers'!$C$14="On",'Net zero Activity data'!AW65*ManureNEF*NtoN2O*kgtoGg,"ERROR"))</f>
        <v>0.90096493212247919</v>
      </c>
      <c r="AE1135" s="94">
        <f>IF('Net zero activities &amp; levers'!$C$14="Off",'Activity data'!AX65*ManureNEF*NtoN2O*kgtoGg,IF('Net zero activities &amp; levers'!$C$14="On",'Net zero Activity data'!AX65*ManureNEF*NtoN2O*kgtoGg,"ERROR"))</f>
        <v>0.92941269242085311</v>
      </c>
      <c r="AF1135" s="94">
        <f>IF('Net zero activities &amp; levers'!$C$14="Off",'Activity data'!AY65*ManureNEF*NtoN2O*kgtoGg,IF('Net zero activities &amp; levers'!$C$14="On",'Net zero Activity data'!AY65*ManureNEF*NtoN2O*kgtoGg,"ERROR"))</f>
        <v>0.9653339517677979</v>
      </c>
      <c r="AG1135" s="94">
        <f>IF('Net zero activities &amp; levers'!$C$14="Off",'Activity data'!AZ65*ManureNEF*NtoN2O*kgtoGg,IF('Net zero activities &amp; levers'!$C$14="On",'Net zero Activity data'!AZ65*ManureNEF*NtoN2O*kgtoGg,"ERROR"))</f>
        <v>1.0050606970066505</v>
      </c>
      <c r="AH1135" s="94">
        <f>IF('Net zero activities &amp; levers'!$C$14="Off",'Activity data'!BA65*ManureNEF*NtoN2O*kgtoGg,IF('Net zero activities &amp; levers'!$C$14="On",'Net zero Activity data'!BA65*ManureNEF*NtoN2O*kgtoGg,"ERROR"))</f>
        <v>1.033956248500834</v>
      </c>
      <c r="AI1135" s="94">
        <f>IF('Net zero activities &amp; levers'!$C$14="Off",'Activity data'!BB65*ManureNEF*NtoN2O*kgtoGg,IF('Net zero activities &amp; levers'!$C$14="On",'Net zero Activity data'!BB65*ManureNEF*NtoN2O*kgtoGg,"ERROR"))</f>
        <v>1.0629595026443379</v>
      </c>
      <c r="AJ1135" s="94">
        <f>IF('Net zero activities &amp; levers'!$C$14="Off",'Activity data'!BC65*ManureNEF*NtoN2O*kgtoGg,IF('Net zero activities &amp; levers'!$C$14="On",'Net zero Activity data'!BC65*ManureNEF*NtoN2O*kgtoGg,"ERROR"))</f>
        <v>1.0960118884201371</v>
      </c>
      <c r="AK1135" s="94">
        <f>IF('Net zero activities &amp; levers'!$C$14="Off",'Activity data'!BD65*ManureNEF*NtoN2O*kgtoGg,IF('Net zero activities &amp; levers'!$C$14="On",'Net zero Activity data'!BD65*ManureNEF*NtoN2O*kgtoGg,"ERROR"))</f>
        <v>1.1288881091952199</v>
      </c>
      <c r="AL1135" s="94">
        <f>IF('Net zero activities &amp; levers'!$C$14="Off",'Activity data'!BE65*ManureNEF*NtoN2O*kgtoGg,IF('Net zero activities &amp; levers'!$C$14="On",'Net zero Activity data'!BE65*ManureNEF*NtoN2O*kgtoGg,"ERROR"))</f>
        <v>1.1661571716195076</v>
      </c>
      <c r="AM1135" s="94">
        <f>IF('Net zero activities &amp; levers'!$C$14="Off",'Activity data'!BF65*ManureNEF*NtoN2O*kgtoGg,IF('Net zero activities &amp; levers'!$C$14="On",'Net zero Activity data'!BF65*ManureNEF*NtoN2O*kgtoGg,"ERROR"))</f>
        <v>1.2022145869002225</v>
      </c>
      <c r="AN1135" s="94">
        <f>IF('Net zero activities &amp; levers'!$C$14="Off",'Activity data'!BG65*ManureNEF*NtoN2O*kgtoGg,IF('Net zero activities &amp; levers'!$C$14="On",'Net zero Activity data'!BG65*ManureNEF*NtoN2O*kgtoGg,"ERROR"))</f>
        <v>1.2452429731867003</v>
      </c>
      <c r="AO1135" s="94">
        <f>IF('Net zero activities &amp; levers'!$C$14="Off",'Activity data'!BH65*ManureNEF*NtoN2O*kgtoGg,IF('Net zero activities &amp; levers'!$C$14="On",'Net zero Activity data'!BH65*ManureNEF*NtoN2O*kgtoGg,"ERROR"))</f>
        <v>1.2888746333785015</v>
      </c>
      <c r="AP1135" s="94">
        <f>IF('Net zero activities &amp; levers'!$C$14="Off",'Activity data'!BI65*ManureNEF*NtoN2O*kgtoGg,IF('Net zero activities &amp; levers'!$C$14="On",'Net zero Activity data'!BI65*ManureNEF*NtoN2O*kgtoGg,"ERROR"))</f>
        <v>1.333942467424325</v>
      </c>
      <c r="AQ1135" s="94">
        <f>IF('Net zero activities &amp; levers'!$C$14="Off",'Activity data'!BJ65*ManureNEF*NtoN2O*kgtoGg,IF('Net zero activities &amp; levers'!$C$14="On",'Net zero Activity data'!BJ65*ManureNEF*NtoN2O*kgtoGg,"ERROR"))</f>
        <v>1.3807142430078103</v>
      </c>
      <c r="AR1135" s="94">
        <f>IF('Net zero activities &amp; levers'!$C$14="Off",'Activity data'!BK65*ManureNEF*NtoN2O*kgtoGg,IF('Net zero activities &amp; levers'!$C$14="On",'Net zero Activity data'!BK65*ManureNEF*NtoN2O*kgtoGg,"ERROR"))</f>
        <v>1.4297008128896787</v>
      </c>
      <c r="AS1135" s="94">
        <f>IF('Net zero activities &amp; levers'!$C$14="Off",'Activity data'!BL65*ManureNEF*NtoN2O*kgtoGg,IF('Net zero activities &amp; levers'!$C$14="On",'Net zero Activity data'!BL65*ManureNEF*NtoN2O*kgtoGg,"ERROR"))</f>
        <v>1.4835193510278961</v>
      </c>
      <c r="AT1135" s="94">
        <f>IF('Net zero activities &amp; levers'!$C$14="Off",'Activity data'!BM65*ManureNEF*NtoN2O*kgtoGg,IF('Net zero activities &amp; levers'!$C$14="On",'Net zero Activity data'!BM65*ManureNEF*NtoN2O*kgtoGg,"ERROR"))</f>
        <v>1.5122045911231841</v>
      </c>
      <c r="AU1135" s="94">
        <f>IF('Net zero activities &amp; levers'!$C$14="Off",'Activity data'!BN65*ManureNEF*NtoN2O*kgtoGg,IF('Net zero activities &amp; levers'!$C$14="On",'Net zero Activity data'!BN65*ManureNEF*NtoN2O*kgtoGg,"ERROR"))</f>
        <v>1.5371650381071744</v>
      </c>
      <c r="AV1135" s="94">
        <f>IF('Net zero activities &amp; levers'!$C$14="Off",'Activity data'!BO65*ManureNEF*NtoN2O*kgtoGg,IF('Net zero activities &amp; levers'!$C$14="On",'Net zero Activity data'!BO65*ManureNEF*NtoN2O*kgtoGg,"ERROR"))</f>
        <v>1.5628507639884446</v>
      </c>
      <c r="AW1135" s="94">
        <f>IF('Net zero activities &amp; levers'!$C$14="Off",'Activity data'!BP65*ManureNEF*NtoN2O*kgtoGg,IF('Net zero activities &amp; levers'!$C$14="On",'Net zero Activity data'!BP65*ManureNEF*NtoN2O*kgtoGg,"ERROR"))</f>
        <v>1.5876815986948853</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1.0921513426512337</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1.1114672588381174</v>
      </c>
      <c r="S1137" s="94">
        <f>IF('Net zero activities &amp; levers'!$C$14="Off",'Activity data'!AL67*UDCPPEF*NtoN2O*kgtoGg,IF('Net zero activities &amp; levers'!$C$14="On",'Net zero Activity data'!AL67*UDCPPEF*NtoN2O*kgtoGg,"ERROR"))</f>
        <v>1.081103816425216</v>
      </c>
      <c r="T1137" s="94">
        <f>IF('Net zero activities &amp; levers'!$C$14="Off",'Activity data'!AM67*UDCPPEF*NtoN2O*kgtoGg,IF('Net zero activities &amp; levers'!$C$14="On",'Net zero Activity data'!AM67*UDCPPEF*NtoN2O*kgtoGg,"ERROR"))</f>
        <v>1.0948990890770531</v>
      </c>
      <c r="U1137" s="94">
        <f>IF('Net zero activities &amp; levers'!$C$14="Off",'Activity data'!AN67*UDCPPEF*NtoN2O*kgtoGg,IF('Net zero activities &amp; levers'!$C$14="On",'Net zero Activity data'!AN67*UDCPPEF*NtoN2O*kgtoGg,"ERROR"))</f>
        <v>1.1055630758018808</v>
      </c>
      <c r="V1137" s="94">
        <f>IF('Net zero activities &amp; levers'!$C$14="Off",'Activity data'!AO67*UDCPPEF*NtoN2O*kgtoGg,IF('Net zero activities &amp; levers'!$C$14="On",'Net zero Activity data'!AO67*UDCPPEF*NtoN2O*kgtoGg,"ERROR"))</f>
        <v>1.1150827155234406</v>
      </c>
      <c r="W1137" s="94">
        <f>IF('Net zero activities &amp; levers'!$C$14="Off",'Activity data'!AP67*UDCPPEF*NtoN2O*kgtoGg,IF('Net zero activities &amp; levers'!$C$14="On",'Net zero Activity data'!AP67*UDCPPEF*NtoN2O*kgtoGg,"ERROR"))</f>
        <v>1.1251459976605596</v>
      </c>
      <c r="X1137" s="94">
        <f>IF('Net zero activities &amp; levers'!$C$14="Off",'Activity data'!AQ67*UDCPPEF*NtoN2O*kgtoGg,IF('Net zero activities &amp; levers'!$C$14="On",'Net zero Activity data'!AQ67*UDCPPEF*NtoN2O*kgtoGg,"ERROR"))</f>
        <v>1.1343340040072216</v>
      </c>
      <c r="Y1137" s="94">
        <f>IF('Net zero activities &amp; levers'!$C$14="Off",'Activity data'!AR67*UDCPPEF*NtoN2O*kgtoGg,IF('Net zero activities &amp; levers'!$C$14="On",'Net zero Activity data'!AR67*UDCPPEF*NtoN2O*kgtoGg,"ERROR"))</f>
        <v>1.1420795269694071</v>
      </c>
      <c r="Z1137" s="94">
        <f>IF('Net zero activities &amp; levers'!$C$14="Off",'Activity data'!AS67*UDCPPEF*NtoN2O*kgtoGg,IF('Net zero activities &amp; levers'!$C$14="On",'Net zero Activity data'!AS67*UDCPPEF*NtoN2O*kgtoGg,"ERROR"))</f>
        <v>1.1497286868510252</v>
      </c>
      <c r="AA1137" s="94">
        <f>IF('Net zero activities &amp; levers'!$C$14="Off",'Activity data'!AT67*UDCPPEF*NtoN2O*kgtoGg,IF('Net zero activities &amp; levers'!$C$14="On",'Net zero Activity data'!AT67*UDCPPEF*NtoN2O*kgtoGg,"ERROR"))</f>
        <v>1.1575446365589015</v>
      </c>
      <c r="AB1137" s="94">
        <f>IF('Net zero activities &amp; levers'!$C$14="Off",'Activity data'!AU67*UDCPPEF*NtoN2O*kgtoGg,IF('Net zero activities &amp; levers'!$C$14="On",'Net zero Activity data'!AU67*UDCPPEF*NtoN2O*kgtoGg,"ERROR"))</f>
        <v>1.1683892307482282</v>
      </c>
      <c r="AC1137" s="94">
        <f>IF('Net zero activities &amp; levers'!$C$14="Off",'Activity data'!AV67*UDCPPEF*NtoN2O*kgtoGg,IF('Net zero activities &amp; levers'!$C$14="On",'Net zero Activity data'!AV67*UDCPPEF*NtoN2O*kgtoGg,"ERROR"))</f>
        <v>1.177748313260375</v>
      </c>
      <c r="AD1137" s="94">
        <f>IF('Net zero activities &amp; levers'!$C$14="Off",'Activity data'!AW67*UDCPPEF*NtoN2O*kgtoGg,IF('Net zero activities &amp; levers'!$C$14="On",'Net zero Activity data'!AW67*UDCPPEF*NtoN2O*kgtoGg,"ERROR"))</f>
        <v>1.1892286768767839</v>
      </c>
      <c r="AE1137" s="94">
        <f>IF('Net zero activities &amp; levers'!$C$14="Off",'Activity data'!AX67*UDCPPEF*NtoN2O*kgtoGg,IF('Net zero activities &amp; levers'!$C$14="On",'Net zero Activity data'!AX67*UDCPPEF*NtoN2O*kgtoGg,"ERROR"))</f>
        <v>1.2012301786356998</v>
      </c>
      <c r="AF1137" s="94">
        <f>IF('Net zero activities &amp; levers'!$C$14="Off",'Activity data'!AY67*UDCPPEF*NtoN2O*kgtoGg,IF('Net zero activities &amp; levers'!$C$14="On",'Net zero Activity data'!AY67*UDCPPEF*NtoN2O*kgtoGg,"ERROR"))</f>
        <v>1.2156440621023219</v>
      </c>
      <c r="AG1137" s="94">
        <f>IF('Net zero activities &amp; levers'!$C$14="Off",'Activity data'!AZ67*UDCPPEF*NtoN2O*kgtoGg,IF('Net zero activities &amp; levers'!$C$14="On",'Net zero Activity data'!AZ67*UDCPPEF*NtoN2O*kgtoGg,"ERROR"))</f>
        <v>1.2312815712852161</v>
      </c>
      <c r="AH1137" s="94">
        <f>IF('Net zero activities &amp; levers'!$C$14="Off",'Activity data'!BA67*UDCPPEF*NtoN2O*kgtoGg,IF('Net zero activities &amp; levers'!$C$14="On",'Net zero Activity data'!BA67*UDCPPEF*NtoN2O*kgtoGg,"ERROR"))</f>
        <v>1.2433357533672107</v>
      </c>
      <c r="AI1137" s="94">
        <f>IF('Net zero activities &amp; levers'!$C$14="Off",'Activity data'!BB67*UDCPPEF*NtoN2O*kgtoGg,IF('Net zero activities &amp; levers'!$C$14="On",'Net zero Activity data'!BB67*UDCPPEF*NtoN2O*kgtoGg,"ERROR"))</f>
        <v>1.2553898947265021</v>
      </c>
      <c r="AJ1137" s="94">
        <f>IF('Net zero activities &amp; levers'!$C$14="Off",'Activity data'!BC67*UDCPPEF*NtoN2O*kgtoGg,IF('Net zero activities &amp; levers'!$C$14="On",'Net zero Activity data'!BC67*UDCPPEF*NtoN2O*kgtoGg,"ERROR"))</f>
        <v>1.268741000218647</v>
      </c>
      <c r="AK1137" s="94">
        <f>IF('Net zero activities &amp; levers'!$C$14="Off",'Activity data'!BD67*UDCPPEF*NtoN2O*kgtoGg,IF('Net zero activities &amp; levers'!$C$14="On",'Net zero Activity data'!BD67*UDCPPEF*NtoN2O*kgtoGg,"ERROR"))</f>
        <v>1.2819945412012994</v>
      </c>
      <c r="AL1137" s="94">
        <f>IF('Net zero activities &amp; levers'!$C$14="Off",'Activity data'!BE67*UDCPPEF*NtoN2O*kgtoGg,IF('Net zero activities &amp; levers'!$C$14="On",'Net zero Activity data'!BE67*UDCPPEF*NtoN2O*kgtoGg,"ERROR"))</f>
        <v>1.2966624556264037</v>
      </c>
      <c r="AM1137" s="94">
        <f>IF('Net zero activities &amp; levers'!$C$14="Off",'Activity data'!BF67*UDCPPEF*NtoN2O*kgtoGg,IF('Net zero activities &amp; levers'!$C$14="On",'Net zero Activity data'!BF67*UDCPPEF*NtoN2O*kgtoGg,"ERROR"))</f>
        <v>1.3108849260107014</v>
      </c>
      <c r="AN1137" s="94">
        <f>IF('Net zero activities &amp; levers'!$C$14="Off",'Activity data'!BG67*UDCPPEF*NtoN2O*kgtoGg,IF('Net zero activities &amp; levers'!$C$14="On",'Net zero Activity data'!BG67*UDCPPEF*NtoN2O*kgtoGg,"ERROR"))</f>
        <v>1.3273999798500411</v>
      </c>
      <c r="AO1137" s="94">
        <f>IF('Net zero activities &amp; levers'!$C$14="Off",'Activity data'!BH67*UDCPPEF*NtoN2O*kgtoGg,IF('Net zero activities &amp; levers'!$C$14="On",'Net zero Activity data'!BH67*UDCPPEF*NtoN2O*kgtoGg,"ERROR"))</f>
        <v>1.3440898135356563</v>
      </c>
      <c r="AP1137" s="94">
        <f>IF('Net zero activities &amp; levers'!$C$14="Off",'Activity data'!BI67*UDCPPEF*NtoN2O*kgtoGg,IF('Net zero activities &amp; levers'!$C$14="On",'Net zero Activity data'!BI67*UDCPPEF*NtoN2O*kgtoGg,"ERROR"))</f>
        <v>1.3612310825575897</v>
      </c>
      <c r="AQ1137" s="94">
        <f>IF('Net zero activities &amp; levers'!$C$14="Off",'Activity data'!BJ67*UDCPPEF*NtoN2O*kgtoGg,IF('Net zero activities &amp; levers'!$C$14="On",'Net zero Activity data'!BJ67*UDCPPEF*NtoN2O*kgtoGg,"ERROR"))</f>
        <v>1.3789133052065494</v>
      </c>
      <c r="AR1137" s="94">
        <f>IF('Net zero activities &amp; levers'!$C$14="Off",'Activity data'!BK67*UDCPPEF*NtoN2O*kgtoGg,IF('Net zero activities &amp; levers'!$C$14="On",'Net zero Activity data'!BK67*UDCPPEF*NtoN2O*kgtoGg,"ERROR"))</f>
        <v>1.3973089323652517</v>
      </c>
      <c r="AS1137" s="94">
        <f>IF('Net zero activities &amp; levers'!$C$14="Off",'Activity data'!BL67*UDCPPEF*NtoN2O*kgtoGg,IF('Net zero activities &amp; levers'!$C$14="On",'Net zero Activity data'!BL67*UDCPPEF*NtoN2O*kgtoGg,"ERROR"))</f>
        <v>1.4173043215491503</v>
      </c>
      <c r="AT1137" s="94">
        <f>IF('Net zero activities &amp; levers'!$C$14="Off",'Activity data'!BM67*UDCPPEF*NtoN2O*kgtoGg,IF('Net zero activities &amp; levers'!$C$14="On",'Net zero Activity data'!BM67*UDCPPEF*NtoN2O*kgtoGg,"ERROR"))</f>
        <v>1.4287607537784786</v>
      </c>
      <c r="AU1137" s="94">
        <f>IF('Net zero activities &amp; levers'!$C$14="Off",'Activity data'!BN67*UDCPPEF*NtoN2O*kgtoGg,IF('Net zero activities &amp; levers'!$C$14="On",'Net zero Activity data'!BN67*UDCPPEF*NtoN2O*kgtoGg,"ERROR"))</f>
        <v>1.4388821321088736</v>
      </c>
      <c r="AV1137" s="94">
        <f>IF('Net zero activities &amp; levers'!$C$14="Off",'Activity data'!BO67*UDCPPEF*NtoN2O*kgtoGg,IF('Net zero activities &amp; levers'!$C$14="On",'Net zero Activity data'!BO67*UDCPPEF*NtoN2O*kgtoGg,"ERROR"))</f>
        <v>1.4491709138392974</v>
      </c>
      <c r="AW1137" s="94">
        <f>IF('Net zero activities &amp; levers'!$C$14="Off",'Activity data'!BP67*UDCPPEF*NtoN2O*kgtoGg,IF('Net zero activities &amp; levers'!$C$14="On",'Net zero Activity data'!BP67*UDCPPEF*NtoN2O*kgtoGg,"ERROR"))</f>
        <v>1.4590876146511078</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0.74376253694082295</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0.75691680802528449</v>
      </c>
      <c r="S1138" s="94">
        <f>IF('Net zero activities &amp; levers'!$C$14="Off",'Activity data'!AL68*UDCPPEF*NtoN2O*kgtoGg,IF('Net zero activities &amp; levers'!$C$14="On",'Net zero Activity data'!AL68*UDCPPEF*NtoN2O*kgtoGg,"ERROR"))</f>
        <v>0.73623909599276127</v>
      </c>
      <c r="T1138" s="94">
        <f>IF('Net zero activities &amp; levers'!$C$14="Off",'Activity data'!AM68*UDCPPEF*NtoN2O*kgtoGg,IF('Net zero activities &amp; levers'!$C$14="On",'Net zero Activity data'!AM68*UDCPPEF*NtoN2O*kgtoGg,"ERROR"))</f>
        <v>0.74563377105712825</v>
      </c>
      <c r="U1138" s="94">
        <f>IF('Net zero activities &amp; levers'!$C$14="Off",'Activity data'!AN68*UDCPPEF*NtoN2O*kgtoGg,IF('Net zero activities &amp; levers'!$C$14="On",'Net zero Activity data'!AN68*UDCPPEF*NtoN2O*kgtoGg,"ERROR"))</f>
        <v>0.75289601898066894</v>
      </c>
      <c r="V1138" s="94">
        <f>IF('Net zero activities &amp; levers'!$C$14="Off",'Activity data'!AO68*UDCPPEF*NtoN2O*kgtoGg,IF('Net zero activities &amp; levers'!$C$14="On",'Net zero Activity data'!AO68*UDCPPEF*NtoN2O*kgtoGg,"ERROR"))</f>
        <v>0.7593789587652614</v>
      </c>
      <c r="W1138" s="94">
        <f>IF('Net zero activities &amp; levers'!$C$14="Off",'Activity data'!AP68*UDCPPEF*NtoN2O*kgtoGg,IF('Net zero activities &amp; levers'!$C$14="On",'Net zero Activity data'!AP68*UDCPPEF*NtoN2O*kgtoGg,"ERROR"))</f>
        <v>0.76623212275449915</v>
      </c>
      <c r="X1138" s="94">
        <f>IF('Net zero activities &amp; levers'!$C$14="Off",'Activity data'!AQ68*UDCPPEF*NtoN2O*kgtoGg,IF('Net zero activities &amp; levers'!$C$14="On",'Net zero Activity data'!AQ68*UDCPPEF*NtoN2O*kgtoGg,"ERROR"))</f>
        <v>0.77248921794172176</v>
      </c>
      <c r="Y1138" s="94">
        <f>IF('Net zero activities &amp; levers'!$C$14="Off",'Activity data'!AR68*UDCPPEF*NtoN2O*kgtoGg,IF('Net zero activities &amp; levers'!$C$14="On",'Net zero Activity data'!AR68*UDCPPEF*NtoN2O*kgtoGg,"ERROR"))</f>
        <v>0.77776397207451797</v>
      </c>
      <c r="Z1138" s="94">
        <f>IF('Net zero activities &amp; levers'!$C$14="Off",'Activity data'!AS68*UDCPPEF*NtoN2O*kgtoGg,IF('Net zero activities &amp; levers'!$C$14="On",'Net zero Activity data'!AS68*UDCPPEF*NtoN2O*kgtoGg,"ERROR"))</f>
        <v>0.78297310229012307</v>
      </c>
      <c r="AA1138" s="94">
        <f>IF('Net zero activities &amp; levers'!$C$14="Off",'Activity data'!AT68*UDCPPEF*NtoN2O*kgtoGg,IF('Net zero activities &amp; levers'!$C$14="On",'Net zero Activity data'!AT68*UDCPPEF*NtoN2O*kgtoGg,"ERROR"))</f>
        <v>0.78829581751860067</v>
      </c>
      <c r="AB1138" s="94">
        <f>IF('Net zero activities &amp; levers'!$C$14="Off",'Activity data'!AU68*UDCPPEF*NtoN2O*kgtoGg,IF('Net zero activities &amp; levers'!$C$14="On",'Net zero Activity data'!AU68*UDCPPEF*NtoN2O*kgtoGg,"ERROR"))</f>
        <v>0.79568106036119735</v>
      </c>
      <c r="AC1138" s="94">
        <f>IF('Net zero activities &amp; levers'!$C$14="Off",'Activity data'!AV68*UDCPPEF*NtoN2O*kgtoGg,IF('Net zero activities &amp; levers'!$C$14="On",'Net zero Activity data'!AV68*UDCPPEF*NtoN2O*kgtoGg,"ERROR"))</f>
        <v>0.80205465958763289</v>
      </c>
      <c r="AD1138" s="94">
        <f>IF('Net zero activities &amp; levers'!$C$14="Off",'Activity data'!AW68*UDCPPEF*NtoN2O*kgtoGg,IF('Net zero activities &amp; levers'!$C$14="On",'Net zero Activity data'!AW68*UDCPPEF*NtoN2O*kgtoGg,"ERROR"))</f>
        <v>0.80987286576006323</v>
      </c>
      <c r="AE1138" s="94">
        <f>IF('Net zero activities &amp; levers'!$C$14="Off",'Activity data'!AX68*UDCPPEF*NtoN2O*kgtoGg,IF('Net zero activities &amp; levers'!$C$14="On",'Net zero Activity data'!AX68*UDCPPEF*NtoN2O*kgtoGg,"ERROR"))</f>
        <v>0.81804597057321304</v>
      </c>
      <c r="AF1138" s="94">
        <f>IF('Net zero activities &amp; levers'!$C$14="Off",'Activity data'!AY68*UDCPPEF*NtoN2O*kgtoGg,IF('Net zero activities &amp; levers'!$C$14="On",'Net zero Activity data'!AY68*UDCPPEF*NtoN2O*kgtoGg,"ERROR"))</f>
        <v>0.82786192383503843</v>
      </c>
      <c r="AG1138" s="94">
        <f>IF('Net zero activities &amp; levers'!$C$14="Off",'Activity data'!AZ68*UDCPPEF*NtoN2O*kgtoGg,IF('Net zero activities &amp; levers'!$C$14="On",'Net zero Activity data'!AZ68*UDCPPEF*NtoN2O*kgtoGg,"ERROR"))</f>
        <v>0.83851117458179947</v>
      </c>
      <c r="AH1138" s="94">
        <f>IF('Net zero activities &amp; levers'!$C$14="Off",'Activity data'!BA68*UDCPPEF*NtoN2O*kgtoGg,IF('Net zero activities &amp; levers'!$C$14="On",'Net zero Activity data'!BA68*UDCPPEF*NtoN2O*kgtoGg,"ERROR"))</f>
        <v>0.84672015505540921</v>
      </c>
      <c r="AI1138" s="94">
        <f>IF('Net zero activities &amp; levers'!$C$14="Off",'Activity data'!BB68*UDCPPEF*NtoN2O*kgtoGg,IF('Net zero activities &amp; levers'!$C$14="On",'Net zero Activity data'!BB68*UDCPPEF*NtoN2O*kgtoGg,"ERROR"))</f>
        <v>0.85492910779657982</v>
      </c>
      <c r="AJ1138" s="94">
        <f>IF('Net zero activities &amp; levers'!$C$14="Off",'Activity data'!BC68*UDCPPEF*NtoN2O*kgtoGg,IF('Net zero activities &amp; levers'!$C$14="On",'Net zero Activity data'!BC68*UDCPPEF*NtoN2O*kgtoGg,"ERROR"))</f>
        <v>0.86402130198616611</v>
      </c>
      <c r="AK1138" s="94">
        <f>IF('Net zero activities &amp; levers'!$C$14="Off",'Activity data'!BD68*UDCPPEF*NtoN2O*kgtoGg,IF('Net zero activities &amp; levers'!$C$14="On",'Net zero Activity data'!BD68*UDCPPEF*NtoN2O*kgtoGg,"ERROR"))</f>
        <v>0.87304705407724315</v>
      </c>
      <c r="AL1138" s="94">
        <f>IF('Net zero activities &amp; levers'!$C$14="Off",'Activity data'!BE68*UDCPPEF*NtoN2O*kgtoGg,IF('Net zero activities &amp; levers'!$C$14="On",'Net zero Activity data'!BE68*UDCPPEF*NtoN2O*kgtoGg,"ERROR"))</f>
        <v>0.88303600415989647</v>
      </c>
      <c r="AM1138" s="94">
        <f>IF('Net zero activities &amp; levers'!$C$14="Off",'Activity data'!BF68*UDCPPEF*NtoN2O*kgtoGg,IF('Net zero activities &amp; levers'!$C$14="On",'Net zero Activity data'!BF68*UDCPPEF*NtoN2O*kgtoGg,"ERROR"))</f>
        <v>0.8927216038029937</v>
      </c>
      <c r="AN1138" s="94">
        <f>IF('Net zero activities &amp; levers'!$C$14="Off",'Activity data'!BG68*UDCPPEF*NtoN2O*kgtoGg,IF('Net zero activities &amp; levers'!$C$14="On",'Net zero Activity data'!BG68*UDCPPEF*NtoN2O*kgtoGg,"ERROR"))</f>
        <v>0.90396846846503176</v>
      </c>
      <c r="AO1138" s="94">
        <f>IF('Net zero activities &amp; levers'!$C$14="Off",'Activity data'!BH68*UDCPPEF*NtoN2O*kgtoGg,IF('Net zero activities &amp; levers'!$C$14="On",'Net zero Activity data'!BH68*UDCPPEF*NtoN2O*kgtoGg,"ERROR"))</f>
        <v>0.9153343593982427</v>
      </c>
      <c r="AP1138" s="94">
        <f>IF('Net zero activities &amp; levers'!$C$14="Off",'Activity data'!BI68*UDCPPEF*NtoN2O*kgtoGg,IF('Net zero activities &amp; levers'!$C$14="On",'Net zero Activity data'!BI68*UDCPPEF*NtoN2O*kgtoGg,"ERROR"))</f>
        <v>0.92700768088424634</v>
      </c>
      <c r="AQ1138" s="94">
        <f>IF('Net zero activities &amp; levers'!$C$14="Off",'Activity data'!BJ68*UDCPPEF*NtoN2O*kgtoGg,IF('Net zero activities &amp; levers'!$C$14="On",'Net zero Activity data'!BJ68*UDCPPEF*NtoN2O*kgtoGg,"ERROR"))</f>
        <v>0.93904939549150701</v>
      </c>
      <c r="AR1138" s="94">
        <f>IF('Net zero activities &amp; levers'!$C$14="Off",'Activity data'!BK68*UDCPPEF*NtoN2O*kgtoGg,IF('Net zero activities &amp; levers'!$C$14="On",'Net zero Activity data'!BK68*UDCPPEF*NtoN2O*kgtoGg,"ERROR"))</f>
        <v>0.95157694345107857</v>
      </c>
      <c r="AS1138" s="94">
        <f>IF('Net zero activities &amp; levers'!$C$14="Off",'Activity data'!BL68*UDCPPEF*NtoN2O*kgtoGg,IF('Net zero activities &amp; levers'!$C$14="On",'Net zero Activity data'!BL68*UDCPPEF*NtoN2O*kgtoGg,"ERROR"))</f>
        <v>0.96519394029552108</v>
      </c>
      <c r="AT1138" s="94">
        <f>IF('Net zero activities &amp; levers'!$C$14="Off",'Activity data'!BM68*UDCPPEF*NtoN2O*kgtoGg,IF('Net zero activities &amp; levers'!$C$14="On",'Net zero Activity data'!BM68*UDCPPEF*NtoN2O*kgtoGg,"ERROR"))</f>
        <v>0.97299584902960823</v>
      </c>
      <c r="AU1138" s="94">
        <f>IF('Net zero activities &amp; levers'!$C$14="Off",'Activity data'!BN68*UDCPPEF*NtoN2O*kgtoGg,IF('Net zero activities &amp; levers'!$C$14="On",'Net zero Activity data'!BN68*UDCPPEF*NtoN2O*kgtoGg,"ERROR"))</f>
        <v>0.97988857692396614</v>
      </c>
      <c r="AV1138" s="94">
        <f>IF('Net zero activities &amp; levers'!$C$14="Off",'Activity data'!BO68*UDCPPEF*NtoN2O*kgtoGg,IF('Net zero activities &amp; levers'!$C$14="On",'Net zero Activity data'!BO68*UDCPPEF*NtoN2O*kgtoGg,"ERROR"))</f>
        <v>0.98689530767913225</v>
      </c>
      <c r="AW1138" s="94">
        <f>IF('Net zero activities &amp; levers'!$C$14="Off",'Activity data'!BP68*UDCPPEF*NtoN2O*kgtoGg,IF('Net zero activities &amp; levers'!$C$14="On",'Net zero Activity data'!BP68*UDCPPEF*NtoN2O*kgtoGg,"ERROR"))</f>
        <v>0.99364864878291259</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15.353527292296837</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15.169682504177882</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12.171307653404368</v>
      </c>
      <c r="T1139" s="94">
        <f>IF('Net zero activities &amp; levers'!$C$14="Off",'Activity data'!AM69*UDCPPEF*NtoN2O*kgtoGg,IF('Net zero activities &amp; levers'!$C$14="On",'Net zero Activity data'!AM69*UDCPPEF*NtoN2O*kgtoGg,"ERROR"))</f>
        <v>12.409242980519185</v>
      </c>
      <c r="U1139" s="94">
        <f>IF('Net zero activities &amp; levers'!$C$14="Off",'Activity data'!AN69*UDCPPEF*NtoN2O*kgtoGg,IF('Net zero activities &amp; levers'!$C$14="On",'Net zero Activity data'!AN69*UDCPPEF*NtoN2O*kgtoGg,"ERROR"))</f>
        <v>12.536935132118783</v>
      </c>
      <c r="V1139" s="94">
        <f>IF('Net zero activities &amp; levers'!$C$14="Off",'Activity data'!AO69*UDCPPEF*NtoN2O*kgtoGg,IF('Net zero activities &amp; levers'!$C$14="On",'Net zero Activity data'!AO69*UDCPPEF*NtoN2O*kgtoGg,"ERROR"))</f>
        <v>12.627950665515616</v>
      </c>
      <c r="W1139" s="94">
        <f>IF('Net zero activities &amp; levers'!$C$14="Off",'Activity data'!AP69*UDCPPEF*NtoN2O*kgtoGg,IF('Net zero activities &amp; levers'!$C$14="On",'Net zero Activity data'!AP69*UDCPPEF*NtoN2O*kgtoGg,"ERROR"))</f>
        <v>12.741419698273484</v>
      </c>
      <c r="X1139" s="94">
        <f>IF('Net zero activities &amp; levers'!$C$14="Off",'Activity data'!AQ69*UDCPPEF*NtoN2O*kgtoGg,IF('Net zero activities &amp; levers'!$C$14="On",'Net zero Activity data'!AQ69*UDCPPEF*NtoN2O*kgtoGg,"ERROR"))</f>
        <v>12.829469549352394</v>
      </c>
      <c r="Y1139" s="94">
        <f>IF('Net zero activities &amp; levers'!$C$14="Off",'Activity data'!AR69*UDCPPEF*NtoN2O*kgtoGg,IF('Net zero activities &amp; levers'!$C$14="On",'Net zero Activity data'!AR69*UDCPPEF*NtoN2O*kgtoGg,"ERROR"))</f>
        <v>12.866055178134978</v>
      </c>
      <c r="Z1139" s="94">
        <f>IF('Net zero activities &amp; levers'!$C$14="Off",'Activity data'!AS69*UDCPPEF*NtoN2O*kgtoGg,IF('Net zero activities &amp; levers'!$C$14="On",'Net zero Activity data'!AS69*UDCPPEF*NtoN2O*kgtoGg,"ERROR"))</f>
        <v>12.897116086638068</v>
      </c>
      <c r="AA1139" s="94">
        <f>IF('Net zero activities &amp; levers'!$C$14="Off",'Activity data'!AT69*UDCPPEF*NtoN2O*kgtoGg,IF('Net zero activities &amp; levers'!$C$14="On",'Net zero Activity data'!AT69*UDCPPEF*NtoN2O*kgtoGg,"ERROR"))</f>
        <v>12.931426294489832</v>
      </c>
      <c r="AB1139" s="94">
        <f>IF('Net zero activities &amp; levers'!$C$14="Off",'Activity data'!AU69*UDCPPEF*NtoN2O*kgtoGg,IF('Net zero activities &amp; levers'!$C$14="On",'Net zero Activity data'!AU69*UDCPPEF*NtoN2O*kgtoGg,"ERROR"))</f>
        <v>13.058857567361098</v>
      </c>
      <c r="AC1139" s="94">
        <f>IF('Net zero activities &amp; levers'!$C$14="Off",'Activity data'!AV69*UDCPPEF*NtoN2O*kgtoGg,IF('Net zero activities &amp; levers'!$C$14="On",'Net zero Activity data'!AV69*UDCPPEF*NtoN2O*kgtoGg,"ERROR"))</f>
        <v>13.135736118686509</v>
      </c>
      <c r="AD1139" s="94">
        <f>IF('Net zero activities &amp; levers'!$C$14="Off",'Activity data'!AW69*UDCPPEF*NtoN2O*kgtoGg,IF('Net zero activities &amp; levers'!$C$14="On",'Net zero Activity data'!AW69*UDCPPEF*NtoN2O*kgtoGg,"ERROR"))</f>
        <v>13.161773929292332</v>
      </c>
      <c r="AE1139" s="94">
        <f>IF('Net zero activities &amp; levers'!$C$14="Off",'Activity data'!AX69*UDCPPEF*NtoN2O*kgtoGg,IF('Net zero activities &amp; levers'!$C$14="On",'Net zero Activity data'!AX69*UDCPPEF*NtoN2O*kgtoGg,"ERROR"))</f>
        <v>13.193412586391476</v>
      </c>
      <c r="AF1139" s="94">
        <f>IF('Net zero activities &amp; levers'!$C$14="Off",'Activity data'!AY69*UDCPPEF*NtoN2O*kgtoGg,IF('Net zero activities &amp; levers'!$C$14="On",'Net zero Activity data'!AY69*UDCPPEF*NtoN2O*kgtoGg,"ERROR"))</f>
        <v>13.284445441700106</v>
      </c>
      <c r="AG1139" s="94">
        <f>IF('Net zero activities &amp; levers'!$C$14="Off",'Activity data'!AZ69*UDCPPEF*NtoN2O*kgtoGg,IF('Net zero activities &amp; levers'!$C$14="On",'Net zero Activity data'!AZ69*UDCPPEF*NtoN2O*kgtoGg,"ERROR"))</f>
        <v>13.396718915540504</v>
      </c>
      <c r="AH1139" s="94">
        <f>IF('Net zero activities &amp; levers'!$C$14="Off",'Activity data'!BA69*UDCPPEF*NtoN2O*kgtoGg,IF('Net zero activities &amp; levers'!$C$14="On",'Net zero Activity data'!BA69*UDCPPEF*NtoN2O*kgtoGg,"ERROR"))</f>
        <v>13.395740597917952</v>
      </c>
      <c r="AI1139" s="94">
        <f>IF('Net zero activities &amp; levers'!$C$14="Off",'Activity data'!BB69*UDCPPEF*NtoN2O*kgtoGg,IF('Net zero activities &amp; levers'!$C$14="On",'Net zero Activity data'!BB69*UDCPPEF*NtoN2O*kgtoGg,"ERROR"))</f>
        <v>13.384910174481227</v>
      </c>
      <c r="AJ1139" s="94">
        <f>IF('Net zero activities &amp; levers'!$C$14="Off",'Activity data'!BC69*UDCPPEF*NtoN2O*kgtoGg,IF('Net zero activities &amp; levers'!$C$14="On",'Net zero Activity data'!BC69*UDCPPEF*NtoN2O*kgtoGg,"ERROR"))</f>
        <v>13.398434985829827</v>
      </c>
      <c r="AK1139" s="94">
        <f>IF('Net zero activities &amp; levers'!$C$14="Off",'Activity data'!BD69*UDCPPEF*NtoN2O*kgtoGg,IF('Net zero activities &amp; levers'!$C$14="On",'Net zero Activity data'!BD69*UDCPPEF*NtoN2O*kgtoGg,"ERROR"))</f>
        <v>13.398319173745541</v>
      </c>
      <c r="AL1139" s="94">
        <f>IF('Net zero activities &amp; levers'!$C$14="Off",'Activity data'!BE69*UDCPPEF*NtoN2O*kgtoGg,IF('Net zero activities &amp; levers'!$C$14="On",'Net zero Activity data'!BE69*UDCPPEF*NtoN2O*kgtoGg,"ERROR"))</f>
        <v>13.42266254096387</v>
      </c>
      <c r="AM1139" s="94">
        <f>IF('Net zero activities &amp; levers'!$C$14="Off",'Activity data'!BF69*UDCPPEF*NtoN2O*kgtoGg,IF('Net zero activities &amp; levers'!$C$14="On",'Net zero Activity data'!BF69*UDCPPEF*NtoN2O*kgtoGg,"ERROR"))</f>
        <v>13.423736865257361</v>
      </c>
      <c r="AN1139" s="94">
        <f>IF('Net zero activities &amp; levers'!$C$14="Off",'Activity data'!BG69*UDCPPEF*NtoN2O*kgtoGg,IF('Net zero activities &amp; levers'!$C$14="On",'Net zero Activity data'!BG69*UDCPPEF*NtoN2O*kgtoGg,"ERROR"))</f>
        <v>13.535950399213498</v>
      </c>
      <c r="AO1139" s="94">
        <f>IF('Net zero activities &amp; levers'!$C$14="Off",'Activity data'!BH69*UDCPPEF*NtoN2O*kgtoGg,IF('Net zero activities &amp; levers'!$C$14="On",'Net zero Activity data'!BH69*UDCPPEF*NtoN2O*kgtoGg,"ERROR"))</f>
        <v>13.64085590815815</v>
      </c>
      <c r="AP1139" s="94">
        <f>IF('Net zero activities &amp; levers'!$C$14="Off",'Activity data'!BI69*UDCPPEF*NtoN2O*kgtoGg,IF('Net zero activities &amp; levers'!$C$14="On",'Net zero Activity data'!BI69*UDCPPEF*NtoN2O*kgtoGg,"ERROR"))</f>
        <v>13.744706587938053</v>
      </c>
      <c r="AQ1139" s="94">
        <f>IF('Net zero activities &amp; levers'!$C$14="Off",'Activity data'!BJ69*UDCPPEF*NtoN2O*kgtoGg,IF('Net zero activities &amp; levers'!$C$14="On",'Net zero Activity data'!BJ69*UDCPPEF*NtoN2O*kgtoGg,"ERROR"))</f>
        <v>13.849031248884563</v>
      </c>
      <c r="AR1139" s="94">
        <f>IF('Net zero activities &amp; levers'!$C$14="Off",'Activity data'!BK69*UDCPPEF*NtoN2O*kgtoGg,IF('Net zero activities &amp; levers'!$C$14="On",'Net zero Activity data'!BK69*UDCPPEF*NtoN2O*kgtoGg,"ERROR"))</f>
        <v>13.957009356389916</v>
      </c>
      <c r="AS1139" s="94">
        <f>IF('Net zero activities &amp; levers'!$C$14="Off",'Activity data'!BL69*UDCPPEF*NtoN2O*kgtoGg,IF('Net zero activities &amp; levers'!$C$14="On",'Net zero Activity data'!BL69*UDCPPEF*NtoN2O*kgtoGg,"ERROR"))</f>
        <v>14.086802114678639</v>
      </c>
      <c r="AT1139" s="94">
        <f>IF('Net zero activities &amp; levers'!$C$14="Off",'Activity data'!BM69*UDCPPEF*NtoN2O*kgtoGg,IF('Net zero activities &amp; levers'!$C$14="On",'Net zero Activity data'!BM69*UDCPPEF*NtoN2O*kgtoGg,"ERROR"))</f>
        <v>14.023663917742747</v>
      </c>
      <c r="AU1139" s="94">
        <f>IF('Net zero activities &amp; levers'!$C$14="Off",'Activity data'!BN69*UDCPPEF*NtoN2O*kgtoGg,IF('Net zero activities &amp; levers'!$C$14="On",'Net zero Activity data'!BN69*UDCPPEF*NtoN2O*kgtoGg,"ERROR"))</f>
        <v>13.927318390204961</v>
      </c>
      <c r="AV1139" s="94">
        <f>IF('Net zero activities &amp; levers'!$C$14="Off",'Activity data'!BO69*UDCPPEF*NtoN2O*kgtoGg,IF('Net zero activities &amp; levers'!$C$14="On",'Net zero Activity data'!BO69*UDCPPEF*NtoN2O*kgtoGg,"ERROR"))</f>
        <v>13.829772601228814</v>
      </c>
      <c r="AW1139" s="94">
        <f>IF('Net zero activities &amp; levers'!$C$14="Off",'Activity data'!BP69*UDCPPEF*NtoN2O*kgtoGg,IF('Net zero activities &amp; levers'!$C$14="On",'Net zero Activity data'!BP69*UDCPPEF*NtoN2O*kgtoGg,"ERROR"))</f>
        <v>13.72023414832719</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9.6543103644621411</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9.5387086131772989</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7.65332808482869</v>
      </c>
      <c r="T1140" s="94">
        <f>IF('Net zero activities &amp; levers'!$C$14="Off",'Activity data'!AM70*UDCPPEF*NtoN2O*kgtoGg,IF('Net zero activities &amp; levers'!$C$14="On",'Net zero Activity data'!AM70*UDCPPEF*NtoN2O*kgtoGg,"ERROR"))</f>
        <v>7.8029420107301855</v>
      </c>
      <c r="U1140" s="94">
        <f>IF('Net zero activities &amp; levers'!$C$14="Off",'Activity data'!AN70*UDCPPEF*NtoN2O*kgtoGg,IF('Net zero activities &amp; levers'!$C$14="On",'Net zero Activity data'!AN70*UDCPPEF*NtoN2O*kgtoGg,"ERROR"))</f>
        <v>7.8832349388097791</v>
      </c>
      <c r="V1140" s="94">
        <f>IF('Net zero activities &amp; levers'!$C$14="Off",'Activity data'!AO70*UDCPPEF*NtoN2O*kgtoGg,IF('Net zero activities &amp; levers'!$C$14="On",'Net zero Activity data'!AO70*UDCPPEF*NtoN2O*kgtoGg,"ERROR"))</f>
        <v>7.9404655797349353</v>
      </c>
      <c r="W1140" s="94">
        <f>IF('Net zero activities &amp; levers'!$C$14="Off",'Activity data'!AP70*UDCPPEF*NtoN2O*kgtoGg,IF('Net zero activities &amp; levers'!$C$14="On",'Net zero Activity data'!AP70*UDCPPEF*NtoN2O*kgtoGg,"ERROR"))</f>
        <v>8.0118149991969663</v>
      </c>
      <c r="X1140" s="94">
        <f>IF('Net zero activities &amp; levers'!$C$14="Off",'Activity data'!AQ70*UDCPPEF*NtoN2O*kgtoGg,IF('Net zero activities &amp; levers'!$C$14="On",'Net zero Activity data'!AQ70*UDCPPEF*NtoN2O*kgtoGg,"ERROR"))</f>
        <v>8.0671808166848447</v>
      </c>
      <c r="Y1140" s="94">
        <f>IF('Net zero activities &amp; levers'!$C$14="Off",'Activity data'!AR70*UDCPPEF*NtoN2O*kgtoGg,IF('Net zero activities &amp; levers'!$C$14="On",'Net zero Activity data'!AR70*UDCPPEF*NtoN2O*kgtoGg,"ERROR"))</f>
        <v>8.0901858896183612</v>
      </c>
      <c r="Z1140" s="94">
        <f>IF('Net zero activities &amp; levers'!$C$14="Off",'Activity data'!AS70*UDCPPEF*NtoN2O*kgtoGg,IF('Net zero activities &amp; levers'!$C$14="On",'Net zero Activity data'!AS70*UDCPPEF*NtoN2O*kgtoGg,"ERROR"))</f>
        <v>8.1097170139770931</v>
      </c>
      <c r="AA1140" s="94">
        <f>IF('Net zero activities &amp; levers'!$C$14="Off",'Activity data'!AT70*UDCPPEF*NtoN2O*kgtoGg,IF('Net zero activities &amp; levers'!$C$14="On",'Net zero Activity data'!AT70*UDCPPEF*NtoN2O*kgtoGg,"ERROR"))</f>
        <v>8.1312913003911547</v>
      </c>
      <c r="AB1140" s="94">
        <f>IF('Net zero activities &amp; levers'!$C$14="Off",'Activity data'!AU70*UDCPPEF*NtoN2O*kgtoGg,IF('Net zero activities &amp; levers'!$C$14="On",'Net zero Activity data'!AU70*UDCPPEF*NtoN2O*kgtoGg,"ERROR"))</f>
        <v>8.2114201877156283</v>
      </c>
      <c r="AC1140" s="94">
        <f>IF('Net zero activities &amp; levers'!$C$14="Off",'Activity data'!AV70*UDCPPEF*NtoN2O*kgtoGg,IF('Net zero activities &amp; levers'!$C$14="On",'Net zero Activity data'!AV70*UDCPPEF*NtoN2O*kgtoGg,"ERROR"))</f>
        <v>8.2597614828939765</v>
      </c>
      <c r="AD1140" s="94">
        <f>IF('Net zero activities &amp; levers'!$C$14="Off",'Activity data'!AW70*UDCPPEF*NtoN2O*kgtoGg,IF('Net zero activities &amp; levers'!$C$14="On",'Net zero Activity data'!AW70*UDCPPEF*NtoN2O*kgtoGg,"ERROR"))</f>
        <v>8.276134079237087</v>
      </c>
      <c r="AE1140" s="94">
        <f>IF('Net zero activities &amp; levers'!$C$14="Off",'Activity data'!AX70*UDCPPEF*NtoN2O*kgtoGg,IF('Net zero activities &amp; levers'!$C$14="On",'Net zero Activity data'!AX70*UDCPPEF*NtoN2O*kgtoGg,"ERROR"))</f>
        <v>8.2960284923797367</v>
      </c>
      <c r="AF1140" s="94">
        <f>IF('Net zero activities &amp; levers'!$C$14="Off",'Activity data'!AY70*UDCPPEF*NtoN2O*kgtoGg,IF('Net zero activities &amp; levers'!$C$14="On",'Net zero Activity data'!AY70*UDCPPEF*NtoN2O*kgtoGg,"ERROR"))</f>
        <v>8.3532700253370304</v>
      </c>
      <c r="AG1140" s="94">
        <f>IF('Net zero activities &amp; levers'!$C$14="Off",'Activity data'!AZ70*UDCPPEF*NtoN2O*kgtoGg,IF('Net zero activities &amp; levers'!$C$14="On",'Net zero Activity data'!AZ70*UDCPPEF*NtoN2O*kgtoGg,"ERROR"))</f>
        <v>8.4238676763859406</v>
      </c>
      <c r="AH1140" s="94">
        <f>IF('Net zero activities &amp; levers'!$C$14="Off",'Activity data'!BA70*UDCPPEF*NtoN2O*kgtoGg,IF('Net zero activities &amp; levers'!$C$14="On",'Net zero Activity data'!BA70*UDCPPEF*NtoN2O*kgtoGg,"ERROR"))</f>
        <v>8.4232525094745618</v>
      </c>
      <c r="AI1140" s="94">
        <f>IF('Net zero activities &amp; levers'!$C$14="Off",'Activity data'!BB70*UDCPPEF*NtoN2O*kgtoGg,IF('Net zero activities &amp; levers'!$C$14="On",'Net zero Activity data'!BB70*UDCPPEF*NtoN2O*kgtoGg,"ERROR"))</f>
        <v>8.4164423304683922</v>
      </c>
      <c r="AJ1140" s="94">
        <f>IF('Net zero activities &amp; levers'!$C$14="Off",'Activity data'!BC70*UDCPPEF*NtoN2O*kgtoGg,IF('Net zero activities &amp; levers'!$C$14="On",'Net zero Activity data'!BC70*UDCPPEF*NtoN2O*kgtoGg,"ERROR"))</f>
        <v>8.4249467427701621</v>
      </c>
      <c r="AK1140" s="94">
        <f>IF('Net zero activities &amp; levers'!$C$14="Off",'Activity data'!BD70*UDCPPEF*NtoN2O*kgtoGg,IF('Net zero activities &amp; levers'!$C$14="On",'Net zero Activity data'!BD70*UDCPPEF*NtoN2O*kgtoGg,"ERROR"))</f>
        <v>8.4248739200380083</v>
      </c>
      <c r="AL1140" s="94">
        <f>IF('Net zero activities &amp; levers'!$C$14="Off",'Activity data'!BE70*UDCPPEF*NtoN2O*kgtoGg,IF('Net zero activities &amp; levers'!$C$14="On",'Net zero Activity data'!BE70*UDCPPEF*NtoN2O*kgtoGg,"ERROR"))</f>
        <v>8.4401810490102402</v>
      </c>
      <c r="AM1140" s="94">
        <f>IF('Net zero activities &amp; levers'!$C$14="Off",'Activity data'!BF70*UDCPPEF*NtoN2O*kgtoGg,IF('Net zero activities &amp; levers'!$C$14="On",'Net zero Activity data'!BF70*UDCPPEF*NtoN2O*kgtoGg,"ERROR"))</f>
        <v>8.4408565849938597</v>
      </c>
      <c r="AN1140" s="94">
        <f>IF('Net zero activities &amp; levers'!$C$14="Off",'Activity data'!BG70*UDCPPEF*NtoN2O*kgtoGg,IF('Net zero activities &amp; levers'!$C$14="On",'Net zero Activity data'!BG70*UDCPPEF*NtoN2O*kgtoGg,"ERROR"))</f>
        <v>8.5114165457951234</v>
      </c>
      <c r="AO1140" s="94">
        <f>IF('Net zero activities &amp; levers'!$C$14="Off",'Activity data'!BH70*UDCPPEF*NtoN2O*kgtoGg,IF('Net zero activities &amp; levers'!$C$14="On",'Net zero Activity data'!BH70*UDCPPEF*NtoN2O*kgtoGg,"ERROR"))</f>
        <v>8.5773812145655146</v>
      </c>
      <c r="AP1140" s="94">
        <f>IF('Net zero activities &amp; levers'!$C$14="Off",'Activity data'!BI70*UDCPPEF*NtoN2O*kgtoGg,IF('Net zero activities &amp; levers'!$C$14="On",'Net zero Activity data'!BI70*UDCPPEF*NtoN2O*kgtoGg,"ERROR"))</f>
        <v>8.6426826059049908</v>
      </c>
      <c r="AQ1140" s="94">
        <f>IF('Net zero activities &amp; levers'!$C$14="Off",'Activity data'!BJ70*UDCPPEF*NtoN2O*kgtoGg,IF('Net zero activities &amp; levers'!$C$14="On",'Net zero Activity data'!BJ70*UDCPPEF*NtoN2O*kgtoGg,"ERROR"))</f>
        <v>8.7082820369849241</v>
      </c>
      <c r="AR1140" s="94">
        <f>IF('Net zero activities &amp; levers'!$C$14="Off",'Activity data'!BK70*UDCPPEF*NtoN2O*kgtoGg,IF('Net zero activities &amp; levers'!$C$14="On",'Net zero Activity data'!BK70*UDCPPEF*NtoN2O*kgtoGg,"ERROR"))</f>
        <v>8.776178758212426</v>
      </c>
      <c r="AS1140" s="94">
        <f>IF('Net zero activities &amp; levers'!$C$14="Off",'Activity data'!BL70*UDCPPEF*NtoN2O*kgtoGg,IF('Net zero activities &amp; levers'!$C$14="On",'Net zero Activity data'!BL70*UDCPPEF*NtoN2O*kgtoGg,"ERROR"))</f>
        <v>8.8577925494750751</v>
      </c>
      <c r="AT1140" s="94">
        <f>IF('Net zero activities &amp; levers'!$C$14="Off",'Activity data'!BM70*UDCPPEF*NtoN2O*kgtoGg,IF('Net zero activities &amp; levers'!$C$14="On",'Net zero Activity data'!BM70*UDCPPEF*NtoN2O*kgtoGg,"ERROR"))</f>
        <v>8.818091200236756</v>
      </c>
      <c r="AU1140" s="94">
        <f>IF('Net zero activities &amp; levers'!$C$14="Off",'Activity data'!BN70*UDCPPEF*NtoN2O*kgtoGg,IF('Net zero activities &amp; levers'!$C$14="On",'Net zero Activity data'!BN70*UDCPPEF*NtoN2O*kgtoGg,"ERROR"))</f>
        <v>8.7575090546900238</v>
      </c>
      <c r="AV1140" s="94">
        <f>IF('Net zero activities &amp; levers'!$C$14="Off",'Activity data'!BO70*UDCPPEF*NtoN2O*kgtoGg,IF('Net zero activities &amp; levers'!$C$14="On",'Net zero Activity data'!BO70*UDCPPEF*NtoN2O*kgtoGg,"ERROR"))</f>
        <v>8.6961721837812433</v>
      </c>
      <c r="AW1140" s="94">
        <f>IF('Net zero activities &amp; levers'!$C$14="Off",'Activity data'!BP70*UDCPPEF*NtoN2O*kgtoGg,IF('Net zero activities &amp; levers'!$C$14="On",'Net zero Activity data'!BP70*UDCPPEF*NtoN2O*kgtoGg,"ERROR"))</f>
        <v>8.6272943161080669</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5.8008217784478351</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5.8114574843873843</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5.9177473514755112</v>
      </c>
      <c r="T1142" s="94">
        <f>IF('Net zero activities &amp; levers'!$C$14="Off",'Activity data'!AM72*UDSOEF*NtoN2O*kgtoGg,IF('Net zero activities &amp; levers'!$C$14="On",'Net zero Activity data'!AM72*UDSOEF*NtoN2O*kgtoGg,"ERROR"))</f>
        <v>5.9375309150436957</v>
      </c>
      <c r="U1142" s="94">
        <f>IF('Net zero activities &amp; levers'!$C$14="Off",'Activity data'!AN72*UDSOEF*NtoN2O*kgtoGg,IF('Net zero activities &amp; levers'!$C$14="On",'Net zero Activity data'!AN72*UDSOEF*NtoN2O*kgtoGg,"ERROR"))</f>
        <v>5.9550349542369023</v>
      </c>
      <c r="V1142" s="94">
        <f>IF('Net zero activities &amp; levers'!$C$14="Off",'Activity data'!AO72*UDSOEF*NtoN2O*kgtoGg,IF('Net zero activities &amp; levers'!$C$14="On",'Net zero Activity data'!AO72*UDSOEF*NtoN2O*kgtoGg,"ERROR"))</f>
        <v>5.9702956047872346</v>
      </c>
      <c r="W1142" s="94">
        <f>IF('Net zero activities &amp; levers'!$C$14="Off",'Activity data'!AP72*UDSOEF*NtoN2O*kgtoGg,IF('Net zero activities &amp; levers'!$C$14="On",'Net zero Activity data'!AP72*UDSOEF*NtoN2O*kgtoGg,"ERROR"))</f>
        <v>5.9833335465648414</v>
      </c>
      <c r="X1142" s="94">
        <f>IF('Net zero activities &amp; levers'!$C$14="Off",'Activity data'!AQ72*UDSOEF*NtoN2O*kgtoGg,IF('Net zero activities &amp; levers'!$C$14="On",'Net zero Activity data'!AQ72*UDSOEF*NtoN2O*kgtoGg,"ERROR"))</f>
        <v>5.9938722300414815</v>
      </c>
      <c r="Y1142" s="94">
        <f>IF('Net zero activities &amp; levers'!$C$14="Off",'Activity data'!AR72*UDSOEF*NtoN2O*kgtoGg,IF('Net zero activities &amp; levers'!$C$14="On",'Net zero Activity data'!AR72*UDSOEF*NtoN2O*kgtoGg,"ERROR"))</f>
        <v>6.0040753426216513</v>
      </c>
      <c r="Z1142" s="94">
        <f>IF('Net zero activities &amp; levers'!$C$14="Off",'Activity data'!AS72*UDSOEF*NtoN2O*kgtoGg,IF('Net zero activities &amp; levers'!$C$14="On",'Net zero Activity data'!AS72*UDSOEF*NtoN2O*kgtoGg,"ERROR"))</f>
        <v>6.0140016433547752</v>
      </c>
      <c r="AA1142" s="94">
        <f>IF('Net zero activities &amp; levers'!$C$14="Off",'Activity data'!AT72*UDSOEF*NtoN2O*kgtoGg,IF('Net zero activities &amp; levers'!$C$14="On",'Net zero Activity data'!AT72*UDSOEF*NtoN2O*kgtoGg,"ERROR"))</f>
        <v>6.0236073114274769</v>
      </c>
      <c r="AB1142" s="94">
        <f>IF('Net zero activities &amp; levers'!$C$14="Off",'Activity data'!AU72*UDSOEF*NtoN2O*kgtoGg,IF('Net zero activities &amp; levers'!$C$14="On",'Net zero Activity data'!AU72*UDSOEF*NtoN2O*kgtoGg,"ERROR"))</f>
        <v>6.0331135497203547</v>
      </c>
      <c r="AC1142" s="94">
        <f>IF('Net zero activities &amp; levers'!$C$14="Off",'Activity data'!AV72*UDSOEF*NtoN2O*kgtoGg,IF('Net zero activities &amp; levers'!$C$14="On",'Net zero Activity data'!AV72*UDSOEF*NtoN2O*kgtoGg,"ERROR"))</f>
        <v>6.0420086626499678</v>
      </c>
      <c r="AD1142" s="94">
        <f>IF('Net zero activities &amp; levers'!$C$14="Off",'Activity data'!AW72*UDSOEF*NtoN2O*kgtoGg,IF('Net zero activities &amp; levers'!$C$14="On",'Net zero Activity data'!AW72*UDSOEF*NtoN2O*kgtoGg,"ERROR"))</f>
        <v>6.0508823359685007</v>
      </c>
      <c r="AE1142" s="94">
        <f>IF('Net zero activities &amp; levers'!$C$14="Off",'Activity data'!AX72*UDSOEF*NtoN2O*kgtoGg,IF('Net zero activities &amp; levers'!$C$14="On",'Net zero Activity data'!AX72*UDSOEF*NtoN2O*kgtoGg,"ERROR"))</f>
        <v>6.059525855279027</v>
      </c>
      <c r="AF1142" s="94">
        <f>IF('Net zero activities &amp; levers'!$C$14="Off",'Activity data'!AY72*UDSOEF*NtoN2O*kgtoGg,IF('Net zero activities &amp; levers'!$C$14="On",'Net zero Activity data'!AY72*UDSOEF*NtoN2O*kgtoGg,"ERROR"))</f>
        <v>6.0680826735126097</v>
      </c>
      <c r="AG1142" s="94">
        <f>IF('Net zero activities &amp; levers'!$C$14="Off",'Activity data'!AZ72*UDSOEF*NtoN2O*kgtoGg,IF('Net zero activities &amp; levers'!$C$14="On",'Net zero Activity data'!AZ72*UDSOEF*NtoN2O*kgtoGg,"ERROR"))</f>
        <v>6.07639140862522</v>
      </c>
      <c r="AH1142" s="94">
        <f>IF('Net zero activities &amp; levers'!$C$14="Off",'Activity data'!BA72*UDSOEF*NtoN2O*kgtoGg,IF('Net zero activities &amp; levers'!$C$14="On",'Net zero Activity data'!BA72*UDSOEF*NtoN2O*kgtoGg,"ERROR"))</f>
        <v>6.0839321608306083</v>
      </c>
      <c r="AI1142" s="94">
        <f>IF('Net zero activities &amp; levers'!$C$14="Off",'Activity data'!BB72*UDSOEF*NtoN2O*kgtoGg,IF('Net zero activities &amp; levers'!$C$14="On",'Net zero Activity data'!BB72*UDSOEF*NtoN2O*kgtoGg,"ERROR"))</f>
        <v>6.0911065580949133</v>
      </c>
      <c r="AJ1142" s="94">
        <f>IF('Net zero activities &amp; levers'!$C$14="Off",'Activity data'!BC72*UDSOEF*NtoN2O*kgtoGg,IF('Net zero activities &amp; levers'!$C$14="On",'Net zero Activity data'!BC72*UDSOEF*NtoN2O*kgtoGg,"ERROR"))</f>
        <v>6.0980098310577775</v>
      </c>
      <c r="AK1142" s="94">
        <f>IF('Net zero activities &amp; levers'!$C$14="Off",'Activity data'!BD72*UDSOEF*NtoN2O*kgtoGg,IF('Net zero activities &amp; levers'!$C$14="On",'Net zero Activity data'!BD72*UDSOEF*NtoN2O*kgtoGg,"ERROR"))</f>
        <v>6.1044705461191313</v>
      </c>
      <c r="AL1142" s="94">
        <f>IF('Net zero activities &amp; levers'!$C$14="Off",'Activity data'!BE72*UDSOEF*NtoN2O*kgtoGg,IF('Net zero activities &amp; levers'!$C$14="On",'Net zero Activity data'!BE72*UDSOEF*NtoN2O*kgtoGg,"ERROR"))</f>
        <v>6.1106093052100885</v>
      </c>
      <c r="AM1142" s="94">
        <f>IF('Net zero activities &amp; levers'!$C$14="Off",'Activity data'!BF72*UDSOEF*NtoN2O*kgtoGg,IF('Net zero activities &amp; levers'!$C$14="On",'Net zero Activity data'!BF72*UDSOEF*NtoN2O*kgtoGg,"ERROR"))</f>
        <v>6.1162119997906332</v>
      </c>
      <c r="AN1142" s="94">
        <f>IF('Net zero activities &amp; levers'!$C$14="Off",'Activity data'!BG72*UDSOEF*NtoN2O*kgtoGg,IF('Net zero activities &amp; levers'!$C$14="On",'Net zero Activity data'!BG72*UDSOEF*NtoN2O*kgtoGg,"ERROR"))</f>
        <v>6.1216103650549423</v>
      </c>
      <c r="AO1142" s="94">
        <f>IF('Net zero activities &amp; levers'!$C$14="Off",'Activity data'!BH72*UDSOEF*NtoN2O*kgtoGg,IF('Net zero activities &amp; levers'!$C$14="On",'Net zero Activity data'!BH72*UDSOEF*NtoN2O*kgtoGg,"ERROR"))</f>
        <v>6.1265684788361296</v>
      </c>
      <c r="AP1142" s="94">
        <f>IF('Net zero activities &amp; levers'!$C$14="Off",'Activity data'!BI72*UDSOEF*NtoN2O*kgtoGg,IF('Net zero activities &amp; levers'!$C$14="On",'Net zero Activity data'!BI72*UDSOEF*NtoN2O*kgtoGg,"ERROR"))</f>
        <v>6.131090742863095</v>
      </c>
      <c r="AQ1142" s="94">
        <f>IF('Net zero activities &amp; levers'!$C$14="Off",'Activity data'!BJ72*UDSOEF*NtoN2O*kgtoGg,IF('Net zero activities &amp; levers'!$C$14="On",'Net zero Activity data'!BJ72*UDSOEF*NtoN2O*kgtoGg,"ERROR"))</f>
        <v>6.1351642207573143</v>
      </c>
      <c r="AR1142" s="94">
        <f>IF('Net zero activities &amp; levers'!$C$14="Off",'Activity data'!BK72*UDSOEF*NtoN2O*kgtoGg,IF('Net zero activities &amp; levers'!$C$14="On",'Net zero Activity data'!BK72*UDSOEF*NtoN2O*kgtoGg,"ERROR"))</f>
        <v>6.1387855064960508</v>
      </c>
      <c r="AS1142" s="94">
        <f>IF('Net zero activities &amp; levers'!$C$14="Off",'Activity data'!BL72*UDSOEF*NtoN2O*kgtoGg,IF('Net zero activities &amp; levers'!$C$14="On",'Net zero Activity data'!BL72*UDSOEF*NtoN2O*kgtoGg,"ERROR"))</f>
        <v>6.1420270149893508</v>
      </c>
      <c r="AT1142" s="94">
        <f>IF('Net zero activities &amp; levers'!$C$14="Off",'Activity data'!BM72*UDSOEF*NtoN2O*kgtoGg,IF('Net zero activities &amp; levers'!$C$14="On",'Net zero Activity data'!BM72*UDSOEF*NtoN2O*kgtoGg,"ERROR"))</f>
        <v>6.1438601984597403</v>
      </c>
      <c r="AU1142" s="94">
        <f>IF('Net zero activities &amp; levers'!$C$14="Off",'Activity data'!BN72*UDSOEF*NtoN2O*kgtoGg,IF('Net zero activities &amp; levers'!$C$14="On",'Net zero Activity data'!BN72*UDSOEF*NtoN2O*kgtoGg,"ERROR"))</f>
        <v>6.1449861131424406</v>
      </c>
      <c r="AV1142" s="94">
        <f>IF('Net zero activities &amp; levers'!$C$14="Off",'Activity data'!BO72*UDSOEF*NtoN2O*kgtoGg,IF('Net zero activities &amp; levers'!$C$14="On",'Net zero Activity data'!BO72*UDSOEF*NtoN2O*kgtoGg,"ERROR"))</f>
        <v>6.1455384628484486</v>
      </c>
      <c r="AW1142" s="94">
        <f>IF('Net zero activities &amp; levers'!$C$14="Off",'Activity data'!BP72*UDSOEF*NtoN2O*kgtoGg,IF('Net zero activities &amp; levers'!$C$14="On",'Net zero Activity data'!BP72*UDSOEF*NtoN2O*kgtoGg,"ERROR"))</f>
        <v>6.1454485047023475</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0.64754299084306621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0.66059533724434472</v>
      </c>
      <c r="T1143" s="94">
        <f>IF('Net zero activities &amp; levers'!$C$14="Off",'Activity data'!AM73*UDSOEF*NtoN2O*kgtoGg,IF('Net zero activities &amp; levers'!$C$14="On",'Net zero Activity data'!AM73*UDSOEF*NtoN2O*kgtoGg,"ERROR"))</f>
        <v>0.66280376708614275</v>
      </c>
      <c r="U1143" s="94">
        <f>IF('Net zero activities &amp; levers'!$C$14="Off",'Activity data'!AN73*UDSOEF*NtoN2O*kgtoGg,IF('Net zero activities &amp; levers'!$C$14="On",'Net zero Activity data'!AN73*UDSOEF*NtoN2O*kgtoGg,"ERROR"))</f>
        <v>0.66475773470037225</v>
      </c>
      <c r="V1143" s="94">
        <f>IF('Net zero activities &amp; levers'!$C$14="Off",'Activity data'!AO73*UDSOEF*NtoN2O*kgtoGg,IF('Net zero activities &amp; levers'!$C$14="On",'Net zero Activity data'!AO73*UDSOEF*NtoN2O*kgtoGg,"ERROR"))</f>
        <v>0.66646127390171195</v>
      </c>
      <c r="W1143" s="94">
        <f>IF('Net zero activities &amp; levers'!$C$14="Off",'Activity data'!AP73*UDSOEF*NtoN2O*kgtoGg,IF('Net zero activities &amp; levers'!$C$14="On",'Net zero Activity data'!AP73*UDSOEF*NtoN2O*kgtoGg,"ERROR"))</f>
        <v>0.66791669317428426</v>
      </c>
      <c r="X1143" s="94">
        <f>IF('Net zero activities &amp; levers'!$C$14="Off",'Activity data'!AQ73*UDSOEF*NtoN2O*kgtoGg,IF('Net zero activities &amp; levers'!$C$14="On",'Net zero Activity data'!AQ73*UDSOEF*NtoN2O*kgtoGg,"ERROR"))</f>
        <v>0.66909312142508237</v>
      </c>
      <c r="Y1143" s="94">
        <f>IF('Net zero activities &amp; levers'!$C$14="Off",'Activity data'!AR73*UDSOEF*NtoN2O*kgtoGg,IF('Net zero activities &amp; levers'!$C$14="On",'Net zero Activity data'!AR73*UDSOEF*NtoN2O*kgtoGg,"ERROR"))</f>
        <v>0.67023209005546158</v>
      </c>
      <c r="Z1143" s="94">
        <f>IF('Net zero activities &amp; levers'!$C$14="Off",'Activity data'!AS73*UDSOEF*NtoN2O*kgtoGg,IF('Net zero activities &amp; levers'!$C$14="On",'Net zero Activity data'!AS73*UDSOEF*NtoN2O*kgtoGg,"ERROR"))</f>
        <v>0.67134015831031046</v>
      </c>
      <c r="AA1143" s="94">
        <f>IF('Net zero activities &amp; levers'!$C$14="Off",'Activity data'!AT73*UDSOEF*NtoN2O*kgtoGg,IF('Net zero activities &amp; levers'!$C$14="On",'Net zero Activity data'!AT73*UDSOEF*NtoN2O*kgtoGg,"ERROR"))</f>
        <v>0.67241243449296328</v>
      </c>
      <c r="AB1143" s="94">
        <f>IF('Net zero activities &amp; levers'!$C$14="Off",'Activity data'!AU73*UDSOEF*NtoN2O*kgtoGg,IF('Net zero activities &amp; levers'!$C$14="On",'Net zero Activity data'!AU73*UDSOEF*NtoN2O*kgtoGg,"ERROR"))</f>
        <v>0.67347361137633321</v>
      </c>
      <c r="AC1143" s="94">
        <f>IF('Net zero activities &amp; levers'!$C$14="Off",'Activity data'!AV73*UDSOEF*NtoN2O*kgtoGg,IF('Net zero activities &amp; levers'!$C$14="On",'Net zero Activity data'!AV73*UDSOEF*NtoN2O*kgtoGg,"ERROR"))</f>
        <v>0.67446656862451637</v>
      </c>
      <c r="AD1143" s="94">
        <f>IF('Net zero activities &amp; levers'!$C$14="Off",'Activity data'!AW73*UDSOEF*NtoN2O*kgtoGg,IF('Net zero activities &amp; levers'!$C$14="On",'Net zero Activity data'!AW73*UDSOEF*NtoN2O*kgtoGg,"ERROR"))</f>
        <v>0.67545713257905748</v>
      </c>
      <c r="AE1143" s="94">
        <f>IF('Net zero activities &amp; levers'!$C$14="Off",'Activity data'!AX73*UDSOEF*NtoN2O*kgtoGg,IF('Net zero activities &amp; levers'!$C$14="On",'Net zero Activity data'!AX73*UDSOEF*NtoN2O*kgtoGg,"ERROR"))</f>
        <v>0.67642200455056722</v>
      </c>
      <c r="AF1143" s="94">
        <f>IF('Net zero activities &amp; levers'!$C$14="Off",'Activity data'!AY73*UDSOEF*NtoN2O*kgtoGg,IF('Net zero activities &amp; levers'!$C$14="On",'Net zero Activity data'!AY73*UDSOEF*NtoN2O*kgtoGg,"ERROR"))</f>
        <v>0.6773771981218748</v>
      </c>
      <c r="AG1143" s="94">
        <f>IF('Net zero activities &amp; levers'!$C$14="Off",'Activity data'!AZ73*UDSOEF*NtoN2O*kgtoGg,IF('Net zero activities &amp; levers'!$C$14="On",'Net zero Activity data'!AZ73*UDSOEF*NtoN2O*kgtoGg,"ERROR"))</f>
        <v>0.67830469829175277</v>
      </c>
      <c r="AH1143" s="94">
        <f>IF('Net zero activities &amp; levers'!$C$14="Off",'Activity data'!BA73*UDSOEF*NtoN2O*kgtoGg,IF('Net zero activities &amp; levers'!$C$14="On",'Net zero Activity data'!BA73*UDSOEF*NtoN2O*kgtoGg,"ERROR"))</f>
        <v>0.67914646889301933</v>
      </c>
      <c r="AI1143" s="94">
        <f>IF('Net zero activities &amp; levers'!$C$14="Off",'Activity data'!BB73*UDSOEF*NtoN2O*kgtoGg,IF('Net zero activities &amp; levers'!$C$14="On",'Net zero Activity data'!BB73*UDSOEF*NtoN2O*kgtoGg,"ERROR"))</f>
        <v>0.67994734346552976</v>
      </c>
      <c r="AJ1143" s="94">
        <f>IF('Net zero activities &amp; levers'!$C$14="Off",'Activity data'!BC73*UDSOEF*NtoN2O*kgtoGg,IF('Net zero activities &amp; levers'!$C$14="On",'Net zero Activity data'!BC73*UDSOEF*NtoN2O*kgtoGg,"ERROR"))</f>
        <v>0.68071795256053547</v>
      </c>
      <c r="AK1143" s="94">
        <f>IF('Net zero activities &amp; levers'!$C$14="Off",'Activity data'!BD73*UDSOEF*NtoN2O*kgtoGg,IF('Net zero activities &amp; levers'!$C$14="On",'Net zero Activity data'!BD73*UDSOEF*NtoN2O*kgtoGg,"ERROR"))</f>
        <v>0.68143915912636355</v>
      </c>
      <c r="AL1143" s="94">
        <f>IF('Net zero activities &amp; levers'!$C$14="Off",'Activity data'!BE73*UDSOEF*NtoN2O*kgtoGg,IF('Net zero activities &amp; levers'!$C$14="On",'Net zero Activity data'!BE73*UDSOEF*NtoN2O*kgtoGg,"ERROR"))</f>
        <v>0.6821244258995286</v>
      </c>
      <c r="AM1143" s="94">
        <f>IF('Net zero activities &amp; levers'!$C$14="Off",'Activity data'!BF73*UDSOEF*NtoN2O*kgtoGg,IF('Net zero activities &amp; levers'!$C$14="On",'Net zero Activity data'!BF73*UDSOEF*NtoN2O*kgtoGg,"ERROR"))</f>
        <v>0.68274985204500094</v>
      </c>
      <c r="AN1143" s="94">
        <f>IF('Net zero activities &amp; levers'!$C$14="Off",'Activity data'!BG73*UDSOEF*NtoN2O*kgtoGg,IF('Net zero activities &amp; levers'!$C$14="On",'Net zero Activity data'!BG73*UDSOEF*NtoN2O*kgtoGg,"ERROR"))</f>
        <v>0.68335246900556701</v>
      </c>
      <c r="AO1143" s="94">
        <f>IF('Net zero activities &amp; levers'!$C$14="Off",'Activity data'!BH73*UDSOEF*NtoN2O*kgtoGg,IF('Net zero activities &amp; levers'!$C$14="On",'Net zero Activity data'!BH73*UDSOEF*NtoN2O*kgtoGg,"ERROR"))</f>
        <v>0.68390594090134904</v>
      </c>
      <c r="AP1143" s="94">
        <f>IF('Net zero activities &amp; levers'!$C$14="Off",'Activity data'!BI73*UDSOEF*NtoN2O*kgtoGg,IF('Net zero activities &amp; levers'!$C$14="On",'Net zero Activity data'!BI73*UDSOEF*NtoN2O*kgtoGg,"ERROR"))</f>
        <v>0.68441075909526128</v>
      </c>
      <c r="AQ1143" s="94">
        <f>IF('Net zero activities &amp; levers'!$C$14="Off",'Activity data'!BJ73*UDSOEF*NtoN2O*kgtoGg,IF('Net zero activities &amp; levers'!$C$14="On",'Net zero Activity data'!BJ73*UDSOEF*NtoN2O*kgtoGg,"ERROR"))</f>
        <v>0.68486547950548948</v>
      </c>
      <c r="AR1143" s="94">
        <f>IF('Net zero activities &amp; levers'!$C$14="Off",'Activity data'!BK73*UDSOEF*NtoN2O*kgtoGg,IF('Net zero activities &amp; levers'!$C$14="On",'Net zero Activity data'!BK73*UDSOEF*NtoN2O*kgtoGg,"ERROR"))</f>
        <v>0.68526972191932656</v>
      </c>
      <c r="AS1143" s="94">
        <f>IF('Net zero activities &amp; levers'!$C$14="Off",'Activity data'!BL73*UDSOEF*NtoN2O*kgtoGg,IF('Net zero activities &amp; levers'!$C$14="On",'Net zero Activity data'!BL73*UDSOEF*NtoN2O*kgtoGg,"ERROR"))</f>
        <v>0.68563156997892261</v>
      </c>
      <c r="AT1143" s="94">
        <f>IF('Net zero activities &amp; levers'!$C$14="Off",'Activity data'!BM73*UDSOEF*NtoN2O*kgtoGg,IF('Net zero activities &amp; levers'!$C$14="On",'Net zero Activity data'!BM73*UDSOEF*NtoN2O*kgtoGg,"ERROR"))</f>
        <v>0.68583620738246964</v>
      </c>
      <c r="AU1143" s="94">
        <f>IF('Net zero activities &amp; levers'!$C$14="Off",'Activity data'!BN73*UDSOEF*NtoN2O*kgtoGg,IF('Net zero activities &amp; levers'!$C$14="On",'Net zero Activity data'!BN73*UDSOEF*NtoN2O*kgtoGg,"ERROR"))</f>
        <v>0.68596189270584551</v>
      </c>
      <c r="AV1143" s="94">
        <f>IF('Net zero activities &amp; levers'!$C$14="Off",'Activity data'!BO73*UDSOEF*NtoN2O*kgtoGg,IF('Net zero activities &amp; levers'!$C$14="On",'Net zero Activity data'!BO73*UDSOEF*NtoN2O*kgtoGg,"ERROR"))</f>
        <v>0.68602355124221859</v>
      </c>
      <c r="AW1143" s="94">
        <f>IF('Net zero activities &amp; levers'!$C$14="Off",'Activity data'!BP73*UDSOEF*NtoN2O*kgtoGg,IF('Net zero activities &amp; levers'!$C$14="On",'Net zero Activity data'!BP73*UDSOEF*NtoN2O*kgtoGg,"ERROR"))</f>
        <v>0.68601350925692695</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0.74639585624714178</v>
      </c>
      <c r="T1144" s="94">
        <f>IF('Net zero activities &amp; levers'!$C$14="Off",'Activity data'!AM74*UDSOEF*NtoN2O*kgtoGg,IF('Net zero activities &amp; levers'!$C$14="On",'Net zero Activity data'!AM74*UDSOEF*NtoN2O*kgtoGg,"ERROR"))</f>
        <v>0.75062344269595038</v>
      </c>
      <c r="U1144" s="94">
        <f>IF('Net zero activities &amp; levers'!$C$14="Off",'Activity data'!AN74*UDSOEF*NtoN2O*kgtoGg,IF('Net zero activities &amp; levers'!$C$14="On",'Net zero Activity data'!AN74*UDSOEF*NtoN2O*kgtoGg,"ERROR"))</f>
        <v>0.75434456999126498</v>
      </c>
      <c r="V1144" s="94">
        <f>IF('Net zero activities &amp; levers'!$C$14="Off",'Activity data'!AO74*UDSOEF*NtoN2O*kgtoGg,IF('Net zero activities &amp; levers'!$C$14="On",'Net zero Activity data'!AO74*UDSOEF*NtoN2O*kgtoGg,"ERROR"))</f>
        <v>0.7575750131274801</v>
      </c>
      <c r="W1144" s="94">
        <f>IF('Net zero activities &amp; levers'!$C$14="Off",'Activity data'!AP74*UDSOEF*NtoN2O*kgtoGg,IF('Net zero activities &amp; levers'!$C$14="On",'Net zero Activity data'!AP74*UDSOEF*NtoN2O*kgtoGg,"ERROR"))</f>
        <v>0.7603267043915154</v>
      </c>
      <c r="X1144" s="94">
        <f>IF('Net zero activities &amp; levers'!$C$14="Off",'Activity data'!AQ74*UDSOEF*NtoN2O*kgtoGg,IF('Net zero activities &amp; levers'!$C$14="On",'Net zero Activity data'!AQ74*UDSOEF*NtoN2O*kgtoGg,"ERROR"))</f>
        <v>0.76255455909308367</v>
      </c>
      <c r="Y1144" s="94">
        <f>IF('Net zero activities &amp; levers'!$C$14="Off",'Activity data'!AR74*UDSOEF*NtoN2O*kgtoGg,IF('Net zero activities &amp; levers'!$C$14="On",'Net zero Activity data'!AR74*UDSOEF*NtoN2O*kgtoGg,"ERROR"))</f>
        <v>0.7646741649144333</v>
      </c>
      <c r="Z1144" s="94">
        <f>IF('Net zero activities &amp; levers'!$C$14="Off",'Activity data'!AS74*UDSOEF*NtoN2O*kgtoGg,IF('Net zero activities &amp; levers'!$C$14="On",'Net zero Activity data'!AS74*UDSOEF*NtoN2O*kgtoGg,"ERROR"))</f>
        <v>0.76670028037779503</v>
      </c>
      <c r="AA1144" s="94">
        <f>IF('Net zero activities &amp; levers'!$C$14="Off",'Activity data'!AT74*UDSOEF*NtoN2O*kgtoGg,IF('Net zero activities &amp; levers'!$C$14="On",'Net zero Activity data'!AT74*UDSOEF*NtoN2O*kgtoGg,"ERROR"))</f>
        <v>0.7686279201351115</v>
      </c>
      <c r="AB1144" s="94">
        <f>IF('Net zero activities &amp; levers'!$C$14="Off",'Activity data'!AU74*UDSOEF*NtoN2O*kgtoGg,IF('Net zero activities &amp; levers'!$C$14="On",'Net zero Activity data'!AU74*UDSOEF*NtoN2O*kgtoGg,"ERROR"))</f>
        <v>0.77050157660343455</v>
      </c>
      <c r="AC1144" s="94">
        <f>IF('Net zero activities &amp; levers'!$C$14="Off",'Activity data'!AV74*UDSOEF*NtoN2O*kgtoGg,IF('Net zero activities &amp; levers'!$C$14="On",'Net zero Activity data'!AV74*UDSOEF*NtoN2O*kgtoGg,"ERROR"))</f>
        <v>0.77222791857842199</v>
      </c>
      <c r="AD1144" s="94">
        <f>IF('Net zero activities &amp; levers'!$C$14="Off",'Activity data'!AW74*UDSOEF*NtoN2O*kgtoGg,IF('Net zero activities &amp; levers'!$C$14="On",'Net zero Activity data'!AW74*UDSOEF*NtoN2O*kgtoGg,"ERROR"))</f>
        <v>0.77391993205048337</v>
      </c>
      <c r="AE1144" s="94">
        <f>IF('Net zero activities &amp; levers'!$C$14="Off",'Activity data'!AX74*UDSOEF*NtoN2O*kgtoGg,IF('Net zero activities &amp; levers'!$C$14="On",'Net zero Activity data'!AX74*UDSOEF*NtoN2O*kgtoGg,"ERROR"))</f>
        <v>0.77554063276479512</v>
      </c>
      <c r="AF1144" s="94">
        <f>IF('Net zero activities &amp; levers'!$C$14="Off",'Activity data'!AY74*UDSOEF*NtoN2O*kgtoGg,IF('Net zero activities &amp; levers'!$C$14="On",'Net zero Activity data'!AY74*UDSOEF*NtoN2O*kgtoGg,"ERROR"))</f>
        <v>0.77711869829831559</v>
      </c>
      <c r="AG1144" s="94">
        <f>IF('Net zero activities &amp; levers'!$C$14="Off",'Activity data'!AZ74*UDSOEF*NtoN2O*kgtoGg,IF('Net zero activities &amp; levers'!$C$14="On",'Net zero Activity data'!AZ74*UDSOEF*NtoN2O*kgtoGg,"ERROR"))</f>
        <v>0.77862582768115796</v>
      </c>
      <c r="AH1144" s="94">
        <f>IF('Net zero activities &amp; levers'!$C$14="Off",'Activity data'!BA74*UDSOEF*NtoN2O*kgtoGg,IF('Net zero activities &amp; levers'!$C$14="On",'Net zero Activity data'!BA74*UDSOEF*NtoN2O*kgtoGg,"ERROR"))</f>
        <v>0.77996736659868171</v>
      </c>
      <c r="AI1144" s="94">
        <f>IF('Net zero activities &amp; levers'!$C$14="Off",'Activity data'!BB74*UDSOEF*NtoN2O*kgtoGg,IF('Net zero activities &amp; levers'!$C$14="On",'Net zero Activity data'!BB74*UDSOEF*NtoN2O*kgtoGg,"ERROR"))</f>
        <v>0.78121973085953944</v>
      </c>
      <c r="AJ1144" s="94">
        <f>IF('Net zero activities &amp; levers'!$C$14="Off",'Activity data'!BC74*UDSOEF*NtoN2O*kgtoGg,IF('Net zero activities &amp; levers'!$C$14="On",'Net zero Activity data'!BC74*UDSOEF*NtoN2O*kgtoGg,"ERROR"))</f>
        <v>0.78240207201816891</v>
      </c>
      <c r="AK1144" s="94">
        <f>IF('Net zero activities &amp; levers'!$C$14="Off",'Activity data'!BD74*UDSOEF*NtoN2O*kgtoGg,IF('Net zero activities &amp; levers'!$C$14="On",'Net zero Activity data'!BD74*UDSOEF*NtoN2O*kgtoGg,"ERROR"))</f>
        <v>0.78348415837993368</v>
      </c>
      <c r="AL1144" s="94">
        <f>IF('Net zero activities &amp; levers'!$C$14="Off",'Activity data'!BE74*UDSOEF*NtoN2O*kgtoGg,IF('Net zero activities &amp; levers'!$C$14="On",'Net zero Activity data'!BE74*UDSOEF*NtoN2O*kgtoGg,"ERROR"))</f>
        <v>0.78448961677320206</v>
      </c>
      <c r="AM1144" s="94">
        <f>IF('Net zero activities &amp; levers'!$C$14="Off",'Activity data'!BF74*UDSOEF*NtoN2O*kgtoGg,IF('Net zero activities &amp; levers'!$C$14="On",'Net zero Activity data'!BF74*UDSOEF*NtoN2O*kgtoGg,"ERROR"))</f>
        <v>0.78538036055819127</v>
      </c>
      <c r="AN1144" s="94">
        <f>IF('Net zero activities &amp; levers'!$C$14="Off",'Activity data'!BG74*UDSOEF*NtoN2O*kgtoGg,IF('Net zero activities &amp; levers'!$C$14="On",'Net zero Activity data'!BG74*UDSOEF*NtoN2O*kgtoGg,"ERROR"))</f>
        <v>0.78621855970709831</v>
      </c>
      <c r="AO1144" s="94">
        <f>IF('Net zero activities &amp; levers'!$C$14="Off",'Activity data'!BH74*UDSOEF*NtoN2O*kgtoGg,IF('Net zero activities &amp; levers'!$C$14="On",'Net zero Activity data'!BH74*UDSOEF*NtoN2O*kgtoGg,"ERROR"))</f>
        <v>0.78696200764009205</v>
      </c>
      <c r="AP1144" s="94">
        <f>IF('Net zero activities &amp; levers'!$C$14="Off",'Activity data'!BI74*UDSOEF*NtoN2O*kgtoGg,IF('Net zero activities &amp; levers'!$C$14="On",'Net zero Activity data'!BI74*UDSOEF*NtoN2O*kgtoGg,"ERROR"))</f>
        <v>0.78761263401819026</v>
      </c>
      <c r="AQ1144" s="94">
        <f>IF('Net zero activities &amp; levers'!$C$14="Off",'Activity data'!BJ74*UDSOEF*NtoN2O*kgtoGg,IF('Net zero activities &amp; levers'!$C$14="On",'Net zero Activity data'!BJ74*UDSOEF*NtoN2O*kgtoGg,"ERROR"))</f>
        <v>0.78816913857770965</v>
      </c>
      <c r="AR1144" s="94">
        <f>IF('Net zero activities &amp; levers'!$C$14="Off",'Activity data'!BK74*UDSOEF*NtoN2O*kgtoGg,IF('Net zero activities &amp; levers'!$C$14="On",'Net zero Activity data'!BK74*UDSOEF*NtoN2O*kgtoGg,"ERROR"))</f>
        <v>0.78863191473156036</v>
      </c>
      <c r="AS1144" s="94">
        <f>IF('Net zero activities &amp; levers'!$C$14="Off",'Activity data'!BL74*UDSOEF*NtoN2O*kgtoGg,IF('Net zero activities &amp; levers'!$C$14="On",'Net zero Activity data'!BL74*UDSOEF*NtoN2O*kgtoGg,"ERROR"))</f>
        <v>0.7890150882372613</v>
      </c>
      <c r="AT1144" s="94">
        <f>IF('Net zero activities &amp; levers'!$C$14="Off",'Activity data'!BM74*UDSOEF*NtoN2O*kgtoGg,IF('Net zero activities &amp; levers'!$C$14="On",'Net zero Activity data'!BM74*UDSOEF*NtoN2O*kgtoGg,"ERROR"))</f>
        <v>0.78913286819737027</v>
      </c>
      <c r="AU1144" s="94">
        <f>IF('Net zero activities &amp; levers'!$C$14="Off",'Activity data'!BN74*UDSOEF*NtoN2O*kgtoGg,IF('Net zero activities &amp; levers'!$C$14="On",'Net zero Activity data'!BN74*UDSOEF*NtoN2O*kgtoGg,"ERROR"))</f>
        <v>0.78911397535038097</v>
      </c>
      <c r="AV1144" s="94">
        <f>IF('Net zero activities &amp; levers'!$C$14="Off",'Activity data'!BO74*UDSOEF*NtoN2O*kgtoGg,IF('Net zero activities &amp; levers'!$C$14="On",'Net zero Activity data'!BO74*UDSOEF*NtoN2O*kgtoGg,"ERROR"))</f>
        <v>0.78898363389620252</v>
      </c>
      <c r="AW1144" s="94">
        <f>IF('Net zero activities &amp; levers'!$C$14="Off",'Activity data'!BP74*UDSOEF*NtoN2O*kgtoGg,IF('Net zero activities &amp; levers'!$C$14="On",'Net zero Activity data'!BP74*UDSOEF*NtoN2O*kgtoGg,"ERROR"))</f>
        <v>0.78873031132745119</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1.2123460769338652</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1.2352699808309164</v>
      </c>
      <c r="T1145" s="94">
        <f>IF('Net zero activities &amp; levers'!$C$14="Off",'Activity data'!AM75*UDSOEF*NtoN2O*kgtoGg,IF('Net zero activities &amp; levers'!$C$14="On",'Net zero Activity data'!AM75*UDSOEF*NtoN2O*kgtoGg,"ERROR"))</f>
        <v>1.2422665505303223</v>
      </c>
      <c r="U1145" s="94">
        <f>IF('Net zero activities &amp; levers'!$C$14="Off",'Activity data'!AN75*UDSOEF*NtoN2O*kgtoGg,IF('Net zero activities &amp; levers'!$C$14="On",'Net zero Activity data'!AN75*UDSOEF*NtoN2O*kgtoGg,"ERROR"))</f>
        <v>1.2484249406182093</v>
      </c>
      <c r="V1145" s="94">
        <f>IF('Net zero activities &amp; levers'!$C$14="Off",'Activity data'!AO75*UDSOEF*NtoN2O*kgtoGg,IF('Net zero activities &amp; levers'!$C$14="On",'Net zero Activity data'!AO75*UDSOEF*NtoN2O*kgtoGg,"ERROR"))</f>
        <v>1.2537712583898704</v>
      </c>
      <c r="W1145" s="94">
        <f>IF('Net zero activities &amp; levers'!$C$14="Off",'Activity data'!AP75*UDSOEF*NtoN2O*kgtoGg,IF('Net zero activities &amp; levers'!$C$14="On",'Net zero Activity data'!AP75*UDSOEF*NtoN2O*kgtoGg,"ERROR"))</f>
        <v>1.2583252515377801</v>
      </c>
      <c r="X1145" s="94">
        <f>IF('Net zero activities &amp; levers'!$C$14="Off",'Activity data'!AQ75*UDSOEF*NtoN2O*kgtoGg,IF('Net zero activities &amp; levers'!$C$14="On",'Net zero Activity data'!AQ75*UDSOEF*NtoN2O*kgtoGg,"ERROR"))</f>
        <v>1.2620123058153014</v>
      </c>
      <c r="Y1145" s="94">
        <f>IF('Net zero activities &amp; levers'!$C$14="Off",'Activity data'!AR75*UDSOEF*NtoN2O*kgtoGg,IF('Net zero activities &amp; levers'!$C$14="On",'Net zero Activity data'!AR75*UDSOEF*NtoN2O*kgtoGg,"ERROR"))</f>
        <v>1.2655202103948799</v>
      </c>
      <c r="Z1145" s="94">
        <f>IF('Net zero activities &amp; levers'!$C$14="Off",'Activity data'!AS75*UDSOEF*NtoN2O*kgtoGg,IF('Net zero activities &amp; levers'!$C$14="On",'Net zero Activity data'!AS75*UDSOEF*NtoN2O*kgtoGg,"ERROR"))</f>
        <v>1.268873390331023</v>
      </c>
      <c r="AA1145" s="94">
        <f>IF('Net zero activities &amp; levers'!$C$14="Off",'Activity data'!AT75*UDSOEF*NtoN2O*kgtoGg,IF('Net zero activities &amp; levers'!$C$14="On",'Net zero Activity data'!AT75*UDSOEF*NtoN2O*kgtoGg,"ERROR"))</f>
        <v>1.2720635949739607</v>
      </c>
      <c r="AB1145" s="94">
        <f>IF('Net zero activities &amp; levers'!$C$14="Off",'Activity data'!AU75*UDSOEF*NtoN2O*kgtoGg,IF('Net zero activities &amp; levers'!$C$14="On",'Net zero Activity data'!AU75*UDSOEF*NtoN2O*kgtoGg,"ERROR"))</f>
        <v>1.275164458370156</v>
      </c>
      <c r="AC1145" s="94">
        <f>IF('Net zero activities &amp; levers'!$C$14="Off",'Activity data'!AV75*UDSOEF*NtoN2O*kgtoGg,IF('Net zero activities &amp; levers'!$C$14="On",'Net zero Activity data'!AV75*UDSOEF*NtoN2O*kgtoGg,"ERROR"))</f>
        <v>1.2780215192722255</v>
      </c>
      <c r="AD1145" s="94">
        <f>IF('Net zero activities &amp; levers'!$C$14="Off",'Activity data'!AW75*UDSOEF*NtoN2O*kgtoGg,IF('Net zero activities &amp; levers'!$C$14="On",'Net zero Activity data'!AW75*UDSOEF*NtoN2O*kgtoGg,"ERROR"))</f>
        <v>1.2808217671992546</v>
      </c>
      <c r="AE1145" s="94">
        <f>IF('Net zero activities &amp; levers'!$C$14="Off",'Activity data'!AX75*UDSOEF*NtoN2O*kgtoGg,IF('Net zero activities &amp; levers'!$C$14="On",'Net zero Activity data'!AX75*UDSOEF*NtoN2O*kgtoGg,"ERROR"))</f>
        <v>1.2835039939607567</v>
      </c>
      <c r="AF1145" s="94">
        <f>IF('Net zero activities &amp; levers'!$C$14="Off",'Activity data'!AY75*UDSOEF*NtoN2O*kgtoGg,IF('Net zero activities &amp; levers'!$C$14="On",'Net zero Activity data'!AY75*UDSOEF*NtoN2O*kgtoGg,"ERROR"))</f>
        <v>1.2861156603640822</v>
      </c>
      <c r="AG1145" s="94">
        <f>IF('Net zero activities &amp; levers'!$C$14="Off",'Activity data'!AZ75*UDSOEF*NtoN2O*kgtoGg,IF('Net zero activities &amp; levers'!$C$14="On",'Net zero Activity data'!AZ75*UDSOEF*NtoN2O*kgtoGg,"ERROR"))</f>
        <v>1.2886099288789343</v>
      </c>
      <c r="AH1145" s="94">
        <f>IF('Net zero activities &amp; levers'!$C$14="Off",'Activity data'!BA75*UDSOEF*NtoN2O*kgtoGg,IF('Net zero activities &amp; levers'!$C$14="On",'Net zero Activity data'!BA75*UDSOEF*NtoN2O*kgtoGg,"ERROR"))</f>
        <v>1.2908301485372613</v>
      </c>
      <c r="AI1145" s="94">
        <f>IF('Net zero activities &amp; levers'!$C$14="Off",'Activity data'!BB75*UDSOEF*NtoN2O*kgtoGg,IF('Net zero activities &amp; levers'!$C$14="On",'Net zero Activity data'!BB75*UDSOEF*NtoN2O*kgtoGg,"ERROR"))</f>
        <v>1.2929027859501765</v>
      </c>
      <c r="AJ1145" s="94">
        <f>IF('Net zero activities &amp; levers'!$C$14="Off",'Activity data'!BC75*UDSOEF*NtoN2O*kgtoGg,IF('Net zero activities &amp; levers'!$C$14="On",'Net zero Activity data'!BC75*UDSOEF*NtoN2O*kgtoGg,"ERROR"))</f>
        <v>1.294859536551257</v>
      </c>
      <c r="AK1145" s="94">
        <f>IF('Net zero activities &amp; levers'!$C$14="Off",'Activity data'!BD75*UDSOEF*NtoN2O*kgtoGg,IF('Net zero activities &amp; levers'!$C$14="On",'Net zero Activity data'!BD75*UDSOEF*NtoN2O*kgtoGg,"ERROR"))</f>
        <v>1.2966503674999652</v>
      </c>
      <c r="AL1145" s="94">
        <f>IF('Net zero activities &amp; levers'!$C$14="Off",'Activity data'!BE75*UDSOEF*NtoN2O*kgtoGg,IF('Net zero activities &amp; levers'!$C$14="On",'Net zero Activity data'!BE75*UDSOEF*NtoN2O*kgtoGg,"ERROR"))</f>
        <v>1.2983143807173261</v>
      </c>
      <c r="AM1145" s="94">
        <f>IF('Net zero activities &amp; levers'!$C$14="Off",'Activity data'!BF75*UDSOEF*NtoN2O*kgtoGg,IF('Net zero activities &amp; levers'!$C$14="On",'Net zero Activity data'!BF75*UDSOEF*NtoN2O*kgtoGg,"ERROR"))</f>
        <v>1.2997885435881402</v>
      </c>
      <c r="AN1145" s="94">
        <f>IF('Net zero activities &amp; levers'!$C$14="Off",'Activity data'!BG75*UDSOEF*NtoN2O*kgtoGg,IF('Net zero activities &amp; levers'!$C$14="On",'Net zero Activity data'!BG75*UDSOEF*NtoN2O*kgtoGg,"ERROR"))</f>
        <v>1.3011757461535574</v>
      </c>
      <c r="AO1145" s="94">
        <f>IF('Net zero activities &amp; levers'!$C$14="Off",'Activity data'!BH75*UDSOEF*NtoN2O*kgtoGg,IF('Net zero activities &amp; levers'!$C$14="On",'Net zero Activity data'!BH75*UDSOEF*NtoN2O*kgtoGg,"ERROR"))</f>
        <v>1.3024061373812841</v>
      </c>
      <c r="AP1145" s="94">
        <f>IF('Net zero activities &amp; levers'!$C$14="Off",'Activity data'!BI75*UDSOEF*NtoN2O*kgtoGg,IF('Net zero activities &amp; levers'!$C$14="On",'Net zero Activity data'!BI75*UDSOEF*NtoN2O*kgtoGg,"ERROR"))</f>
        <v>1.3034829108211081</v>
      </c>
      <c r="AQ1145" s="94">
        <f>IF('Net zero activities &amp; levers'!$C$14="Off",'Activity data'!BJ75*UDSOEF*NtoN2O*kgtoGg,IF('Net zero activities &amp; levers'!$C$14="On",'Net zero Activity data'!BJ75*UDSOEF*NtoN2O*kgtoGg,"ERROR"))</f>
        <v>1.3044039145630451</v>
      </c>
      <c r="AR1145" s="94">
        <f>IF('Net zero activities &amp; levers'!$C$14="Off",'Activity data'!BK75*UDSOEF*NtoN2O*kgtoGg,IF('Net zero activities &amp; levers'!$C$14="On",'Net zero Activity data'!BK75*UDSOEF*NtoN2O*kgtoGg,"ERROR"))</f>
        <v>1.30516979969747</v>
      </c>
      <c r="AS1145" s="94">
        <f>IF('Net zero activities &amp; levers'!$C$14="Off",'Activity data'!BL75*UDSOEF*NtoN2O*kgtoGg,IF('Net zero activities &amp; levers'!$C$14="On",'Net zero Activity data'!BL75*UDSOEF*NtoN2O*kgtoGg,"ERROR"))</f>
        <v>1.305803944066146</v>
      </c>
      <c r="AT1145" s="94">
        <f>IF('Net zero activities &amp; levers'!$C$14="Off",'Activity data'!BM75*UDSOEF*NtoN2O*kgtoGg,IF('Net zero activities &amp; levers'!$C$14="On",'Net zero Activity data'!BM75*UDSOEF*NtoN2O*kgtoGg,"ERROR"))</f>
        <v>1.3059988675077063</v>
      </c>
      <c r="AU1145" s="94">
        <f>IF('Net zero activities &amp; levers'!$C$14="Off",'Activity data'!BN75*UDSOEF*NtoN2O*kgtoGg,IF('Net zero activities &amp; levers'!$C$14="On",'Net zero Activity data'!BN75*UDSOEF*NtoN2O*kgtoGg,"ERROR"))</f>
        <v>1.3059676002297018</v>
      </c>
      <c r="AV1145" s="94">
        <f>IF('Net zero activities &amp; levers'!$C$14="Off",'Activity data'!BO75*UDSOEF*NtoN2O*kgtoGg,IF('Net zero activities &amp; levers'!$C$14="On",'Net zero Activity data'!BO75*UDSOEF*NtoN2O*kgtoGg,"ERROR"))</f>
        <v>1.305751887770614</v>
      </c>
      <c r="AW1145" s="94">
        <f>IF('Net zero activities &amp; levers'!$C$14="Off",'Activity data'!BP75*UDSOEF*NtoN2O*kgtoGg,IF('Net zero activities &amp; levers'!$C$14="On",'Net zero Activity data'!BP75*UDSOEF*NtoN2O*kgtoGg,"ERROR"))</f>
        <v>1.3053326440649764</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0.19132863754616408</v>
      </c>
      <c r="S1146" s="94">
        <f>IF('Net zero activities &amp; levers'!$C$14="Off",'Activity data'!AL76*UDSOEF*NtoN2O*kgtoGg,IF('Net zero activities &amp; levers'!$C$14="On",'Net zero Activity data'!AL76*UDSOEF*NtoN2O*kgtoGg,"ERROR"))</f>
        <v>0.18121691515177082</v>
      </c>
      <c r="T1146" s="94">
        <f>IF('Net zero activities &amp; levers'!$C$14="Off",'Activity data'!AM76*UDSOEF*NtoN2O*kgtoGg,IF('Net zero activities &amp; levers'!$C$14="On",'Net zero Activity data'!AM76*UDSOEF*NtoN2O*kgtoGg,"ERROR"))</f>
        <v>0.18348274227221728</v>
      </c>
      <c r="U1146" s="94">
        <f>IF('Net zero activities &amp; levers'!$C$14="Off",'Activity data'!AN76*UDSOEF*NtoN2O*kgtoGg,IF('Net zero activities &amp; levers'!$C$14="On",'Net zero Activity data'!AN76*UDSOEF*NtoN2O*kgtoGg,"ERROR"))</f>
        <v>0.18500542428263034</v>
      </c>
      <c r="V1146" s="94">
        <f>IF('Net zero activities &amp; levers'!$C$14="Off",'Activity data'!AO76*UDSOEF*NtoN2O*kgtoGg,IF('Net zero activities &amp; levers'!$C$14="On",'Net zero Activity data'!AO76*UDSOEF*NtoN2O*kgtoGg,"ERROR"))</f>
        <v>0.18633992600873345</v>
      </c>
      <c r="W1146" s="94">
        <f>IF('Net zero activities &amp; levers'!$C$14="Off",'Activity data'!AP76*UDSOEF*NtoN2O*kgtoGg,IF('Net zero activities &amp; levers'!$C$14="On",'Net zero Activity data'!AP76*UDSOEF*NtoN2O*kgtoGg,"ERROR"))</f>
        <v>0.18794532448884269</v>
      </c>
      <c r="X1146" s="94">
        <f>IF('Net zero activities &amp; levers'!$C$14="Off",'Activity data'!AQ76*UDSOEF*NtoN2O*kgtoGg,IF('Net zero activities &amp; levers'!$C$14="On",'Net zero Activity data'!AQ76*UDSOEF*NtoN2O*kgtoGg,"ERROR"))</f>
        <v>0.18945528470008383</v>
      </c>
      <c r="Y1146" s="94">
        <f>IF('Net zero activities &amp; levers'!$C$14="Off",'Activity data'!AR76*UDSOEF*NtoN2O*kgtoGg,IF('Net zero activities &amp; levers'!$C$14="On",'Net zero Activity data'!AR76*UDSOEF*NtoN2O*kgtoGg,"ERROR"))</f>
        <v>0.19059515241393726</v>
      </c>
      <c r="Z1146" s="94">
        <f>IF('Net zero activities &amp; levers'!$C$14="Off",'Activity data'!AS76*UDSOEF*NtoN2O*kgtoGg,IF('Net zero activities &amp; levers'!$C$14="On",'Net zero Activity data'!AS76*UDSOEF*NtoN2O*kgtoGg,"ERROR"))</f>
        <v>0.19172409176710437</v>
      </c>
      <c r="AA1146" s="94">
        <f>IF('Net zero activities &amp; levers'!$C$14="Off",'Activity data'!AT76*UDSOEF*NtoN2O*kgtoGg,IF('Net zero activities &amp; levers'!$C$14="On",'Net zero Activity data'!AT76*UDSOEF*NtoN2O*kgtoGg,"ERROR"))</f>
        <v>0.19291420871429943</v>
      </c>
      <c r="AB1146" s="94">
        <f>IF('Net zero activities &amp; levers'!$C$14="Off",'Activity data'!AU76*UDSOEF*NtoN2O*kgtoGg,IF('Net zero activities &amp; levers'!$C$14="On",'Net zero Activity data'!AU76*UDSOEF*NtoN2O*kgtoGg,"ERROR"))</f>
        <v>0.19490384140562342</v>
      </c>
      <c r="AC1146" s="94">
        <f>IF('Net zero activities &amp; levers'!$C$14="Off",'Activity data'!AV76*UDSOEF*NtoN2O*kgtoGg,IF('Net zero activities &amp; levers'!$C$14="On",'Net zero Activity data'!AV76*UDSOEF*NtoN2O*kgtoGg,"ERROR"))</f>
        <v>0.19653122230472453</v>
      </c>
      <c r="AD1146" s="94">
        <f>IF('Net zero activities &amp; levers'!$C$14="Off",'Activity data'!AW76*UDSOEF*NtoN2O*kgtoGg,IF('Net zero activities &amp; levers'!$C$14="On",'Net zero Activity data'!AW76*UDSOEF*NtoN2O*kgtoGg,"ERROR"))</f>
        <v>0.19870672632266706</v>
      </c>
      <c r="AE1146" s="94">
        <f>IF('Net zero activities &amp; levers'!$C$14="Off",'Activity data'!AX76*UDSOEF*NtoN2O*kgtoGg,IF('Net zero activities &amp; levers'!$C$14="On",'Net zero Activity data'!AX76*UDSOEF*NtoN2O*kgtoGg,"ERROR"))</f>
        <v>0.20102070374492181</v>
      </c>
      <c r="AF1146" s="94">
        <f>IF('Net zero activities &amp; levers'!$C$14="Off",'Activity data'!AY76*UDSOEF*NtoN2O*kgtoGg,IF('Net zero activities &amp; levers'!$C$14="On",'Net zero Activity data'!AY76*UDSOEF*NtoN2O*kgtoGg,"ERROR"))</f>
        <v>0.2039525742459882</v>
      </c>
      <c r="AG1146" s="94">
        <f>IF('Net zero activities &amp; levers'!$C$14="Off",'Activity data'!AZ76*UDSOEF*NtoN2O*kgtoGg,IF('Net zero activities &amp; levers'!$C$14="On",'Net zero Activity data'!AZ76*UDSOEF*NtoN2O*kgtoGg,"ERROR"))</f>
        <v>0.20719921130686197</v>
      </c>
      <c r="AH1146" s="94">
        <f>IF('Net zero activities &amp; levers'!$C$14="Off",'Activity data'!BA76*UDSOEF*NtoN2O*kgtoGg,IF('Net zero activities &amp; levers'!$C$14="On",'Net zero Activity data'!BA76*UDSOEF*NtoN2O*kgtoGg,"ERROR"))</f>
        <v>0.20955489098601043</v>
      </c>
      <c r="AI1146" s="94">
        <f>IF('Net zero activities &amp; levers'!$C$14="Off",'Activity data'!BB76*UDSOEF*NtoN2O*kgtoGg,IF('Net zero activities &amp; levers'!$C$14="On",'Net zero Activity data'!BB76*UDSOEF*NtoN2O*kgtoGg,"ERROR"))</f>
        <v>0.21192293732431061</v>
      </c>
      <c r="AJ1146" s="94">
        <f>IF('Net zero activities &amp; levers'!$C$14="Off",'Activity data'!BC76*UDSOEF*NtoN2O*kgtoGg,IF('Net zero activities &amp; levers'!$C$14="On",'Net zero Activity data'!BC76*UDSOEF*NtoN2O*kgtoGg,"ERROR"))</f>
        <v>0.21462910923397369</v>
      </c>
      <c r="AK1146" s="94">
        <f>IF('Net zero activities &amp; levers'!$C$14="Off",'Activity data'!BD76*UDSOEF*NtoN2O*kgtoGg,IF('Net zero activities &amp; levers'!$C$14="On",'Net zero Activity data'!BD76*UDSOEF*NtoN2O*kgtoGg,"ERROR"))</f>
        <v>0.21732663117670842</v>
      </c>
      <c r="AL1146" s="94">
        <f>IF('Net zero activities &amp; levers'!$C$14="Off",'Activity data'!BE76*UDSOEF*NtoN2O*kgtoGg,IF('Net zero activities &amp; levers'!$C$14="On",'Net zero Activity data'!BE76*UDSOEF*NtoN2O*kgtoGg,"ERROR"))</f>
        <v>0.22039274825333016</v>
      </c>
      <c r="AM1146" s="94">
        <f>IF('Net zero activities &amp; levers'!$C$14="Off",'Activity data'!BF76*UDSOEF*NtoN2O*kgtoGg,IF('Net zero activities &amp; levers'!$C$14="On",'Net zero Activity data'!BF76*UDSOEF*NtoN2O*kgtoGg,"ERROR"))</f>
        <v>0.2233679582264026</v>
      </c>
      <c r="AN1146" s="94">
        <f>IF('Net zero activities &amp; levers'!$C$14="Off",'Activity data'!BG76*UDSOEF*NtoN2O*kgtoGg,IF('Net zero activities &amp; levers'!$C$14="On",'Net zero Activity data'!BG76*UDSOEF*NtoN2O*kgtoGg,"ERROR"))</f>
        <v>0.22692459454896774</v>
      </c>
      <c r="AO1146" s="94">
        <f>IF('Net zero activities &amp; levers'!$C$14="Off",'Activity data'!BH76*UDSOEF*NtoN2O*kgtoGg,IF('Net zero activities &amp; levers'!$C$14="On",'Net zero Activity data'!BH76*UDSOEF*NtoN2O*kgtoGg,"ERROR"))</f>
        <v>0.23054073392143409</v>
      </c>
      <c r="AP1146" s="94">
        <f>IF('Net zero activities &amp; levers'!$C$14="Off",'Activity data'!BI76*UDSOEF*NtoN2O*kgtoGg,IF('Net zero activities &amp; levers'!$C$14="On",'Net zero Activity data'!BI76*UDSOEF*NtoN2O*kgtoGg,"ERROR"))</f>
        <v>0.23428659186390743</v>
      </c>
      <c r="AQ1146" s="94">
        <f>IF('Net zero activities &amp; levers'!$C$14="Off",'Activity data'!BJ76*UDSOEF*NtoN2O*kgtoGg,IF('Net zero activities &amp; levers'!$C$14="On",'Net zero Activity data'!BJ76*UDSOEF*NtoN2O*kgtoGg,"ERROR"))</f>
        <v>0.23818605127383119</v>
      </c>
      <c r="AR1146" s="94">
        <f>IF('Net zero activities &amp; levers'!$C$14="Off",'Activity data'!BK76*UDSOEF*NtoN2O*kgtoGg,IF('Net zero activities &amp; levers'!$C$14="On",'Net zero Activity data'!BK76*UDSOEF*NtoN2O*kgtoGg,"ERROR"))</f>
        <v>0.2422831406725548</v>
      </c>
      <c r="AS1146" s="94">
        <f>IF('Net zero activities &amp; levers'!$C$14="Off",'Activity data'!BL76*UDSOEF*NtoN2O*kgtoGg,IF('Net zero activities &amp; levers'!$C$14="On",'Net zero Activity data'!BL76*UDSOEF*NtoN2O*kgtoGg,"ERROR"))</f>
        <v>0.2467953078980418</v>
      </c>
      <c r="AT1146" s="94">
        <f>IF('Net zero activities &amp; levers'!$C$14="Off",'Activity data'!BM76*UDSOEF*NtoN2O*kgtoGg,IF('Net zero activities &amp; levers'!$C$14="On",'Net zero Activity data'!BM76*UDSOEF*NtoN2O*kgtoGg,"ERROR"))</f>
        <v>0.24925861312679798</v>
      </c>
      <c r="AU1146" s="94">
        <f>IF('Net zero activities &amp; levers'!$C$14="Off",'Activity data'!BN76*UDSOEF*NtoN2O*kgtoGg,IF('Net zero activities &amp; levers'!$C$14="On",'Net zero Activity data'!BN76*UDSOEF*NtoN2O*kgtoGg,"ERROR"))</f>
        <v>0.2514343978315251</v>
      </c>
      <c r="AV1146" s="94">
        <f>IF('Net zero activities &amp; levers'!$C$14="Off",'Activity data'!BO76*UDSOEF*NtoN2O*kgtoGg,IF('Net zero activities &amp; levers'!$C$14="On",'Net zero Activity data'!BO76*UDSOEF*NtoN2O*kgtoGg,"ERROR"))</f>
        <v>0.25369020321184743</v>
      </c>
      <c r="AW1146" s="94">
        <f>IF('Net zero activities &amp; levers'!$C$14="Off",'Activity data'!BP76*UDSOEF*NtoN2O*kgtoGg,IF('Net zero activities &amp; levers'!$C$14="On",'Net zero Activity data'!BP76*UDSOEF*NtoN2O*kgtoGg,"ERROR"))</f>
        <v>0.25589710336146904</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0.66038785467281191</v>
      </c>
      <c r="U1164" s="94">
        <f>IF('Net zero activities &amp; levers'!$C$14="Off",'Activity data'!AN47*ttokg*FracGASF*MSVolatEF*NtoN2O*kgtoGg,IF('Net zero activities &amp; levers'!$C$14="On",'Net zero Activity data'!AN47*ttokg*FracGASF*MSVolatEF*NtoN2O*kgtoGg,"ERROR"))</f>
        <v>0.66019993680841182</v>
      </c>
      <c r="V1164" s="94">
        <f>IF('Net zero activities &amp; levers'!$C$14="Off",'Activity data'!AO47*ttokg*FracGASF*MSVolatEF*NtoN2O*kgtoGg,IF('Net zero activities &amp; levers'!$C$14="On",'Net zero Activity data'!AO47*ttokg*FracGASF*MSVolatEF*NtoN2O*kgtoGg,"ERROR"))</f>
        <v>0.66005322797228072</v>
      </c>
      <c r="W1164" s="94">
        <f>IF('Net zero activities &amp; levers'!$C$14="Off",'Activity data'!AP47*ttokg*FracGASF*MSVolatEF*NtoN2O*kgtoGg,IF('Net zero activities &amp; levers'!$C$14="On",'Net zero Activity data'!AP47*ttokg*FracGASF*MSVolatEF*NtoN2O*kgtoGg,"ERROR"))</f>
        <v>0.65992051255597362</v>
      </c>
      <c r="X1164" s="94">
        <f>IF('Net zero activities &amp; levers'!$C$14="Off",'Activity data'!AQ47*ttokg*FracGASF*MSVolatEF*NtoN2O*kgtoGg,IF('Net zero activities &amp; levers'!$C$14="On",'Net zero Activity data'!AQ47*ttokg*FracGASF*MSVolatEF*NtoN2O*kgtoGg,"ERROR"))</f>
        <v>0.6597798185241549</v>
      </c>
      <c r="Y1164" s="94">
        <f>IF('Net zero activities &amp; levers'!$C$14="Off",'Activity data'!AR47*ttokg*FracGASF*MSVolatEF*NtoN2O*kgtoGg,IF('Net zero activities &amp; levers'!$C$14="On",'Net zero Activity data'!AR47*ttokg*FracGASF*MSVolatEF*NtoN2O*kgtoGg,"ERROR"))</f>
        <v>0.65964889228575574</v>
      </c>
      <c r="Z1164" s="94">
        <f>IF('Net zero activities &amp; levers'!$C$14="Off",'Activity data'!AS47*ttokg*FracGASF*MSVolatEF*NtoN2O*kgtoGg,IF('Net zero activities &amp; levers'!$C$14="On",'Net zero Activity data'!AS47*ttokg*FracGASF*MSVolatEF*NtoN2O*kgtoGg,"ERROR"))</f>
        <v>0.65953738138803686</v>
      </c>
      <c r="AA1164" s="94">
        <f>IF('Net zero activities &amp; levers'!$C$14="Off",'Activity data'!AT47*ttokg*FracGASF*MSVolatEF*NtoN2O*kgtoGg,IF('Net zero activities &amp; levers'!$C$14="On",'Net zero Activity data'!AT47*ttokg*FracGASF*MSVolatEF*NtoN2O*kgtoGg,"ERROR"))</f>
        <v>0.65942817746747784</v>
      </c>
      <c r="AB1164" s="94">
        <f>IF('Net zero activities &amp; levers'!$C$14="Off",'Activity data'!AU47*ttokg*FracGASF*MSVolatEF*NtoN2O*kgtoGg,IF('Net zero activities &amp; levers'!$C$14="On",'Net zero Activity data'!AU47*ttokg*FracGASF*MSVolatEF*NtoN2O*kgtoGg,"ERROR"))</f>
        <v>0.65931792871980044</v>
      </c>
      <c r="AC1164" s="94">
        <f>IF('Net zero activities &amp; levers'!$C$14="Off",'Activity data'!AV47*ttokg*FracGASF*MSVolatEF*NtoN2O*kgtoGg,IF('Net zero activities &amp; levers'!$C$14="On",'Net zero Activity data'!AV47*ttokg*FracGASF*MSVolatEF*NtoN2O*kgtoGg,"ERROR"))</f>
        <v>0.65917237797877515</v>
      </c>
      <c r="AD1164" s="94">
        <f>IF('Net zero activities &amp; levers'!$C$14="Off",'Activity data'!AW47*ttokg*FracGASF*MSVolatEF*NtoN2O*kgtoGg,IF('Net zero activities &amp; levers'!$C$14="On",'Net zero Activity data'!AW47*ttokg*FracGASF*MSVolatEF*NtoN2O*kgtoGg,"ERROR"))</f>
        <v>0.65904593743410622</v>
      </c>
      <c r="AE1164" s="94">
        <f>IF('Net zero activities &amp; levers'!$C$14="Off",'Activity data'!AX47*ttokg*FracGASF*MSVolatEF*NtoN2O*kgtoGg,IF('Net zero activities &amp; levers'!$C$14="On",'Net zero Activity data'!AX47*ttokg*FracGASF*MSVolatEF*NtoN2O*kgtoGg,"ERROR"))</f>
        <v>0.65889626809226776</v>
      </c>
      <c r="AF1164" s="94">
        <f>IF('Net zero activities &amp; levers'!$C$14="Off",'Activity data'!AY47*ttokg*FracGASF*MSVolatEF*NtoN2O*kgtoGg,IF('Net zero activities &amp; levers'!$C$14="On",'Net zero Activity data'!AY47*ttokg*FracGASF*MSVolatEF*NtoN2O*kgtoGg,"ERROR"))</f>
        <v>0.65874261858387118</v>
      </c>
      <c r="AG1164" s="94">
        <f>IF('Net zero activities &amp; levers'!$C$14="Off",'Activity data'!AZ47*ttokg*FracGASF*MSVolatEF*NtoN2O*kgtoGg,IF('Net zero activities &amp; levers'!$C$14="On",'Net zero Activity data'!AZ47*ttokg*FracGASF*MSVolatEF*NtoN2O*kgtoGg,"ERROR"))</f>
        <v>0.65856391761312372</v>
      </c>
      <c r="AH1164" s="94">
        <f>IF('Net zero activities &amp; levers'!$C$14="Off",'Activity data'!BA47*ttokg*FracGASF*MSVolatEF*NtoN2O*kgtoGg,IF('Net zero activities &amp; levers'!$C$14="On",'Net zero Activity data'!BA47*ttokg*FracGASF*MSVolatEF*NtoN2O*kgtoGg,"ERROR"))</f>
        <v>0.65837460743635234</v>
      </c>
      <c r="AI1164" s="94">
        <f>IF('Net zero activities &amp; levers'!$C$14="Off",'Activity data'!BB47*ttokg*FracGASF*MSVolatEF*NtoN2O*kgtoGg,IF('Net zero activities &amp; levers'!$C$14="On",'Net zero Activity data'!BB47*ttokg*FracGASF*MSVolatEF*NtoN2O*kgtoGg,"ERROR"))</f>
        <v>0.65822718605247443</v>
      </c>
      <c r="AJ1164" s="94">
        <f>IF('Net zero activities &amp; levers'!$C$14="Off",'Activity data'!BC47*ttokg*FracGASF*MSVolatEF*NtoN2O*kgtoGg,IF('Net zero activities &amp; levers'!$C$14="On",'Net zero Activity data'!BC47*ttokg*FracGASF*MSVolatEF*NtoN2O*kgtoGg,"ERROR"))</f>
        <v>0.65808158783351756</v>
      </c>
      <c r="AK1164" s="94">
        <f>IF('Net zero activities &amp; levers'!$C$14="Off",'Activity data'!BD47*ttokg*FracGASF*MSVolatEF*NtoN2O*kgtoGg,IF('Net zero activities &amp; levers'!$C$14="On",'Net zero Activity data'!BD47*ttokg*FracGASF*MSVolatEF*NtoN2O*kgtoGg,"ERROR"))</f>
        <v>0.65792411429496322</v>
      </c>
      <c r="AL1164" s="94">
        <f>IF('Net zero activities &amp; levers'!$C$14="Off",'Activity data'!BE47*ttokg*FracGASF*MSVolatEF*NtoN2O*kgtoGg,IF('Net zero activities &amp; levers'!$C$14="On",'Net zero Activity data'!BE47*ttokg*FracGASF*MSVolatEF*NtoN2O*kgtoGg,"ERROR"))</f>
        <v>0.65776971792007932</v>
      </c>
      <c r="AM1164" s="94">
        <f>IF('Net zero activities &amp; levers'!$C$14="Off",'Activity data'!BF47*ttokg*FracGASF*MSVolatEF*NtoN2O*kgtoGg,IF('Net zero activities &amp; levers'!$C$14="On",'Net zero Activity data'!BF47*ttokg*FracGASF*MSVolatEF*NtoN2O*kgtoGg,"ERROR"))</f>
        <v>0.65760292541762722</v>
      </c>
      <c r="AN1164" s="94">
        <f>IF('Net zero activities &amp; levers'!$C$14="Off",'Activity data'!BG47*ttokg*FracGASF*MSVolatEF*NtoN2O*kgtoGg,IF('Net zero activities &amp; levers'!$C$14="On",'Net zero Activity data'!BG47*ttokg*FracGASF*MSVolatEF*NtoN2O*kgtoGg,"ERROR"))</f>
        <v>0.65744290866706323</v>
      </c>
      <c r="AO1164" s="94">
        <f>IF('Net zero activities &amp; levers'!$C$14="Off",'Activity data'!BH47*ttokg*FracGASF*MSVolatEF*NtoN2O*kgtoGg,IF('Net zero activities &amp; levers'!$C$14="On",'Net zero Activity data'!BH47*ttokg*FracGASF*MSVolatEF*NtoN2O*kgtoGg,"ERROR"))</f>
        <v>0.6572626584708281</v>
      </c>
      <c r="AP1164" s="94">
        <f>IF('Net zero activities &amp; levers'!$C$14="Off",'Activity data'!BI47*ttokg*FracGASF*MSVolatEF*NtoN2O*kgtoGg,IF('Net zero activities &amp; levers'!$C$14="On",'Net zero Activity data'!BI47*ttokg*FracGASF*MSVolatEF*NtoN2O*kgtoGg,"ERROR"))</f>
        <v>0.65708363430200767</v>
      </c>
      <c r="AQ1164" s="94">
        <f>IF('Net zero activities &amp; levers'!$C$14="Off",'Activity data'!BJ47*ttokg*FracGASF*MSVolatEF*NtoN2O*kgtoGg,IF('Net zero activities &amp; levers'!$C$14="On",'Net zero Activity data'!BJ47*ttokg*FracGASF*MSVolatEF*NtoN2O*kgtoGg,"ERROR"))</f>
        <v>0.65690321556450881</v>
      </c>
      <c r="AR1164" s="94">
        <f>IF('Net zero activities &amp; levers'!$C$14="Off",'Activity data'!BK47*ttokg*FracGASF*MSVolatEF*NtoN2O*kgtoGg,IF('Net zero activities &amp; levers'!$C$14="On",'Net zero Activity data'!BK47*ttokg*FracGASF*MSVolatEF*NtoN2O*kgtoGg,"ERROR"))</f>
        <v>0.65672071055463621</v>
      </c>
      <c r="AS1164" s="94">
        <f>IF('Net zero activities &amp; levers'!$C$14="Off",'Activity data'!BL47*ttokg*FracGASF*MSVolatEF*NtoN2O*kgtoGg,IF('Net zero activities &amp; levers'!$C$14="On",'Net zero Activity data'!BL47*ttokg*FracGASF*MSVolatEF*NtoN2O*kgtoGg,"ERROR"))</f>
        <v>0.65653474451226601</v>
      </c>
      <c r="AT1164" s="94">
        <f>IF('Net zero activities &amp; levers'!$C$14="Off",'Activity data'!BM47*ttokg*FracGASF*MSVolatEF*NtoN2O*kgtoGg,IF('Net zero activities &amp; levers'!$C$14="On",'Net zero Activity data'!BM47*ttokg*FracGASF*MSVolatEF*NtoN2O*kgtoGg,"ERROR"))</f>
        <v>0.65633778154585931</v>
      </c>
      <c r="AU1164" s="94">
        <f>IF('Net zero activities &amp; levers'!$C$14="Off",'Activity data'!BN47*ttokg*FracGASF*MSVolatEF*NtoN2O*kgtoGg,IF('Net zero activities &amp; levers'!$C$14="On",'Net zero Activity data'!BN47*ttokg*FracGASF*MSVolatEF*NtoN2O*kgtoGg,"ERROR"))</f>
        <v>0.65621831754716786</v>
      </c>
      <c r="AV1164" s="94">
        <f>IF('Net zero activities &amp; levers'!$C$14="Off",'Activity data'!BO47*ttokg*FracGASF*MSVolatEF*NtoN2O*kgtoGg,IF('Net zero activities &amp; levers'!$C$14="On",'Net zero Activity data'!BO47*ttokg*FracGASF*MSVolatEF*NtoN2O*kgtoGg,"ERROR"))</f>
        <v>0.65611127696826843</v>
      </c>
      <c r="AW1164" s="94">
        <f>IF('Net zero activities &amp; levers'!$C$14="Off",'Activity data'!BP47*ttokg*FracGASF*MSVolatEF*NtoN2O*kgtoGg,IF('Net zero activities &amp; levers'!$C$14="On",'Net zero Activity data'!BP47*ttokg*FracGASF*MSVolatEF*NtoN2O*kgtoGg,"ERROR"))</f>
        <v>0.65600345870341048</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8.7171196816811167E-3</v>
      </c>
      <c r="U1165" s="94">
        <f>IF('Net zero activities &amp; levers'!$C$14="Off",'Activity data'!AN48*ttokg*FracGASM*MSVolatEF*NtoN2O*kgtoGg,IF('Net zero activities &amp; levers'!$C$14="On",'Net zero Activity data'!AN48*ttokg*FracGASM*MSVolatEF*NtoN2O*kgtoGg,"ERROR"))</f>
        <v>8.7146391658710371E-3</v>
      </c>
      <c r="V1165" s="94">
        <f>IF('Net zero activities &amp; levers'!$C$14="Off",'Activity data'!AO48*ttokg*FracGASM*MSVolatEF*NtoN2O*kgtoGg,IF('Net zero activities &amp; levers'!$C$14="On",'Net zero Activity data'!AO48*ttokg*FracGASM*MSVolatEF*NtoN2O*kgtoGg,"ERROR"))</f>
        <v>8.7127026092341051E-3</v>
      </c>
      <c r="W1165" s="94">
        <f>IF('Net zero activities &amp; levers'!$C$14="Off",'Activity data'!AP48*ttokg*FracGASM*MSVolatEF*NtoN2O*kgtoGg,IF('Net zero activities &amp; levers'!$C$14="On",'Net zero Activity data'!AP48*ttokg*FracGASM*MSVolatEF*NtoN2O*kgtoGg,"ERROR"))</f>
        <v>8.7109507657388546E-3</v>
      </c>
      <c r="X1165" s="94">
        <f>IF('Net zero activities &amp; levers'!$C$14="Off",'Activity data'!AQ48*ttokg*FracGASM*MSVolatEF*NtoN2O*kgtoGg,IF('Net zero activities &amp; levers'!$C$14="On",'Net zero Activity data'!AQ48*ttokg*FracGASM*MSVolatEF*NtoN2O*kgtoGg,"ERROR"))</f>
        <v>8.7090936045188475E-3</v>
      </c>
      <c r="Y1165" s="94">
        <f>IF('Net zero activities &amp; levers'!$C$14="Off",'Activity data'!AR48*ttokg*FracGASM*MSVolatEF*NtoN2O*kgtoGg,IF('Net zero activities &amp; levers'!$C$14="On",'Net zero Activity data'!AR48*ttokg*FracGASM*MSVolatEF*NtoN2O*kgtoGg,"ERROR"))</f>
        <v>8.7073653781719745E-3</v>
      </c>
      <c r="Z1165" s="94">
        <f>IF('Net zero activities &amp; levers'!$C$14="Off",'Activity data'!AS48*ttokg*FracGASM*MSVolatEF*NtoN2O*kgtoGg,IF('Net zero activities &amp; levers'!$C$14="On",'Net zero Activity data'!AS48*ttokg*FracGASM*MSVolatEF*NtoN2O*kgtoGg,"ERROR"))</f>
        <v>8.7058934343220897E-3</v>
      </c>
      <c r="AA1165" s="94">
        <f>IF('Net zero activities &amp; levers'!$C$14="Off",'Activity data'!AT48*ttokg*FracGASM*MSVolatEF*NtoN2O*kgtoGg,IF('Net zero activities &amp; levers'!$C$14="On",'Net zero Activity data'!AT48*ttokg*FracGASM*MSVolatEF*NtoN2O*kgtoGg,"ERROR"))</f>
        <v>8.7044519425707075E-3</v>
      </c>
      <c r="AB1165" s="94">
        <f>IF('Net zero activities &amp; levers'!$C$14="Off",'Activity data'!AU48*ttokg*FracGASM*MSVolatEF*NtoN2O*kgtoGg,IF('Net zero activities &amp; levers'!$C$14="On",'Net zero Activity data'!AU48*ttokg*FracGASM*MSVolatEF*NtoN2O*kgtoGg,"ERROR"))</f>
        <v>8.7029966591013648E-3</v>
      </c>
      <c r="AC1165" s="94">
        <f>IF('Net zero activities &amp; levers'!$C$14="Off",'Activity data'!AV48*ttokg*FracGASM*MSVolatEF*NtoN2O*kgtoGg,IF('Net zero activities &amp; levers'!$C$14="On",'Net zero Activity data'!AV48*ttokg*FracGASM*MSVolatEF*NtoN2O*kgtoGg,"ERROR"))</f>
        <v>8.7010753893198341E-3</v>
      </c>
      <c r="AD1165" s="94">
        <f>IF('Net zero activities &amp; levers'!$C$14="Off",'Activity data'!AW48*ttokg*FracGASM*MSVolatEF*NtoN2O*kgtoGg,IF('Net zero activities &amp; levers'!$C$14="On",'Net zero Activity data'!AW48*ttokg*FracGASM*MSVolatEF*NtoN2O*kgtoGg,"ERROR"))</f>
        <v>8.6994063741302041E-3</v>
      </c>
      <c r="AE1165" s="94">
        <f>IF('Net zero activities &amp; levers'!$C$14="Off",'Activity data'!AX48*ttokg*FracGASM*MSVolatEF*NtoN2O*kgtoGg,IF('Net zero activities &amp; levers'!$C$14="On",'Net zero Activity data'!AX48*ttokg*FracGASM*MSVolatEF*NtoN2O*kgtoGg,"ERROR"))</f>
        <v>8.6974307388179382E-3</v>
      </c>
      <c r="AF1165" s="94">
        <f>IF('Net zero activities &amp; levers'!$C$14="Off",'Activity data'!AY48*ttokg*FracGASM*MSVolatEF*NtoN2O*kgtoGg,IF('Net zero activities &amp; levers'!$C$14="On",'Net zero Activity data'!AY48*ttokg*FracGASM*MSVolatEF*NtoN2O*kgtoGg,"ERROR"))</f>
        <v>8.6954025653070977E-3</v>
      </c>
      <c r="AG1165" s="94">
        <f>IF('Net zero activities &amp; levers'!$C$14="Off",'Activity data'!AZ48*ttokg*FracGASM*MSVolatEF*NtoN2O*kgtoGg,IF('Net zero activities &amp; levers'!$C$14="On",'Net zero Activity data'!AZ48*ttokg*FracGASM*MSVolatEF*NtoN2O*kgtoGg,"ERROR"))</f>
        <v>8.6930437124932373E-3</v>
      </c>
      <c r="AH1165" s="94">
        <f>IF('Net zero activities &amp; levers'!$C$14="Off",'Activity data'!BA48*ttokg*FracGASM*MSVolatEF*NtoN2O*kgtoGg,IF('Net zero activities &amp; levers'!$C$14="On",'Net zero Activity data'!BA48*ttokg*FracGASM*MSVolatEF*NtoN2O*kgtoGg,"ERROR"))</f>
        <v>8.6905448181598538E-3</v>
      </c>
      <c r="AI1165" s="94">
        <f>IF('Net zero activities &amp; levers'!$C$14="Off",'Activity data'!BB48*ttokg*FracGASM*MSVolatEF*NtoN2O*kgtoGg,IF('Net zero activities &amp; levers'!$C$14="On",'Net zero Activity data'!BB48*ttokg*FracGASM*MSVolatEF*NtoN2O*kgtoGg,"ERROR"))</f>
        <v>8.6885988558926628E-3</v>
      </c>
      <c r="AJ1165" s="94">
        <f>IF('Net zero activities &amp; levers'!$C$14="Off",'Activity data'!BC48*ttokg*FracGASM*MSVolatEF*NtoN2O*kgtoGg,IF('Net zero activities &amp; levers'!$C$14="On",'Net zero Activity data'!BC48*ttokg*FracGASM*MSVolatEF*NtoN2O*kgtoGg,"ERROR"))</f>
        <v>8.6866769594024316E-3</v>
      </c>
      <c r="AK1165" s="94">
        <f>IF('Net zero activities &amp; levers'!$C$14="Off",'Activity data'!BD48*ttokg*FracGASM*MSVolatEF*NtoN2O*kgtoGg,IF('Net zero activities &amp; levers'!$C$14="On",'Net zero Activity data'!BD48*ttokg*FracGASM*MSVolatEF*NtoN2O*kgtoGg,"ERROR"))</f>
        <v>8.6845983086935186E-3</v>
      </c>
      <c r="AL1165" s="94">
        <f>IF('Net zero activities &amp; levers'!$C$14="Off",'Activity data'!BE48*ttokg*FracGASM*MSVolatEF*NtoN2O*kgtoGg,IF('Net zero activities &amp; levers'!$C$14="On",'Net zero Activity data'!BE48*ttokg*FracGASM*MSVolatEF*NtoN2O*kgtoGg,"ERROR"))</f>
        <v>8.6825602765450479E-3</v>
      </c>
      <c r="AM1165" s="94">
        <f>IF('Net zero activities &amp; levers'!$C$14="Off",'Activity data'!BF48*ttokg*FracGASM*MSVolatEF*NtoN2O*kgtoGg,IF('Net zero activities &amp; levers'!$C$14="On",'Net zero Activity data'!BF48*ttokg*FracGASM*MSVolatEF*NtoN2O*kgtoGg,"ERROR"))</f>
        <v>8.6803586155126799E-3</v>
      </c>
      <c r="AN1165" s="94">
        <f>IF('Net zero activities &amp; levers'!$C$14="Off",'Activity data'!BG48*ttokg*FracGASM*MSVolatEF*NtoN2O*kgtoGg,IF('Net zero activities &amp; levers'!$C$14="On",'Net zero Activity data'!BG48*ttokg*FracGASM*MSVolatEF*NtoN2O*kgtoGg,"ERROR"))</f>
        <v>8.678246394405233E-3</v>
      </c>
      <c r="AO1165" s="94">
        <f>IF('Net zero activities &amp; levers'!$C$14="Off",'Activity data'!BH48*ttokg*FracGASM*MSVolatEF*NtoN2O*kgtoGg,IF('Net zero activities &amp; levers'!$C$14="On",'Net zero Activity data'!BH48*ttokg*FracGASM*MSVolatEF*NtoN2O*kgtoGg,"ERROR"))</f>
        <v>8.675867091814931E-3</v>
      </c>
      <c r="AP1165" s="94">
        <f>IF('Net zero activities &amp; levers'!$C$14="Off",'Activity data'!BI48*ttokg*FracGASM*MSVolatEF*NtoN2O*kgtoGg,IF('Net zero activities &amp; levers'!$C$14="On",'Net zero Activity data'!BI48*ttokg*FracGASM*MSVolatEF*NtoN2O*kgtoGg,"ERROR"))</f>
        <v>8.6735039727865015E-3</v>
      </c>
      <c r="AQ1165" s="94">
        <f>IF('Net zero activities &amp; levers'!$C$14="Off",'Activity data'!BJ48*ttokg*FracGASM*MSVolatEF*NtoN2O*kgtoGg,IF('Net zero activities &amp; levers'!$C$14="On",'Net zero Activity data'!BJ48*ttokg*FracGASM*MSVolatEF*NtoN2O*kgtoGg,"ERROR"))</f>
        <v>8.6711224454515175E-3</v>
      </c>
      <c r="AR1165" s="94">
        <f>IF('Net zero activities &amp; levers'!$C$14="Off",'Activity data'!BK48*ttokg*FracGASM*MSVolatEF*NtoN2O*kgtoGg,IF('Net zero activities &amp; levers'!$C$14="On",'Net zero Activity data'!BK48*ttokg*FracGASM*MSVolatEF*NtoN2O*kgtoGg,"ERROR"))</f>
        <v>8.6687133793211975E-3</v>
      </c>
      <c r="AS1165" s="94">
        <f>IF('Net zero activities &amp; levers'!$C$14="Off",'Activity data'!BL48*ttokg*FracGASM*MSVolatEF*NtoN2O*kgtoGg,IF('Net zero activities &amp; levers'!$C$14="On",'Net zero Activity data'!BL48*ttokg*FracGASM*MSVolatEF*NtoN2O*kgtoGg,"ERROR"))</f>
        <v>8.6662586275619135E-3</v>
      </c>
      <c r="AT1165" s="94">
        <f>IF('Net zero activities &amp; levers'!$C$14="Off",'Activity data'!BM48*ttokg*FracGASM*MSVolatEF*NtoN2O*kgtoGg,IF('Net zero activities &amp; levers'!$C$14="On",'Net zero Activity data'!BM48*ttokg*FracGASM*MSVolatEF*NtoN2O*kgtoGg,"ERROR"))</f>
        <v>8.6636587164053442E-3</v>
      </c>
      <c r="AU1165" s="94">
        <f>IF('Net zero activities &amp; levers'!$C$14="Off",'Activity data'!BN48*ttokg*FracGASM*MSVolatEF*NtoN2O*kgtoGg,IF('Net zero activities &amp; levers'!$C$14="On",'Net zero Activity data'!BN48*ttokg*FracGASM*MSVolatEF*NtoN2O*kgtoGg,"ERROR"))</f>
        <v>8.6620817916226184E-3</v>
      </c>
      <c r="AV1165" s="94">
        <f>IF('Net zero activities &amp; levers'!$C$14="Off",'Activity data'!BO48*ttokg*FracGASM*MSVolatEF*NtoN2O*kgtoGg,IF('Net zero activities &amp; levers'!$C$14="On",'Net zero Activity data'!BO48*ttokg*FracGASM*MSVolatEF*NtoN2O*kgtoGg,"ERROR"))</f>
        <v>8.6606688559811434E-3</v>
      </c>
      <c r="AW1165" s="94">
        <f>IF('Net zero activities &amp; levers'!$C$14="Off",'Activity data'!BP48*ttokg*FracGASM*MSVolatEF*NtoN2O*kgtoGg,IF('Net zero activities &amp; levers'!$C$14="On",'Net zero Activity data'!BP48*ttokg*FracGASM*MSVolatEF*NtoN2O*kgtoGg,"ERROR"))</f>
        <v>8.6592456548850207E-3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1.2008407282256133</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1.1697766221705692</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1.0583151084438351</v>
      </c>
      <c r="T1166" s="94">
        <f>IF('Net zero activities &amp; levers'!$C$14="Off",SUM('Activity data'!AM50:AM65)*FracGASM*MSVolatEF*NtoN2O*kgtoGg,IF('Net zero activities &amp; levers'!$C$14="On",SUM('Net zero Activity data'!AM50:AM65)*FracGASM*MSVolatEF*NtoN2O*kgtoGg,"ERROR"))</f>
        <v>1.0817135820061958</v>
      </c>
      <c r="U1166" s="94">
        <f>IF('Net zero activities &amp; levers'!$C$14="Off",SUM('Activity data'!AN50:AN65)*FracGASM*MSVolatEF*NtoN2O*kgtoGg,IF('Net zero activities &amp; levers'!$C$14="On",SUM('Net zero Activity data'!AN50:AN65)*FracGASM*MSVolatEF*NtoN2O*kgtoGg,"ERROR"))</f>
        <v>1.0971391321257387</v>
      </c>
      <c r="V1166" s="94">
        <f>IF('Net zero activities &amp; levers'!$C$14="Off",SUM('Activity data'!AO50:AO65)*FracGASM*MSVolatEF*NtoN2O*kgtoGg,IF('Net zero activities &amp; levers'!$C$14="On",SUM('Net zero Activity data'!AO50:AO65)*FracGASM*MSVolatEF*NtoN2O*kgtoGg,"ERROR"))</f>
        <v>1.1099983186934999</v>
      </c>
      <c r="W1166" s="94">
        <f>IF('Net zero activities &amp; levers'!$C$14="Off",SUM('Activity data'!AP50:AP65)*FracGASM*MSVolatEF*NtoN2O*kgtoGg,IF('Net zero activities &amp; levers'!$C$14="On",SUM('Net zero Activity data'!AP50:AP65)*FracGASM*MSVolatEF*NtoN2O*kgtoGg,"ERROR"))</f>
        <v>1.1247424994036939</v>
      </c>
      <c r="X1166" s="94">
        <f>IF('Net zero activities &amp; levers'!$C$14="Off",SUM('Activity data'!AQ50:AQ65)*FracGASM*MSVolatEF*NtoN2O*kgtoGg,IF('Net zero activities &amp; levers'!$C$14="On",SUM('Net zero Activity data'!AQ50:AQ65)*FracGASM*MSVolatEF*NtoN2O*kgtoGg,"ERROR"))</f>
        <v>1.1377367545440498</v>
      </c>
      <c r="Y1166" s="94">
        <f>IF('Net zero activities &amp; levers'!$C$14="Off",SUM('Activity data'!AR50:AR65)*FracGASM*MSVolatEF*NtoN2O*kgtoGg,IF('Net zero activities &amp; levers'!$C$14="On",SUM('Net zero Activity data'!AR50:AR65)*FracGASM*MSVolatEF*NtoN2O*kgtoGg,"ERROR"))</f>
        <v>1.1469482169774268</v>
      </c>
      <c r="Z1166" s="94">
        <f>IF('Net zero activities &amp; levers'!$C$14="Off",SUM('Activity data'!AS50:AS65)*FracGASM*MSVolatEF*NtoN2O*kgtoGg,IF('Net zero activities &amp; levers'!$C$14="On",SUM('Net zero Activity data'!AS50:AS65)*FracGASM*MSVolatEF*NtoN2O*kgtoGg,"ERROR"))</f>
        <v>1.1558704877490678</v>
      </c>
      <c r="AA1166" s="94">
        <f>IF('Net zero activities &amp; levers'!$C$14="Off",SUM('Activity data'!AT50:AT65)*FracGASM*MSVolatEF*NtoN2O*kgtoGg,IF('Net zero activities &amp; levers'!$C$14="On",SUM('Net zero Activity data'!AT50:AT65)*FracGASM*MSVolatEF*NtoN2O*kgtoGg,"ERROR"))</f>
        <v>1.1651841304240751</v>
      </c>
      <c r="AB1166" s="94">
        <f>IF('Net zero activities &amp; levers'!$C$14="Off",SUM('Activity data'!AU50:AU65)*FracGASM*MSVolatEF*NtoN2O*kgtoGg,IF('Net zero activities &amp; levers'!$C$14="On",SUM('Net zero Activity data'!AU50:AU65)*FracGASM*MSVolatEF*NtoN2O*kgtoGg,"ERROR"))</f>
        <v>1.1819774417183677</v>
      </c>
      <c r="AC1166" s="94">
        <f>IF('Net zero activities &amp; levers'!$C$14="Off",SUM('Activity data'!AV50:AV65)*FracGASM*MSVolatEF*NtoN2O*kgtoGg,IF('Net zero activities &amp; levers'!$C$14="On",SUM('Net zero Activity data'!AV50:AV65)*FracGASM*MSVolatEF*NtoN2O*kgtoGg,"ERROR"))</f>
        <v>1.1950081130366406</v>
      </c>
      <c r="AD1166" s="94">
        <f>IF('Net zero activities &amp; levers'!$C$14="Off",SUM('Activity data'!AW50:AW65)*FracGASM*MSVolatEF*NtoN2O*kgtoGg,IF('Net zero activities &amp; levers'!$C$14="On",SUM('Net zero Activity data'!AW50:AW65)*FracGASM*MSVolatEF*NtoN2O*kgtoGg,"ERROR"))</f>
        <v>1.2089159739724835</v>
      </c>
      <c r="AE1166" s="94">
        <f>IF('Net zero activities &amp; levers'!$C$14="Off",SUM('Activity data'!AX50:AX65)*FracGASM*MSVolatEF*NtoN2O*kgtoGg,IF('Net zero activities &amp; levers'!$C$14="On",SUM('Net zero Activity data'!AX50:AX65)*FracGASM*MSVolatEF*NtoN2O*kgtoGg,"ERROR"))</f>
        <v>1.2237405941114132</v>
      </c>
      <c r="AF1166" s="94">
        <f>IF('Net zero activities &amp; levers'!$C$14="Off",SUM('Activity data'!AY50:AY65)*FracGASM*MSVolatEF*NtoN2O*kgtoGg,IF('Net zero activities &amp; levers'!$C$14="On",SUM('Net zero Activity data'!AY50:AY65)*FracGASM*MSVolatEF*NtoN2O*kgtoGg,"ERROR"))</f>
        <v>1.2439410301408287</v>
      </c>
      <c r="AG1166" s="94">
        <f>IF('Net zero activities &amp; levers'!$C$14="Off",SUM('Activity data'!AZ50:AZ65)*FracGASM*MSVolatEF*NtoN2O*kgtoGg,IF('Net zero activities &amp; levers'!$C$14="On",SUM('Net zero Activity data'!AZ50:AZ65)*FracGASM*MSVolatEF*NtoN2O*kgtoGg,"ERROR"))</f>
        <v>1.2665500798244025</v>
      </c>
      <c r="AH1166" s="94">
        <f>IF('Net zero activities &amp; levers'!$C$14="Off",SUM('Activity data'!BA50:BA65)*FracGASM*MSVolatEF*NtoN2O*kgtoGg,IF('Net zero activities &amp; levers'!$C$14="On",SUM('Net zero Activity data'!BA50:BA65)*FracGASM*MSVolatEF*NtoN2O*kgtoGg,"ERROR"))</f>
        <v>1.2803445981940442</v>
      </c>
      <c r="AI1166" s="94">
        <f>IF('Net zero activities &amp; levers'!$C$14="Off",SUM('Activity data'!BB50:BB65)*FracGASM*MSVolatEF*NtoN2O*kgtoGg,IF('Net zero activities &amp; levers'!$C$14="On",SUM('Net zero Activity data'!BB50:BB65)*FracGASM*MSVolatEF*NtoN2O*kgtoGg,"ERROR"))</f>
        <v>1.2938151964230753</v>
      </c>
      <c r="AJ1166" s="94">
        <f>IF('Net zero activities &amp; levers'!$C$14="Off",SUM('Activity data'!BC50:BC65)*FracGASM*MSVolatEF*NtoN2O*kgtoGg,IF('Net zero activities &amp; levers'!$C$14="On",SUM('Net zero Activity data'!BC50:BC65)*FracGASM*MSVolatEF*NtoN2O*kgtoGg,"ERROR"))</f>
        <v>1.3099131631551906</v>
      </c>
      <c r="AK1166" s="94">
        <f>IF('Net zero activities &amp; levers'!$C$14="Off",SUM('Activity data'!BD50:BD65)*FracGASM*MSVolatEF*NtoN2O*kgtoGg,IF('Net zero activities &amp; levers'!$C$14="On",SUM('Net zero Activity data'!BD50:BD65)*FracGASM*MSVolatEF*NtoN2O*kgtoGg,"ERROR"))</f>
        <v>1.3254263499418728</v>
      </c>
      <c r="AL1166" s="94">
        <f>IF('Net zero activities &amp; levers'!$C$14="Off",SUM('Activity data'!BE50:BE65)*FracGASM*MSVolatEF*NtoN2O*kgtoGg,IF('Net zero activities &amp; levers'!$C$14="On",SUM('Net zero Activity data'!BE50:BE65)*FracGASM*MSVolatEF*NtoN2O*kgtoGg,"ERROR"))</f>
        <v>1.3437231728606644</v>
      </c>
      <c r="AM1166" s="94">
        <f>IF('Net zero activities &amp; levers'!$C$14="Off",SUM('Activity data'!BF50:BF65)*FracGASM*MSVolatEF*NtoN2O*kgtoGg,IF('Net zero activities &amp; levers'!$C$14="On",SUM('Net zero Activity data'!BF50:BF65)*FracGASM*MSVolatEF*NtoN2O*kgtoGg,"ERROR"))</f>
        <v>1.3606353645197928</v>
      </c>
      <c r="AN1166" s="94">
        <f>IF('Net zero activities &amp; levers'!$C$14="Off",SUM('Activity data'!BG50:BG65)*FracGASM*MSVolatEF*NtoN2O*kgtoGg,IF('Net zero activities &amp; levers'!$C$14="On",SUM('Net zero Activity data'!BG50:BG65)*FracGASM*MSVolatEF*NtoN2O*kgtoGg,"ERROR"))</f>
        <v>1.3846682324569703</v>
      </c>
      <c r="AO1166" s="94">
        <f>IF('Net zero activities &amp; levers'!$C$14="Off",SUM('Activity data'!BH50:BH65)*FracGASM*MSVolatEF*NtoN2O*kgtoGg,IF('Net zero activities &amp; levers'!$C$14="On",SUM('Net zero Activity data'!BH50:BH65)*FracGASM*MSVolatEF*NtoN2O*kgtoGg,"ERROR"))</f>
        <v>1.4086943645257162</v>
      </c>
      <c r="AP1166" s="94">
        <f>IF('Net zero activities &amp; levers'!$C$14="Off",SUM('Activity data'!BI50:BI65)*FracGASM*MSVolatEF*NtoN2O*kgtoGg,IF('Net zero activities &amp; levers'!$C$14="On",SUM('Net zero Activity data'!BI50:BI65)*FracGASM*MSVolatEF*NtoN2O*kgtoGg,"ERROR"))</f>
        <v>1.4333039618998324</v>
      </c>
      <c r="AQ1166" s="94">
        <f>IF('Net zero activities &amp; levers'!$C$14="Off",SUM('Activity data'!BJ50:BJ65)*FracGASM*MSVolatEF*NtoN2O*kgtoGg,IF('Net zero activities &amp; levers'!$C$14="On",SUM('Net zero Activity data'!BJ50:BJ65)*FracGASM*MSVolatEF*NtoN2O*kgtoGg,"ERROR"))</f>
        <v>1.4586702884289542</v>
      </c>
      <c r="AR1166" s="94">
        <f>IF('Net zero activities &amp; levers'!$C$14="Off",SUM('Activity data'!BK50:BK65)*FracGASM*MSVolatEF*NtoN2O*kgtoGg,IF('Net zero activities &amp; levers'!$C$14="On",SUM('Net zero Activity data'!BK50:BK65)*FracGASM*MSVolatEF*NtoN2O*kgtoGg,"ERROR"))</f>
        <v>1.4851333871953596</v>
      </c>
      <c r="AS1166" s="94">
        <f>IF('Net zero activities &amp; levers'!$C$14="Off",SUM('Activity data'!BL50:BL65)*FracGASM*MSVolatEF*NtoN2O*kgtoGg,IF('Net zero activities &amp; levers'!$C$14="On",SUM('Net zero Activity data'!BL50:BL65)*FracGASM*MSVolatEF*NtoN2O*kgtoGg,"ERROR"))</f>
        <v>1.5145004930344006</v>
      </c>
      <c r="AT1166" s="94">
        <f>IF('Net zero activities &amp; levers'!$C$14="Off",SUM('Activity data'!BM50:BM65)*FracGASM*MSVolatEF*NtoN2O*kgtoGg,IF('Net zero activities &amp; levers'!$C$14="On",SUM('Net zero Activity data'!BM50:BM65)*FracGASM*MSVolatEF*NtoN2O*kgtoGg,"ERROR"))</f>
        <v>1.525850384591833</v>
      </c>
      <c r="AU1166" s="94">
        <f>IF('Net zero activities &amp; levers'!$C$14="Off",SUM('Activity data'!BN50:BN65)*FracGASM*MSVolatEF*NtoN2O*kgtoGg,IF('Net zero activities &amp; levers'!$C$14="On",SUM('Net zero Activity data'!BN50:BN65)*FracGASM*MSVolatEF*NtoN2O*kgtoGg,"ERROR"))</f>
        <v>1.5343389007732156</v>
      </c>
      <c r="AV1166" s="94">
        <f>IF('Net zero activities &amp; levers'!$C$14="Off",SUM('Activity data'!BO50:BO65)*FracGASM*MSVolatEF*NtoN2O*kgtoGg,IF('Net zero activities &amp; levers'!$C$14="On",SUM('Net zero Activity data'!BO50:BO65)*FracGASM*MSVolatEF*NtoN2O*kgtoGg,"ERROR"))</f>
        <v>1.5430762776631064</v>
      </c>
      <c r="AW1166" s="94">
        <f>IF('Net zero activities &amp; levers'!$C$14="Off",SUM('Activity data'!BP50:BP65)*FracGASM*MSVolatEF*NtoN2O*kgtoGg,IF('Net zero activities &amp; levers'!$C$14="On",SUM('Net zero Activity data'!BP50:BP65)*FracGASM*MSVolatEF*NtoN2O*kgtoGg,"ERROR"))</f>
        <v>1.550976498720875</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3.9193710675407551</v>
      </c>
      <c r="T1167" s="94">
        <f>IF('Net zero activities &amp; levers'!$C$14="Off",SUM('Activity data'!AM66:AM81)*FracGASM*MSVolatEF*NtoN2O*kgtoGg,IF('Net zero activities &amp; levers'!$C$14="On",SUM('Net zero Activity data'!AM66:AM81)*FracGASM*MSVolatEF*NtoN2O*kgtoGg,"ERROR"))</f>
        <v>3.9675413829497361</v>
      </c>
      <c r="U1167" s="94">
        <f>IF('Net zero activities &amp; levers'!$C$14="Off",SUM('Activity data'!AN66:AN81)*FracGASM*MSVolatEF*NtoN2O*kgtoGg,IF('Net zero activities &amp; levers'!$C$14="On",SUM('Net zero Activity data'!AN66:AN81)*FracGASM*MSVolatEF*NtoN2O*kgtoGg,"ERROR"))</f>
        <v>3.9963045556227019</v>
      </c>
      <c r="V1167" s="94">
        <f>IF('Net zero activities &amp; levers'!$C$14="Off",SUM('Activity data'!AO66:AO81)*FracGASM*MSVolatEF*NtoN2O*kgtoGg,IF('Net zero activities &amp; levers'!$C$14="On",SUM('Net zero Activity data'!AO66:AO81)*FracGASM*MSVolatEF*NtoN2O*kgtoGg,"ERROR"))</f>
        <v>4.0181045214826456</v>
      </c>
      <c r="W1167" s="94">
        <f>IF('Net zero activities &amp; levers'!$C$14="Off",SUM('Activity data'!AP66:AP81)*FracGASM*MSVolatEF*NtoN2O*kgtoGg,IF('Net zero activities &amp; levers'!$C$14="On",SUM('Net zero Activity data'!AP66:AP81)*FracGASM*MSVolatEF*NtoN2O*kgtoGg,"ERROR"))</f>
        <v>4.0429589001057185</v>
      </c>
      <c r="X1167" s="94">
        <f>IF('Net zero activities &amp; levers'!$C$14="Off",SUM('Activity data'!AQ66:AQ81)*FracGASM*MSVolatEF*NtoN2O*kgtoGg,IF('Net zero activities &amp; levers'!$C$14="On",SUM('Net zero Activity data'!AQ66:AQ81)*FracGASM*MSVolatEF*NtoN2O*kgtoGg,"ERROR"))</f>
        <v>4.062672973299339</v>
      </c>
      <c r="Y1167" s="94">
        <f>IF('Net zero activities &amp; levers'!$C$14="Off",SUM('Activity data'!AR66:AR81)*FracGASM*MSVolatEF*NtoN2O*kgtoGg,IF('Net zero activities &amp; levers'!$C$14="On",SUM('Net zero Activity data'!AR66:AR81)*FracGASM*MSVolatEF*NtoN2O*kgtoGg,"ERROR"))</f>
        <v>4.0735559630455143</v>
      </c>
      <c r="Z1167" s="94">
        <f>IF('Net zero activities &amp; levers'!$C$14="Off",SUM('Activity data'!AS66:AS81)*FracGASM*MSVolatEF*NtoN2O*kgtoGg,IF('Net zero activities &amp; levers'!$C$14="On",SUM('Net zero Activity data'!AS66:AS81)*FracGASM*MSVolatEF*NtoN2O*kgtoGg,"ERROR"))</f>
        <v>4.0834095160895476</v>
      </c>
      <c r="AA1167" s="94">
        <f>IF('Net zero activities &amp; levers'!$C$14="Off",SUM('Activity data'!AT66:AT81)*FracGASM*MSVolatEF*NtoN2O*kgtoGg,IF('Net zero activities &amp; levers'!$C$14="On",SUM('Net zero Activity data'!AT66:AT81)*FracGASM*MSVolatEF*NtoN2O*kgtoGg,"ERROR"))</f>
        <v>4.0937090131303266</v>
      </c>
      <c r="AB1167" s="94">
        <f>IF('Net zero activities &amp; levers'!$C$14="Off",SUM('Activity data'!AU66:AU81)*FracGASM*MSVolatEF*NtoN2O*kgtoGg,IF('Net zero activities &amp; levers'!$C$14="On",SUM('Net zero Activity data'!AU66:AU81)*FracGASM*MSVolatEF*NtoN2O*kgtoGg,"ERROR"))</f>
        <v>4.1197943263995107</v>
      </c>
      <c r="AC1167" s="94">
        <f>IF('Net zero activities &amp; levers'!$C$14="Off",SUM('Activity data'!AV66:AV81)*FracGASM*MSVolatEF*NtoN2O*kgtoGg,IF('Net zero activities &amp; levers'!$C$14="On",SUM('Net zero Activity data'!AV66:AV81)*FracGASM*MSVolatEF*NtoN2O*kgtoGg,"ERROR"))</f>
        <v>4.1371093500145353</v>
      </c>
      <c r="AD1167" s="94">
        <f>IF('Net zero activities &amp; levers'!$C$14="Off",SUM('Activity data'!AW66:AW81)*FracGASM*MSVolatEF*NtoN2O*kgtoGg,IF('Net zero activities &amp; levers'!$C$14="On",SUM('Net zero Activity data'!AW66:AW81)*FracGASM*MSVolatEF*NtoN2O*kgtoGg,"ERROR"))</f>
        <v>4.1465866482263332</v>
      </c>
      <c r="AE1167" s="94">
        <f>IF('Net zero activities &amp; levers'!$C$14="Off",SUM('Activity data'!AX66:AX81)*FracGASM*MSVolatEF*NtoN2O*kgtoGg,IF('Net zero activities &amp; levers'!$C$14="On",SUM('Net zero Activity data'!AX66:AX81)*FracGASM*MSVolatEF*NtoN2O*kgtoGg,"ERROR"))</f>
        <v>4.1570024751437398</v>
      </c>
      <c r="AF1167" s="94">
        <f>IF('Net zero activities &amp; levers'!$C$14="Off",SUM('Activity data'!AY66:AY81)*FracGASM*MSVolatEF*NtoN2O*kgtoGg,IF('Net zero activities &amp; levers'!$C$14="On",SUM('Net zero Activity data'!AY66:AY81)*FracGASM*MSVolatEF*NtoN2O*kgtoGg,"ERROR"))</f>
        <v>4.1775796204917386</v>
      </c>
      <c r="AG1167" s="94">
        <f>IF('Net zero activities &amp; levers'!$C$14="Off",SUM('Activity data'!AZ66:AZ81)*FracGASM*MSVolatEF*NtoN2O*kgtoGg,IF('Net zero activities &amp; levers'!$C$14="On",SUM('Net zero Activity data'!AZ66:AZ81)*FracGASM*MSVolatEF*NtoN2O*kgtoGg,"ERROR"))</f>
        <v>4.2017922630218454</v>
      </c>
      <c r="AH1167" s="94">
        <f>IF('Net zero activities &amp; levers'!$C$14="Off",SUM('Activity data'!BA66:BA81)*FracGASM*MSVolatEF*NtoN2O*kgtoGg,IF('Net zero activities &amp; levers'!$C$14="On",SUM('Net zero Activity data'!BA66:BA81)*FracGASM*MSVolatEF*NtoN2O*kgtoGg,"ERROR"))</f>
        <v>4.2065192230363442</v>
      </c>
      <c r="AI1167" s="94">
        <f>IF('Net zero activities &amp; levers'!$C$14="Off",SUM('Activity data'!BB66:BB81)*FracGASM*MSVolatEF*NtoN2O*kgtoGg,IF('Net zero activities &amp; levers'!$C$14="On",SUM('Net zero Activity data'!BB66:BB81)*FracGASM*MSVolatEF*NtoN2O*kgtoGg,"ERROR"))</f>
        <v>4.2095151361718779</v>
      </c>
      <c r="AJ1167" s="94">
        <f>IF('Net zero activities &amp; levers'!$C$14="Off",SUM('Activity data'!BC66:BC81)*FracGASM*MSVolatEF*NtoN2O*kgtoGg,IF('Net zero activities &amp; levers'!$C$14="On",SUM('Net zero Activity data'!BC66:BC81)*FracGASM*MSVolatEF*NtoN2O*kgtoGg,"ERROR"))</f>
        <v>4.2166662176505358</v>
      </c>
      <c r="AK1167" s="94">
        <f>IF('Net zero activities &amp; levers'!$C$14="Off",SUM('Activity data'!BD66:BD81)*FracGASM*MSVolatEF*NtoN2O*kgtoGg,IF('Net zero activities &amp; levers'!$C$14="On",SUM('Net zero Activity data'!BD66:BD81)*FracGASM*MSVolatEF*NtoN2O*kgtoGg,"ERROR"))</f>
        <v>4.2214257556523425</v>
      </c>
      <c r="AL1167" s="94">
        <f>IF('Net zero activities &amp; levers'!$C$14="Off",SUM('Activity data'!BE66:BE81)*FracGASM*MSVolatEF*NtoN2O*kgtoGg,IF('Net zero activities &amp; levers'!$C$14="On",SUM('Net zero Activity data'!BE66:BE81)*FracGASM*MSVolatEF*NtoN2O*kgtoGg,"ERROR"))</f>
        <v>4.2303684146324505</v>
      </c>
      <c r="AM1167" s="94">
        <f>IF('Net zero activities &amp; levers'!$C$14="Off",SUM('Activity data'!BF66:BF81)*FracGASM*MSVolatEF*NtoN2O*kgtoGg,IF('Net zero activities &amp; levers'!$C$14="On",SUM('Net zero Activity data'!BF66:BF81)*FracGASM*MSVolatEF*NtoN2O*kgtoGg,"ERROR"))</f>
        <v>4.2352478551338804</v>
      </c>
      <c r="AN1167" s="94">
        <f>IF('Net zero activities &amp; levers'!$C$14="Off",SUM('Activity data'!BG66:BG81)*FracGASM*MSVolatEF*NtoN2O*kgtoGg,IF('Net zero activities &amp; levers'!$C$14="On",SUM('Net zero Activity data'!BG66:BG81)*FracGASM*MSVolatEF*NtoN2O*kgtoGg,"ERROR"))</f>
        <v>4.2586580005121109</v>
      </c>
      <c r="AO1167" s="94">
        <f>IF('Net zero activities &amp; levers'!$C$14="Off",SUM('Activity data'!BH66:BH81)*FracGASM*MSVolatEF*NtoN2O*kgtoGg,IF('Net zero activities &amp; levers'!$C$14="On",SUM('Net zero Activity data'!BH66:BH81)*FracGASM*MSVolatEF*NtoN2O*kgtoGg,"ERROR"))</f>
        <v>4.2807709035875297</v>
      </c>
      <c r="AP1167" s="94">
        <f>IF('Net zero activities &amp; levers'!$C$14="Off",SUM('Activity data'!BI66:BI81)*FracGASM*MSVolatEF*NtoN2O*kgtoGg,IF('Net zero activities &amp; levers'!$C$14="On",SUM('Net zero Activity data'!BI66:BI81)*FracGASM*MSVolatEF*NtoN2O*kgtoGg,"ERROR"))</f>
        <v>4.3026676377465156</v>
      </c>
      <c r="AQ1167" s="94">
        <f>IF('Net zero activities &amp; levers'!$C$14="Off",SUM('Activity data'!BJ66:BJ81)*FracGASM*MSVolatEF*NtoN2O*kgtoGg,IF('Net zero activities &amp; levers'!$C$14="On",SUM('Net zero Activity data'!BJ66:BJ81)*FracGASM*MSVolatEF*NtoN2O*kgtoGg,"ERROR"))</f>
        <v>4.3246134738779469</v>
      </c>
      <c r="AR1167" s="94">
        <f>IF('Net zero activities &amp; levers'!$C$14="Off",SUM('Activity data'!BK66:BK81)*FracGASM*MSVolatEF*NtoN2O*kgtoGg,IF('Net zero activities &amp; levers'!$C$14="On",SUM('Net zero Activity data'!BK66:BK81)*FracGASM*MSVolatEF*NtoN2O*kgtoGg,"ERROR"))</f>
        <v>4.3471635300309739</v>
      </c>
      <c r="AS1167" s="94">
        <f>IF('Net zero activities &amp; levers'!$C$14="Off",SUM('Activity data'!BL66:BL81)*FracGASM*MSVolatEF*NtoN2O*kgtoGg,IF('Net zero activities &amp; levers'!$C$14="On",SUM('Net zero Activity data'!BL66:BL81)*FracGASM*MSVolatEF*NtoN2O*kgtoGg,"ERROR"))</f>
        <v>4.3734919919194972</v>
      </c>
      <c r="AT1167" s="94">
        <f>IF('Net zero activities &amp; levers'!$C$14="Off",SUM('Activity data'!BM66:BM81)*FracGASM*MSVolatEF*NtoN2O*kgtoGg,IF('Net zero activities &amp; levers'!$C$14="On",SUM('Net zero Activity data'!BM66:BM81)*FracGASM*MSVolatEF*NtoN2O*kgtoGg,"ERROR"))</f>
        <v>4.3660966372992904</v>
      </c>
      <c r="AU1167" s="94">
        <f>IF('Net zero activities &amp; levers'!$C$14="Off",SUM('Activity data'!BN66:BN81)*FracGASM*MSVolatEF*NtoN2O*kgtoGg,IF('Net zero activities &amp; levers'!$C$14="On",SUM('Net zero Activity data'!BN66:BN81)*FracGASM*MSVolatEF*NtoN2O*kgtoGg,"ERROR"))</f>
        <v>4.3527807255304758</v>
      </c>
      <c r="AV1167" s="94">
        <f>IF('Net zero activities &amp; levers'!$C$14="Off",SUM('Activity data'!BO66:BO81)*FracGASM*MSVolatEF*NtoN2O*kgtoGg,IF('Net zero activities &amp; levers'!$C$14="On",SUM('Net zero Activity data'!BO66:BO81)*FracGASM*MSVolatEF*NtoN2O*kgtoGg,"ERROR"))</f>
        <v>4.3391267627324295</v>
      </c>
      <c r="AW1167" s="94">
        <f>IF('Net zero activities &amp; levers'!$C$14="Off",SUM('Activity data'!BP66:BP81)*FracGASM*MSVolatEF*NtoN2O*kgtoGg,IF('Net zero activities &amp; levers'!$C$14="On",SUM('Net zero Activity data'!BP66:BP81)*FracGASM*MSVolatEF*NtoN2O*kgtoGg,"ERROR"))</f>
        <v>4.323239001615276</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2.2783380986212006E-4</v>
      </c>
      <c r="U1168" s="94">
        <f>IF('Net zero activities &amp; levers'!$C$14="Off",'Activity data'!AN47*FracLEACH*MSLeachEF*NtoN2O*kgtoGg,IF('Net zero activities &amp; levers'!$C$14="On",'Net zero Activity data'!AN47*FracLEACH*MSLeachEF*NtoN2O*kgtoGg,"ERROR"))</f>
        <v>2.2776897819890203E-4</v>
      </c>
      <c r="V1168" s="94">
        <f>IF('Net zero activities &amp; levers'!$C$14="Off",'Activity data'!AO47*FracLEACH*MSLeachEF*NtoN2O*kgtoGg,IF('Net zero activities &amp; levers'!$C$14="On",'Net zero Activity data'!AO47*FracLEACH*MSLeachEF*NtoN2O*kgtoGg,"ERROR"))</f>
        <v>2.2771836365043679E-4</v>
      </c>
      <c r="W1168" s="94">
        <f>IF('Net zero activities &amp; levers'!$C$14="Off",'Activity data'!AP47*FracLEACH*MSLeachEF*NtoN2O*kgtoGg,IF('Net zero activities &amp; levers'!$C$14="On",'Net zero Activity data'!AP47*FracLEACH*MSLeachEF*NtoN2O*kgtoGg,"ERROR"))</f>
        <v>2.2767257683181088E-4</v>
      </c>
      <c r="X1168" s="94">
        <f>IF('Net zero activities &amp; levers'!$C$14="Off",'Activity data'!AQ47*FracLEACH*MSLeachEF*NtoN2O*kgtoGg,IF('Net zero activities &amp; levers'!$C$14="On",'Net zero Activity data'!AQ47*FracLEACH*MSLeachEF*NtoN2O*kgtoGg,"ERROR"))</f>
        <v>2.2762403739083343E-4</v>
      </c>
      <c r="Y1168" s="94">
        <f>IF('Net zero activities &amp; levers'!$C$14="Off",'Activity data'!AR47*FracLEACH*MSLeachEF*NtoN2O*kgtoGg,IF('Net zero activities &amp; levers'!$C$14="On",'Net zero Activity data'!AR47*FracLEACH*MSLeachEF*NtoN2O*kgtoGg,"ERROR"))</f>
        <v>2.2757886783858562E-4</v>
      </c>
      <c r="Z1168" s="94">
        <f>IF('Net zero activities &amp; levers'!$C$14="Off",'Activity data'!AS47*FracLEACH*MSLeachEF*NtoN2O*kgtoGg,IF('Net zero activities &amp; levers'!$C$14="On",'Net zero Activity data'!AS47*FracLEACH*MSLeachEF*NtoN2O*kgtoGg,"ERROR"))</f>
        <v>2.2754039657887267E-4</v>
      </c>
      <c r="AA1168" s="94">
        <f>IF('Net zero activities &amp; levers'!$C$14="Off",'Activity data'!AT47*FracLEACH*MSLeachEF*NtoN2O*kgtoGg,IF('Net zero activities &amp; levers'!$C$14="On",'Net zero Activity data'!AT47*FracLEACH*MSLeachEF*NtoN2O*kgtoGg,"ERROR"))</f>
        <v>2.2750272122627979E-4</v>
      </c>
      <c r="AB1168" s="94">
        <f>IF('Net zero activities &amp; levers'!$C$14="Off",'Activity data'!AU47*FracLEACH*MSLeachEF*NtoN2O*kgtoGg,IF('Net zero activities &amp; levers'!$C$14="On",'Net zero Activity data'!AU47*FracLEACH*MSLeachEF*NtoN2O*kgtoGg,"ERROR"))</f>
        <v>2.2746468540833111E-4</v>
      </c>
      <c r="AC1168" s="94">
        <f>IF('Net zero activities &amp; levers'!$C$14="Off",'Activity data'!AV47*FracLEACH*MSLeachEF*NtoN2O*kgtoGg,IF('Net zero activities &amp; levers'!$C$14="On",'Net zero Activity data'!AV47*FracLEACH*MSLeachEF*NtoN2O*kgtoGg,"ERROR"))</f>
        <v>2.2741447040267742E-4</v>
      </c>
      <c r="AD1168" s="94">
        <f>IF('Net zero activities &amp; levers'!$C$14="Off",'Activity data'!AW47*FracLEACH*MSLeachEF*NtoN2O*kgtoGg,IF('Net zero activities &amp; levers'!$C$14="On",'Net zero Activity data'!AW47*FracLEACH*MSLeachEF*NtoN2O*kgtoGg,"ERROR"))</f>
        <v>2.2737084841476662E-4</v>
      </c>
      <c r="AE1168" s="94">
        <f>IF('Net zero activities &amp; levers'!$C$14="Off",'Activity data'!AX47*FracLEACH*MSLeachEF*NtoN2O*kgtoGg,IF('Net zero activities &amp; levers'!$C$14="On",'Net zero Activity data'!AX47*FracLEACH*MSLeachEF*NtoN2O*kgtoGg,"ERROR"))</f>
        <v>2.2731921249183234E-4</v>
      </c>
      <c r="AF1168" s="94">
        <f>IF('Net zero activities &amp; levers'!$C$14="Off",'Activity data'!AY47*FracLEACH*MSLeachEF*NtoN2O*kgtoGg,IF('Net zero activities &amp; levers'!$C$14="On",'Net zero Activity data'!AY47*FracLEACH*MSLeachEF*NtoN2O*kgtoGg,"ERROR"))</f>
        <v>2.2726620341143548E-4</v>
      </c>
      <c r="AG1168" s="94">
        <f>IF('Net zero activities &amp; levers'!$C$14="Off",'Activity data'!AZ47*FracLEACH*MSLeachEF*NtoN2O*kgtoGg,IF('Net zero activities &amp; levers'!$C$14="On",'Net zero Activity data'!AZ47*FracLEACH*MSLeachEF*NtoN2O*kgtoGg,"ERROR"))</f>
        <v>2.272045515765277E-4</v>
      </c>
      <c r="AH1168" s="94">
        <f>IF('Net zero activities &amp; levers'!$C$14="Off",'Activity data'!BA47*FracLEACH*MSLeachEF*NtoN2O*kgtoGg,IF('Net zero activities &amp; levers'!$C$14="On",'Net zero Activity data'!BA47*FracLEACH*MSLeachEF*NtoN2O*kgtoGg,"ERROR"))</f>
        <v>2.2713923956554159E-4</v>
      </c>
      <c r="AI1168" s="94">
        <f>IF('Net zero activities &amp; levers'!$C$14="Off",'Activity data'!BB47*FracLEACH*MSLeachEF*NtoN2O*kgtoGg,IF('Net zero activities &amp; levers'!$C$14="On",'Net zero Activity data'!BB47*FracLEACH*MSLeachEF*NtoN2O*kgtoGg,"ERROR"))</f>
        <v>2.2708837918810362E-4</v>
      </c>
      <c r="AJ1168" s="94">
        <f>IF('Net zero activities &amp; levers'!$C$14="Off",'Activity data'!BC47*FracLEACH*MSLeachEF*NtoN2O*kgtoGg,IF('Net zero activities &amp; levers'!$C$14="On",'Net zero Activity data'!BC47*FracLEACH*MSLeachEF*NtoN2O*kgtoGg,"ERROR"))</f>
        <v>2.2703814780256353E-4</v>
      </c>
      <c r="AK1168" s="94">
        <f>IF('Net zero activities &amp; levers'!$C$14="Off",'Activity data'!BD47*FracLEACH*MSLeachEF*NtoN2O*kgtoGg,IF('Net zero activities &amp; levers'!$C$14="On",'Net zero Activity data'!BD47*FracLEACH*MSLeachEF*NtoN2O*kgtoGg,"ERROR"))</f>
        <v>2.2698381943176234E-4</v>
      </c>
      <c r="AL1168" s="94">
        <f>IF('Net zero activities &amp; levers'!$C$14="Off",'Activity data'!BE47*FracLEACH*MSLeachEF*NtoN2O*kgtoGg,IF('Net zero activities &amp; levers'!$C$14="On",'Net zero Activity data'!BE47*FracLEACH*MSLeachEF*NtoN2O*kgtoGg,"ERROR"))</f>
        <v>2.2693055268242738E-4</v>
      </c>
      <c r="AM1168" s="94">
        <f>IF('Net zero activities &amp; levers'!$C$14="Off",'Activity data'!BF47*FracLEACH*MSLeachEF*NtoN2O*kgtoGg,IF('Net zero activities &amp; levers'!$C$14="On",'Net zero Activity data'!BF47*FracLEACH*MSLeachEF*NtoN2O*kgtoGg,"ERROR"))</f>
        <v>2.2687300926908135E-4</v>
      </c>
      <c r="AN1168" s="94">
        <f>IF('Net zero activities &amp; levers'!$C$14="Off",'Activity data'!BG47*FracLEACH*MSLeachEF*NtoN2O*kgtoGg,IF('Net zero activities &amp; levers'!$C$14="On",'Net zero Activity data'!BG47*FracLEACH*MSLeachEF*NtoN2O*kgtoGg,"ERROR"))</f>
        <v>2.2681780349013671E-4</v>
      </c>
      <c r="AO1168" s="94">
        <f>IF('Net zero activities &amp; levers'!$C$14="Off",'Activity data'!BH47*FracLEACH*MSLeachEF*NtoN2O*kgtoGg,IF('Net zero activities &amp; levers'!$C$14="On",'Net zero Activity data'!BH47*FracLEACH*MSLeachEF*NtoN2O*kgtoGg,"ERROR"))</f>
        <v>2.2675561717243567E-4</v>
      </c>
      <c r="AP1168" s="94">
        <f>IF('Net zero activities &amp; levers'!$C$14="Off",'Activity data'!BI47*FracLEACH*MSLeachEF*NtoN2O*kgtoGg,IF('Net zero activities &amp; levers'!$C$14="On",'Net zero Activity data'!BI47*FracLEACH*MSLeachEF*NtoN2O*kgtoGg,"ERROR"))</f>
        <v>2.2669385383419259E-4</v>
      </c>
      <c r="AQ1168" s="94">
        <f>IF('Net zero activities &amp; levers'!$C$14="Off",'Activity data'!BJ47*FracLEACH*MSLeachEF*NtoN2O*kgtoGg,IF('Net zero activities &amp; levers'!$C$14="On",'Net zero Activity data'!BJ47*FracLEACH*MSLeachEF*NtoN2O*kgtoGg,"ERROR"))</f>
        <v>2.2663160936975553E-4</v>
      </c>
      <c r="AR1168" s="94">
        <f>IF('Net zero activities &amp; levers'!$C$14="Off",'Activity data'!BK47*FracLEACH*MSLeachEF*NtoN2O*kgtoGg,IF('Net zero activities &amp; levers'!$C$14="On",'Net zero Activity data'!BK47*FracLEACH*MSLeachEF*NtoN2O*kgtoGg,"ERROR"))</f>
        <v>2.2656864514134943E-4</v>
      </c>
      <c r="AS1168" s="94">
        <f>IF('Net zero activities &amp; levers'!$C$14="Off",'Activity data'!BL47*FracLEACH*MSLeachEF*NtoN2O*kgtoGg,IF('Net zero activities &amp; levers'!$C$14="On",'Net zero Activity data'!BL47*FracLEACH*MSLeachEF*NtoN2O*kgtoGg,"ERROR"))</f>
        <v>2.2650448685673175E-4</v>
      </c>
      <c r="AT1168" s="94">
        <f>IF('Net zero activities &amp; levers'!$C$14="Off",'Activity data'!BM47*FracLEACH*MSLeachEF*NtoN2O*kgtoGg,IF('Net zero activities &amp; levers'!$C$14="On",'Net zero Activity data'!BM47*FracLEACH*MSLeachEF*NtoN2O*kgtoGg,"ERROR"))</f>
        <v>2.2643653463332147E-4</v>
      </c>
      <c r="AU1168" s="94">
        <f>IF('Net zero activities &amp; levers'!$C$14="Off",'Activity data'!BN47*FracLEACH*MSLeachEF*NtoN2O*kgtoGg,IF('Net zero activities &amp; levers'!$C$14="On",'Net zero Activity data'!BN47*FracLEACH*MSLeachEF*NtoN2O*kgtoGg,"ERROR"))</f>
        <v>2.263953195537729E-4</v>
      </c>
      <c r="AV1168" s="94">
        <f>IF('Net zero activities &amp; levers'!$C$14="Off",'Activity data'!BO47*FracLEACH*MSLeachEF*NtoN2O*kgtoGg,IF('Net zero activities &amp; levers'!$C$14="On",'Net zero Activity data'!BO47*FracLEACH*MSLeachEF*NtoN2O*kgtoGg,"ERROR"))</f>
        <v>2.2635839055405258E-4</v>
      </c>
      <c r="AW1168" s="94">
        <f>IF('Net zero activities &amp; levers'!$C$14="Off",'Activity data'!BP47*FracLEACH*MSLeachEF*NtoN2O*kgtoGg,IF('Net zero activities &amp; levers'!$C$14="On",'Net zero Activity data'!BP47*FracLEACH*MSLeachEF*NtoN2O*kgtoGg,"ERROR"))</f>
        <v>2.2632119325267659E-4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1.5037031450899928E-6</v>
      </c>
      <c r="U1169" s="94">
        <f>IF('Net zero activities &amp; levers'!$C$14="Off",'Activity data'!AN48*FracLEACH*MSLeachEF*NtoN2O*kgtoGg,IF('Net zero activities &amp; levers'!$C$14="On",'Net zero Activity data'!AN48*FracLEACH*MSLeachEF*NtoN2O*kgtoGg,"ERROR"))</f>
        <v>1.5032752561127537E-6</v>
      </c>
      <c r="V1169" s="94">
        <f>IF('Net zero activities &amp; levers'!$C$14="Off",'Activity data'!AO48*FracLEACH*MSLeachEF*NtoN2O*kgtoGg,IF('Net zero activities &amp; levers'!$C$14="On",'Net zero Activity data'!AO48*FracLEACH*MSLeachEF*NtoN2O*kgtoGg,"ERROR"))</f>
        <v>1.5029412000928829E-6</v>
      </c>
      <c r="W1169" s="94">
        <f>IF('Net zero activities &amp; levers'!$C$14="Off",'Activity data'!AP48*FracLEACH*MSLeachEF*NtoN2O*kgtoGg,IF('Net zero activities &amp; levers'!$C$14="On",'Net zero Activity data'!AP48*FracLEACH*MSLeachEF*NtoN2O*kgtoGg,"ERROR"))</f>
        <v>1.5026390070899519E-6</v>
      </c>
      <c r="X1169" s="94">
        <f>IF('Net zero activities &amp; levers'!$C$14="Off",'Activity data'!AQ48*FracLEACH*MSLeachEF*NtoN2O*kgtoGg,IF('Net zero activities &amp; levers'!$C$14="On",'Net zero Activity data'!AQ48*FracLEACH*MSLeachEF*NtoN2O*kgtoGg,"ERROR"))</f>
        <v>1.502318646779501E-6</v>
      </c>
      <c r="Y1169" s="94">
        <f>IF('Net zero activities &amp; levers'!$C$14="Off",'Activity data'!AR48*FracLEACH*MSLeachEF*NtoN2O*kgtoGg,IF('Net zero activities &amp; levers'!$C$14="On",'Net zero Activity data'!AR48*FracLEACH*MSLeachEF*NtoN2O*kgtoGg,"ERROR"))</f>
        <v>1.5020205277346656E-6</v>
      </c>
      <c r="Z1169" s="94">
        <f>IF('Net zero activities &amp; levers'!$C$14="Off",'Activity data'!AS48*FracLEACH*MSLeachEF*NtoN2O*kgtoGg,IF('Net zero activities &amp; levers'!$C$14="On",'Net zero Activity data'!AS48*FracLEACH*MSLeachEF*NtoN2O*kgtoGg,"ERROR"))</f>
        <v>1.50176661742056E-6</v>
      </c>
      <c r="AA1169" s="94">
        <f>IF('Net zero activities &amp; levers'!$C$14="Off",'Activity data'!AT48*FracLEACH*MSLeachEF*NtoN2O*kgtoGg,IF('Net zero activities &amp; levers'!$C$14="On",'Net zero Activity data'!AT48*FracLEACH*MSLeachEF*NtoN2O*kgtoGg,"ERROR"))</f>
        <v>1.5015179600934471E-6</v>
      </c>
      <c r="AB1169" s="94">
        <f>IF('Net zero activities &amp; levers'!$C$14="Off",'Activity data'!AU48*FracLEACH*MSLeachEF*NtoN2O*kgtoGg,IF('Net zero activities &amp; levers'!$C$14="On",'Net zero Activity data'!AU48*FracLEACH*MSLeachEF*NtoN2O*kgtoGg,"ERROR"))</f>
        <v>1.5012669236949856E-6</v>
      </c>
      <c r="AC1169" s="94">
        <f>IF('Net zero activities &amp; levers'!$C$14="Off",'Activity data'!AV48*FracLEACH*MSLeachEF*NtoN2O*kgtoGg,IF('Net zero activities &amp; levers'!$C$14="On",'Net zero Activity data'!AV48*FracLEACH*MSLeachEF*NtoN2O*kgtoGg,"ERROR"))</f>
        <v>1.5009355046576713E-6</v>
      </c>
      <c r="AD1169" s="94">
        <f>IF('Net zero activities &amp; levers'!$C$14="Off",'Activity data'!AW48*FracLEACH*MSLeachEF*NtoN2O*kgtoGg,IF('Net zero activities &amp; levers'!$C$14="On",'Net zero Activity data'!AW48*FracLEACH*MSLeachEF*NtoN2O*kgtoGg,"ERROR"))</f>
        <v>1.50064759953746E-6</v>
      </c>
      <c r="AE1169" s="94">
        <f>IF('Net zero activities &amp; levers'!$C$14="Off",'Activity data'!AX48*FracLEACH*MSLeachEF*NtoN2O*kgtoGg,IF('Net zero activities &amp; levers'!$C$14="On",'Net zero Activity data'!AX48*FracLEACH*MSLeachEF*NtoN2O*kgtoGg,"ERROR"))</f>
        <v>1.5003068024460939E-6</v>
      </c>
      <c r="AF1169" s="94">
        <f>IF('Net zero activities &amp; levers'!$C$14="Off",'Activity data'!AY48*FracLEACH*MSLeachEF*NtoN2O*kgtoGg,IF('Net zero activities &amp; levers'!$C$14="On",'Net zero Activity data'!AY48*FracLEACH*MSLeachEF*NtoN2O*kgtoGg,"ERROR"))</f>
        <v>1.4999569425154745E-6</v>
      </c>
      <c r="AG1169" s="94">
        <f>IF('Net zero activities &amp; levers'!$C$14="Off",'Activity data'!AZ48*FracLEACH*MSLeachEF*NtoN2O*kgtoGg,IF('Net zero activities &amp; levers'!$C$14="On",'Net zero Activity data'!AZ48*FracLEACH*MSLeachEF*NtoN2O*kgtoGg,"ERROR"))</f>
        <v>1.4995500404050832E-6</v>
      </c>
      <c r="AH1169" s="94">
        <f>IF('Net zero activities &amp; levers'!$C$14="Off",'Activity data'!BA48*FracLEACH*MSLeachEF*NtoN2O*kgtoGg,IF('Net zero activities &amp; levers'!$C$14="On",'Net zero Activity data'!BA48*FracLEACH*MSLeachEF*NtoN2O*kgtoGg,"ERROR"))</f>
        <v>1.4991189811325747E-6</v>
      </c>
      <c r="AI1169" s="94">
        <f>IF('Net zero activities &amp; levers'!$C$14="Off",'Activity data'!BB48*FracLEACH*MSLeachEF*NtoN2O*kgtoGg,IF('Net zero activities &amp; levers'!$C$14="On",'Net zero Activity data'!BB48*FracLEACH*MSLeachEF*NtoN2O*kgtoGg,"ERROR"))</f>
        <v>1.4987833026414842E-6</v>
      </c>
      <c r="AJ1169" s="94">
        <f>IF('Net zero activities &amp; levers'!$C$14="Off",'Activity data'!BC48*FracLEACH*MSLeachEF*NtoN2O*kgtoGg,IF('Net zero activities &amp; levers'!$C$14="On",'Net zero Activity data'!BC48*FracLEACH*MSLeachEF*NtoN2O*kgtoGg,"ERROR"))</f>
        <v>1.4984517754969193E-6</v>
      </c>
      <c r="AK1169" s="94">
        <f>IF('Net zero activities &amp; levers'!$C$14="Off",'Activity data'!BD48*FracLEACH*MSLeachEF*NtoN2O*kgtoGg,IF('Net zero activities &amp; levers'!$C$14="On",'Net zero Activity data'!BD48*FracLEACH*MSLeachEF*NtoN2O*kgtoGg,"ERROR"))</f>
        <v>1.4980932082496317E-6</v>
      </c>
      <c r="AL1169" s="94">
        <f>IF('Net zero activities &amp; levers'!$C$14="Off",'Activity data'!BE48*FracLEACH*MSLeachEF*NtoN2O*kgtoGg,IF('Net zero activities &amp; levers'!$C$14="On",'Net zero Activity data'!BE48*FracLEACH*MSLeachEF*NtoN2O*kgtoGg,"ERROR"))</f>
        <v>1.4977416477040208E-6</v>
      </c>
      <c r="AM1169" s="94">
        <f>IF('Net zero activities &amp; levers'!$C$14="Off",'Activity data'!BF48*FracLEACH*MSLeachEF*NtoN2O*kgtoGg,IF('Net zero activities &amp; levers'!$C$14="On",'Net zero Activity data'!BF48*FracLEACH*MSLeachEF*NtoN2O*kgtoGg,"ERROR"))</f>
        <v>1.4973618611759371E-6</v>
      </c>
      <c r="AN1169" s="94">
        <f>IF('Net zero activities &amp; levers'!$C$14="Off",'Activity data'!BG48*FracLEACH*MSLeachEF*NtoN2O*kgtoGg,IF('Net zero activities &amp; levers'!$C$14="On",'Net zero Activity data'!BG48*FracLEACH*MSLeachEF*NtoN2O*kgtoGg,"ERROR"))</f>
        <v>1.4969975030349026E-6</v>
      </c>
      <c r="AO1169" s="94">
        <f>IF('Net zero activities &amp; levers'!$C$14="Off",'Activity data'!BH48*FracLEACH*MSLeachEF*NtoN2O*kgtoGg,IF('Net zero activities &amp; levers'!$C$14="On",'Net zero Activity data'!BH48*FracLEACH*MSLeachEF*NtoN2O*kgtoGg,"ERROR"))</f>
        <v>1.4965870733380756E-6</v>
      </c>
      <c r="AP1169" s="94">
        <f>IF('Net zero activities &amp; levers'!$C$14="Off",'Activity data'!BI48*FracLEACH*MSLeachEF*NtoN2O*kgtoGg,IF('Net zero activities &amp; levers'!$C$14="On",'Net zero Activity data'!BI48*FracLEACH*MSLeachEF*NtoN2O*kgtoGg,"ERROR"))</f>
        <v>1.4961794353056715E-6</v>
      </c>
      <c r="AQ1169" s="94">
        <f>IF('Net zero activities &amp; levers'!$C$14="Off",'Activity data'!BJ48*FracLEACH*MSLeachEF*NtoN2O*kgtoGg,IF('Net zero activities &amp; levers'!$C$14="On",'Net zero Activity data'!BJ48*FracLEACH*MSLeachEF*NtoN2O*kgtoGg,"ERROR"))</f>
        <v>1.4957686218403866E-6</v>
      </c>
      <c r="AR1169" s="94">
        <f>IF('Net zero activities &amp; levers'!$C$14="Off",'Activity data'!BK48*FracLEACH*MSLeachEF*NtoN2O*kgtoGg,IF('Net zero activities &amp; levers'!$C$14="On",'Net zero Activity data'!BK48*FracLEACH*MSLeachEF*NtoN2O*kgtoGg,"ERROR"))</f>
        <v>1.4953530579329066E-6</v>
      </c>
      <c r="AS1169" s="94">
        <f>IF('Net zero activities &amp; levers'!$C$14="Off",'Activity data'!BL48*FracLEACH*MSLeachEF*NtoN2O*kgtoGg,IF('Net zero activities &amp; levers'!$C$14="On",'Net zero Activity data'!BL48*FracLEACH*MSLeachEF*NtoN2O*kgtoGg,"ERROR"))</f>
        <v>1.4949296132544301E-6</v>
      </c>
      <c r="AT1169" s="94">
        <f>IF('Net zero activities &amp; levers'!$C$14="Off",'Activity data'!BM48*FracLEACH*MSLeachEF*NtoN2O*kgtoGg,IF('Net zero activities &amp; levers'!$C$14="On",'Net zero Activity data'!BM48*FracLEACH*MSLeachEF*NtoN2O*kgtoGg,"ERROR"))</f>
        <v>1.4944811285799219E-6</v>
      </c>
      <c r="AU1169" s="94">
        <f>IF('Net zero activities &amp; levers'!$C$14="Off",'Activity data'!BN48*FracLEACH*MSLeachEF*NtoN2O*kgtoGg,IF('Net zero activities &amp; levers'!$C$14="On",'Net zero Activity data'!BN48*FracLEACH*MSLeachEF*NtoN2O*kgtoGg,"ERROR"))</f>
        <v>1.4942091090549014E-6</v>
      </c>
      <c r="AV1169" s="94">
        <f>IF('Net zero activities &amp; levers'!$C$14="Off",'Activity data'!BO48*FracLEACH*MSLeachEF*NtoN2O*kgtoGg,IF('Net zero activities &amp; levers'!$C$14="On",'Net zero Activity data'!BO48*FracLEACH*MSLeachEF*NtoN2O*kgtoGg,"ERROR"))</f>
        <v>1.4939653776567473E-6</v>
      </c>
      <c r="AW1169" s="94">
        <f>IF('Net zero activities &amp; levers'!$C$14="Off",'Activity data'!BP48*FracLEACH*MSLeachEF*NtoN2O*kgtoGg,IF('Net zero activities &amp; levers'!$C$14="On",'Net zero Activity data'!BP48*FracLEACH*MSLeachEF*NtoN2O*kgtoGg,"ERROR"))</f>
        <v>1.4937198754676657E-6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0.20714502561891826</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0.18255935620656155</v>
      </c>
      <c r="T1170" s="94">
        <f>IF('Net zero activities &amp; levers'!$C$14="Off",SUM('Activity data'!AM50:AM65)*FracLEACH*MSLeachEF*NtoN2O*kgtoGg,IF('Net zero activities &amp; levers'!$C$14="On",SUM('Net zero Activity data'!AM50:AM65)*FracLEACH*MSLeachEF*NtoN2O*kgtoGg,"ERROR"))</f>
        <v>0.18659559289606875</v>
      </c>
      <c r="U1170" s="94">
        <f>IF('Net zero activities &amp; levers'!$C$14="Off",SUM('Activity data'!AN50:AN65)*FracLEACH*MSLeachEF*NtoN2O*kgtoGg,IF('Net zero activities &amp; levers'!$C$14="On",SUM('Net zero Activity data'!AN50:AN65)*FracLEACH*MSLeachEF*NtoN2O*kgtoGg,"ERROR"))</f>
        <v>0.18925650029168997</v>
      </c>
      <c r="V1170" s="94">
        <f>IF('Net zero activities &amp; levers'!$C$14="Off",SUM('Activity data'!AO50:AO65)*FracLEACH*MSLeachEF*NtoN2O*kgtoGg,IF('Net zero activities &amp; levers'!$C$14="On",SUM('Net zero Activity data'!AO50:AO65)*FracLEACH*MSLeachEF*NtoN2O*kgtoGg,"ERROR"))</f>
        <v>0.19147470997462876</v>
      </c>
      <c r="W1170" s="94">
        <f>IF('Net zero activities &amp; levers'!$C$14="Off",SUM('Activity data'!AP50:AP65)*FracLEACH*MSLeachEF*NtoN2O*kgtoGg,IF('Net zero activities &amp; levers'!$C$14="On",SUM('Net zero Activity data'!AP50:AP65)*FracLEACH*MSLeachEF*NtoN2O*kgtoGg,"ERROR"))</f>
        <v>0.19401808114713717</v>
      </c>
      <c r="X1170" s="94">
        <f>IF('Net zero activities &amp; levers'!$C$14="Off",SUM('Activity data'!AQ50:AQ65)*FracLEACH*MSLeachEF*NtoN2O*kgtoGg,IF('Net zero activities &amp; levers'!$C$14="On",SUM('Net zero Activity data'!AQ50:AQ65)*FracLEACH*MSLeachEF*NtoN2O*kgtoGg,"ERROR"))</f>
        <v>0.19625959015884856</v>
      </c>
      <c r="Y1170" s="94">
        <f>IF('Net zero activities &amp; levers'!$C$14="Off",SUM('Activity data'!AR50:AR65)*FracLEACH*MSLeachEF*NtoN2O*kgtoGg,IF('Net zero activities &amp; levers'!$C$14="On",SUM('Net zero Activity data'!AR50:AR65)*FracLEACH*MSLeachEF*NtoN2O*kgtoGg,"ERROR"))</f>
        <v>0.1978485674286061</v>
      </c>
      <c r="Z1170" s="94">
        <f>IF('Net zero activities &amp; levers'!$C$14="Off",SUM('Activity data'!AS50:AS65)*FracLEACH*MSLeachEF*NtoN2O*kgtoGg,IF('Net zero activities &amp; levers'!$C$14="On",SUM('Net zero Activity data'!AS50:AS65)*FracLEACH*MSLeachEF*NtoN2O*kgtoGg,"ERROR"))</f>
        <v>0.19938765913671416</v>
      </c>
      <c r="AA1170" s="94">
        <f>IF('Net zero activities &amp; levers'!$C$14="Off",SUM('Activity data'!AT50:AT65)*FracLEACH*MSLeachEF*NtoN2O*kgtoGg,IF('Net zero activities &amp; levers'!$C$14="On",SUM('Net zero Activity data'!AT50:AT65)*FracLEACH*MSLeachEF*NtoN2O*kgtoGg,"ERROR"))</f>
        <v>0.20099426249815291</v>
      </c>
      <c r="AB1170" s="94">
        <f>IF('Net zero activities &amp; levers'!$C$14="Off",SUM('Activity data'!AU50:AU65)*FracLEACH*MSLeachEF*NtoN2O*kgtoGg,IF('Net zero activities &amp; levers'!$C$14="On",SUM('Net zero Activity data'!AU50:AU65)*FracLEACH*MSLeachEF*NtoN2O*kgtoGg,"ERROR"))</f>
        <v>0.20389110869641844</v>
      </c>
      <c r="AC1170" s="94">
        <f>IF('Net zero activities &amp; levers'!$C$14="Off",SUM('Activity data'!AV50:AV65)*FracLEACH*MSLeachEF*NtoN2O*kgtoGg,IF('Net zero activities &amp; levers'!$C$14="On",SUM('Net zero Activity data'!AV50:AV65)*FracLEACH*MSLeachEF*NtoN2O*kgtoGg,"ERROR"))</f>
        <v>0.20613889949882047</v>
      </c>
      <c r="AD1170" s="94">
        <f>IF('Net zero activities &amp; levers'!$C$14="Off",SUM('Activity data'!AW50:AW65)*FracLEACH*MSLeachEF*NtoN2O*kgtoGg,IF('Net zero activities &amp; levers'!$C$14="On",SUM('Net zero Activity data'!AW50:AW65)*FracLEACH*MSLeachEF*NtoN2O*kgtoGg,"ERROR"))</f>
        <v>0.20853800551025339</v>
      </c>
      <c r="AE1170" s="94">
        <f>IF('Net zero activities &amp; levers'!$C$14="Off",SUM('Activity data'!AX50:AX65)*FracLEACH*MSLeachEF*NtoN2O*kgtoGg,IF('Net zero activities &amp; levers'!$C$14="On",SUM('Net zero Activity data'!AX50:AX65)*FracLEACH*MSLeachEF*NtoN2O*kgtoGg,"ERROR"))</f>
        <v>0.2110952524842187</v>
      </c>
      <c r="AF1170" s="94">
        <f>IF('Net zero activities &amp; levers'!$C$14="Off",SUM('Activity data'!AY50:AY65)*FracLEACH*MSLeachEF*NtoN2O*kgtoGg,IF('Net zero activities &amp; levers'!$C$14="On",SUM('Net zero Activity data'!AY50:AY65)*FracLEACH*MSLeachEF*NtoN2O*kgtoGg,"ERROR"))</f>
        <v>0.21457982769929293</v>
      </c>
      <c r="AG1170" s="94">
        <f>IF('Net zero activities &amp; levers'!$C$14="Off",SUM('Activity data'!AZ50:AZ65)*FracLEACH*MSLeachEF*NtoN2O*kgtoGg,IF('Net zero activities &amp; levers'!$C$14="On",SUM('Net zero Activity data'!AZ50:AZ65)*FracLEACH*MSLeachEF*NtoN2O*kgtoGg,"ERROR"))</f>
        <v>0.21847988876970931</v>
      </c>
      <c r="AH1170" s="94">
        <f>IF('Net zero activities &amp; levers'!$C$14="Off",SUM('Activity data'!BA50:BA65)*FracLEACH*MSLeachEF*NtoN2O*kgtoGg,IF('Net zero activities &amp; levers'!$C$14="On",SUM('Net zero Activity data'!BA50:BA65)*FracLEACH*MSLeachEF*NtoN2O*kgtoGg,"ERROR"))</f>
        <v>0.22085944318847262</v>
      </c>
      <c r="AI1170" s="94">
        <f>IF('Net zero activities &amp; levers'!$C$14="Off",SUM('Activity data'!BB50:BB65)*FracLEACH*MSLeachEF*NtoN2O*kgtoGg,IF('Net zero activities &amp; levers'!$C$14="On",SUM('Net zero Activity data'!BB50:BB65)*FracLEACH*MSLeachEF*NtoN2O*kgtoGg,"ERROR"))</f>
        <v>0.22318312138298052</v>
      </c>
      <c r="AJ1170" s="94">
        <f>IF('Net zero activities &amp; levers'!$C$14="Off",SUM('Activity data'!BC50:BC65)*FracLEACH*MSLeachEF*NtoN2O*kgtoGg,IF('Net zero activities &amp; levers'!$C$14="On",SUM('Net zero Activity data'!BC50:BC65)*FracLEACH*MSLeachEF*NtoN2O*kgtoGg,"ERROR"))</f>
        <v>0.22596002064427034</v>
      </c>
      <c r="AK1170" s="94">
        <f>IF('Net zero activities &amp; levers'!$C$14="Off",SUM('Activity data'!BD50:BD65)*FracLEACH*MSLeachEF*NtoN2O*kgtoGg,IF('Net zero activities &amp; levers'!$C$14="On",SUM('Net zero Activity data'!BD50:BD65)*FracLEACH*MSLeachEF*NtoN2O*kgtoGg,"ERROR"))</f>
        <v>0.22863604536497301</v>
      </c>
      <c r="AL1170" s="94">
        <f>IF('Net zero activities &amp; levers'!$C$14="Off",SUM('Activity data'!BE50:BE65)*FracLEACH*MSLeachEF*NtoN2O*kgtoGg,IF('Net zero activities &amp; levers'!$C$14="On",SUM('Net zero Activity data'!BE50:BE65)*FracLEACH*MSLeachEF*NtoN2O*kgtoGg,"ERROR"))</f>
        <v>0.23179224731846459</v>
      </c>
      <c r="AM1170" s="94">
        <f>IF('Net zero activities &amp; levers'!$C$14="Off",SUM('Activity data'!BF50:BF65)*FracLEACH*MSLeachEF*NtoN2O*kgtoGg,IF('Net zero activities &amp; levers'!$C$14="On",SUM('Net zero Activity data'!BF50:BF65)*FracLEACH*MSLeachEF*NtoN2O*kgtoGg,"ERROR"))</f>
        <v>0.23470960037966421</v>
      </c>
      <c r="AN1170" s="94">
        <f>IF('Net zero activities &amp; levers'!$C$14="Off",SUM('Activity data'!BG50:BG65)*FracLEACH*MSLeachEF*NtoN2O*kgtoGg,IF('Net zero activities &amp; levers'!$C$14="On",SUM('Net zero Activity data'!BG50:BG65)*FracLEACH*MSLeachEF*NtoN2O*kgtoGg,"ERROR"))</f>
        <v>0.23885527009882734</v>
      </c>
      <c r="AO1170" s="94">
        <f>IF('Net zero activities &amp; levers'!$C$14="Off",SUM('Activity data'!BH50:BH65)*FracLEACH*MSLeachEF*NtoN2O*kgtoGg,IF('Net zero activities &amp; levers'!$C$14="On",SUM('Net zero Activity data'!BH50:BH65)*FracLEACH*MSLeachEF*NtoN2O*kgtoGg,"ERROR"))</f>
        <v>0.24299977788068597</v>
      </c>
      <c r="AP1170" s="94">
        <f>IF('Net zero activities &amp; levers'!$C$14="Off",SUM('Activity data'!BI50:BI65)*FracLEACH*MSLeachEF*NtoN2O*kgtoGg,IF('Net zero activities &amp; levers'!$C$14="On",SUM('Net zero Activity data'!BI50:BI65)*FracLEACH*MSLeachEF*NtoN2O*kgtoGg,"ERROR"))</f>
        <v>0.24724493342772111</v>
      </c>
      <c r="AQ1170" s="94">
        <f>IF('Net zero activities &amp; levers'!$C$14="Off",SUM('Activity data'!BJ50:BJ65)*FracLEACH*MSLeachEF*NtoN2O*kgtoGg,IF('Net zero activities &amp; levers'!$C$14="On",SUM('Net zero Activity data'!BJ50:BJ65)*FracLEACH*MSLeachEF*NtoN2O*kgtoGg,"ERROR"))</f>
        <v>0.2516206247539946</v>
      </c>
      <c r="AR1170" s="94">
        <f>IF('Net zero activities &amp; levers'!$C$14="Off",SUM('Activity data'!BK50:BK65)*FracLEACH*MSLeachEF*NtoN2O*kgtoGg,IF('Net zero activities &amp; levers'!$C$14="On",SUM('Net zero Activity data'!BK50:BK65)*FracLEACH*MSLeachEF*NtoN2O*kgtoGg,"ERROR"))</f>
        <v>0.25618550929119954</v>
      </c>
      <c r="AS1170" s="94">
        <f>IF('Net zero activities &amp; levers'!$C$14="Off",SUM('Activity data'!BL50:BL65)*FracLEACH*MSLeachEF*NtoN2O*kgtoGg,IF('Net zero activities &amp; levers'!$C$14="On",SUM('Net zero Activity data'!BL50:BL65)*FracLEACH*MSLeachEF*NtoN2O*kgtoGg,"ERROR"))</f>
        <v>0.26125133504843406</v>
      </c>
      <c r="AT1170" s="94">
        <f>IF('Net zero activities &amp; levers'!$C$14="Off",SUM('Activity data'!BM50:BM65)*FracLEACH*MSLeachEF*NtoN2O*kgtoGg,IF('Net zero activities &amp; levers'!$C$14="On",SUM('Net zero Activity data'!BM50:BM65)*FracLEACH*MSLeachEF*NtoN2O*kgtoGg,"ERROR"))</f>
        <v>0.2632091913420912</v>
      </c>
      <c r="AU1170" s="94">
        <f>IF('Net zero activities &amp; levers'!$C$14="Off",SUM('Activity data'!BN50:BN65)*FracLEACH*MSLeachEF*NtoN2O*kgtoGg,IF('Net zero activities &amp; levers'!$C$14="On",SUM('Net zero Activity data'!BN50:BN65)*FracLEACH*MSLeachEF*NtoN2O*kgtoGg,"ERROR"))</f>
        <v>0.26467346038337963</v>
      </c>
      <c r="AV1170" s="94">
        <f>IF('Net zero activities &amp; levers'!$C$14="Off",SUM('Activity data'!BO50:BO65)*FracLEACH*MSLeachEF*NtoN2O*kgtoGg,IF('Net zero activities &amp; levers'!$C$14="On",SUM('Net zero Activity data'!BO50:BO65)*FracLEACH*MSLeachEF*NtoN2O*kgtoGg,"ERROR"))</f>
        <v>0.26618065789688583</v>
      </c>
      <c r="AW1170" s="94">
        <f>IF('Net zero activities &amp; levers'!$C$14="Off",SUM('Activity data'!BP50:BP65)*FracLEACH*MSLeachEF*NtoN2O*kgtoGg,IF('Net zero activities &amp; levers'!$C$14="On",SUM('Net zero Activity data'!BP50:BP65)*FracLEACH*MSLeachEF*NtoN2O*kgtoGg,"ERROR"))</f>
        <v>0.26754344602935087</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0.1024215119727894</v>
      </c>
      <c r="U1172" s="22">
        <f t="shared" si="381"/>
        <v>0.10290551841062676</v>
      </c>
      <c r="V1172" s="22">
        <f t="shared" si="381"/>
        <v>0.10328338573793894</v>
      </c>
      <c r="W1172" s="22">
        <f t="shared" si="381"/>
        <v>0.10362521122695213</v>
      </c>
      <c r="X1172" s="22">
        <f t="shared" si="381"/>
        <v>0.10398758665827629</v>
      </c>
      <c r="Y1172" s="22">
        <f t="shared" si="381"/>
        <v>0.10432480389129138</v>
      </c>
      <c r="Z1172" s="22">
        <f t="shared" si="381"/>
        <v>0.10461201443701153</v>
      </c>
      <c r="AA1172" s="22">
        <f t="shared" si="381"/>
        <v>0.10489328306868942</v>
      </c>
      <c r="AB1172" s="22">
        <f t="shared" si="381"/>
        <v>0.10517724278592963</v>
      </c>
      <c r="AC1172" s="22">
        <f t="shared" si="381"/>
        <v>0.10555212729152495</v>
      </c>
      <c r="AD1172" s="22">
        <f t="shared" si="381"/>
        <v>0.10587779104796857</v>
      </c>
      <c r="AE1172" s="22">
        <f t="shared" si="381"/>
        <v>0.10626328353548653</v>
      </c>
      <c r="AF1172" s="22">
        <f t="shared" si="381"/>
        <v>0.10665902744983977</v>
      </c>
      <c r="AG1172" s="22">
        <f t="shared" si="381"/>
        <v>0.10711929460201071</v>
      </c>
      <c r="AH1172" s="22">
        <f t="shared" si="381"/>
        <v>0.10760688711801743</v>
      </c>
      <c r="AI1172" s="22">
        <f t="shared" si="381"/>
        <v>0.10798658970297209</v>
      </c>
      <c r="AJ1172" s="22">
        <f t="shared" si="381"/>
        <v>0.10836159649403876</v>
      </c>
      <c r="AK1172" s="22">
        <f t="shared" si="381"/>
        <v>0.10876718968600335</v>
      </c>
      <c r="AL1172" s="22">
        <f t="shared" si="381"/>
        <v>0.10916485725029378</v>
      </c>
      <c r="AM1172" s="22">
        <f t="shared" si="381"/>
        <v>0.10959445262286548</v>
      </c>
      <c r="AN1172" s="22">
        <f t="shared" si="381"/>
        <v>0.11000659618187228</v>
      </c>
      <c r="AO1172" s="22">
        <f t="shared" si="381"/>
        <v>0.11047085356196572</v>
      </c>
      <c r="AP1172" s="22">
        <f t="shared" si="381"/>
        <v>0.11093195315201396</v>
      </c>
      <c r="AQ1172" s="22">
        <f t="shared" si="381"/>
        <v>0.11139664463163811</v>
      </c>
      <c r="AR1172" s="22">
        <f t="shared" si="381"/>
        <v>0.11186670957196714</v>
      </c>
      <c r="AS1172" s="22">
        <f t="shared" si="381"/>
        <v>0.11234568884311606</v>
      </c>
      <c r="AT1172" s="22">
        <f t="shared" si="381"/>
        <v>0.1128529920953147</v>
      </c>
      <c r="AU1172" s="22">
        <f t="shared" si="381"/>
        <v>0.11316068686739535</v>
      </c>
      <c r="AV1172" s="22">
        <f t="shared" si="381"/>
        <v>0.11343638353658923</v>
      </c>
      <c r="AW1172" s="22">
        <f t="shared" si="381"/>
        <v>0.11371408323520113</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0.40145358914715523</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0.40855374420631202</v>
      </c>
      <c r="S1185" s="94">
        <f>IF('Net zero activities &amp; levers'!$C$14="Off",Constants!$H63*'Activity data'!AL5*Constants!$H81*EF!$H206*MMVolatEF*NtoN2O*kgtoGg,IF('Net zero activities &amp; levers'!$C$14="On",Constants!$H63*'Net zero Activity data'!AL5*Constants!$H81*EF!$H206*MMVolatEF*NtoN2O*kgtoGg,"ERROR"))</f>
        <v>0.397392733401773</v>
      </c>
      <c r="T1185" s="94">
        <f>IF('Net zero activities &amp; levers'!$C$14="Off",Constants!$H63*'Activity data'!AM5*Constants!$H81*EF!$H206*MMVolatEF*NtoN2O*kgtoGg,IF('Net zero activities &amp; levers'!$C$14="On",Constants!$H63*'Net zero Activity data'!AM5*Constants!$H81*EF!$H206*MMVolatEF*NtoN2O*kgtoGg,"ERROR"))</f>
        <v>0.40246360728441599</v>
      </c>
      <c r="U1185" s="94">
        <f>IF('Net zero activities &amp; levers'!$C$14="Off",Constants!$H63*'Activity data'!AN5*Constants!$H81*EF!$H206*MMVolatEF*NtoN2O*kgtoGg,IF('Net zero activities &amp; levers'!$C$14="On",Constants!$H63*'Net zero Activity data'!AN5*Constants!$H81*EF!$H206*MMVolatEF*NtoN2O*kgtoGg,"ERROR"))</f>
        <v>0.40638348136973018</v>
      </c>
      <c r="V1185" s="94">
        <f>IF('Net zero activities &amp; levers'!$C$14="Off",Constants!$H63*'Activity data'!AO5*Constants!$H81*EF!$H206*MMVolatEF*NtoN2O*kgtoGg,IF('Net zero activities &amp; levers'!$C$14="On",Constants!$H63*'Net zero Activity data'!AO5*Constants!$H81*EF!$H206*MMVolatEF*NtoN2O*kgtoGg,"ERROR"))</f>
        <v>0.40988271575635893</v>
      </c>
      <c r="W1185" s="94">
        <f>IF('Net zero activities &amp; levers'!$C$14="Off",Constants!$H63*'Activity data'!AP5*Constants!$H81*EF!$H206*MMVolatEF*NtoN2O*kgtoGg,IF('Net zero activities &amp; levers'!$C$14="On",Constants!$H63*'Net zero Activity data'!AP5*Constants!$H81*EF!$H206*MMVolatEF*NtoN2O*kgtoGg,"ERROR"))</f>
        <v>0.41358178252007299</v>
      </c>
      <c r="X1185" s="94">
        <f>IF('Net zero activities &amp; levers'!$C$14="Off",Constants!$H63*'Activity data'!AQ5*Constants!$H81*EF!$H206*MMVolatEF*NtoN2O*kgtoGg,IF('Net zero activities &amp; levers'!$C$14="On",Constants!$H63*'Net zero Activity data'!AQ5*Constants!$H81*EF!$H206*MMVolatEF*NtoN2O*kgtoGg,"ERROR"))</f>
        <v>0.41695911492898646</v>
      </c>
      <c r="Y1185" s="94">
        <f>IF('Net zero activities &amp; levers'!$C$14="Off",Constants!$H63*'Activity data'!AR5*Constants!$H81*EF!$H206*MMVolatEF*NtoN2O*kgtoGg,IF('Net zero activities &amp; levers'!$C$14="On",Constants!$H63*'Net zero Activity data'!AR5*Constants!$H81*EF!$H206*MMVolatEF*NtoN2O*kgtoGg,"ERROR"))</f>
        <v>0.41980621850479932</v>
      </c>
      <c r="Z1185" s="94">
        <f>IF('Net zero activities &amp; levers'!$C$14="Off",Constants!$H63*'Activity data'!AS5*Constants!$H81*EF!$H206*MMVolatEF*NtoN2O*kgtoGg,IF('Net zero activities &amp; levers'!$C$14="On",Constants!$H63*'Net zero Activity data'!AS5*Constants!$H81*EF!$H206*MMVolatEF*NtoN2O*kgtoGg,"ERROR"))</f>
        <v>0.42261790088663981</v>
      </c>
      <c r="AA1185" s="94">
        <f>IF('Net zero activities &amp; levers'!$C$14="Off",Constants!$H63*'Activity data'!AT5*Constants!$H81*EF!$H206*MMVolatEF*NtoN2O*kgtoGg,IF('Net zero activities &amp; levers'!$C$14="On",Constants!$H63*'Net zero Activity data'!AT5*Constants!$H81*EF!$H206*MMVolatEF*NtoN2O*kgtoGg,"ERROR"))</f>
        <v>0.42549089196423501</v>
      </c>
      <c r="AB1185" s="94">
        <f>IF('Net zero activities &amp; levers'!$C$14="Off",Constants!$H63*'Activity data'!AU5*Constants!$H81*EF!$H206*MMVolatEF*NtoN2O*kgtoGg,IF('Net zero activities &amp; levers'!$C$14="On",Constants!$H63*'Net zero Activity data'!AU5*Constants!$H81*EF!$H206*MMVolatEF*NtoN2O*kgtoGg,"ERROR"))</f>
        <v>0.42947715384034202</v>
      </c>
      <c r="AC1185" s="94">
        <f>IF('Net zero activities &amp; levers'!$C$14="Off",Constants!$H63*'Activity data'!AV5*Constants!$H81*EF!$H206*MMVolatEF*NtoN2O*kgtoGg,IF('Net zero activities &amp; levers'!$C$14="On",Constants!$H63*'Net zero Activity data'!AV5*Constants!$H81*EF!$H206*MMVolatEF*NtoN2O*kgtoGg,"ERROR"))</f>
        <v>0.43291737051993223</v>
      </c>
      <c r="AD1185" s="94">
        <f>IF('Net zero activities &amp; levers'!$C$14="Off",Constants!$H63*'Activity data'!AW5*Constants!$H81*EF!$H206*MMVolatEF*NtoN2O*kgtoGg,IF('Net zero activities &amp; levers'!$C$14="On",Constants!$H63*'Net zero Activity data'!AW5*Constants!$H81*EF!$H206*MMVolatEF*NtoN2O*kgtoGg,"ERROR"))</f>
        <v>0.43713732887051554</v>
      </c>
      <c r="AE1185" s="94">
        <f>IF('Net zero activities &amp; levers'!$C$14="Off",Constants!$H63*'Activity data'!AX5*Constants!$H81*EF!$H206*MMVolatEF*NtoN2O*kgtoGg,IF('Net zero activities &amp; levers'!$C$14="On",Constants!$H63*'Net zero Activity data'!AX5*Constants!$H81*EF!$H206*MMVolatEF*NtoN2O*kgtoGg,"ERROR"))</f>
        <v>0.44154884746516071</v>
      </c>
      <c r="AF1185" s="94">
        <f>IF('Net zero activities &amp; levers'!$C$14="Off",Constants!$H63*'Activity data'!AY5*Constants!$H81*EF!$H206*MMVolatEF*NtoN2O*kgtoGg,IF('Net zero activities &amp; levers'!$C$14="On",Constants!$H63*'Net zero Activity data'!AY5*Constants!$H81*EF!$H206*MMVolatEF*NtoN2O*kgtoGg,"ERROR"))</f>
        <v>0.44684711065016713</v>
      </c>
      <c r="AG1185" s="94">
        <f>IF('Net zero activities &amp; levers'!$C$14="Off",Constants!$H63*'Activity data'!AZ5*Constants!$H81*EF!$H206*MMVolatEF*NtoN2O*kgtoGg,IF('Net zero activities &amp; levers'!$C$14="On",Constants!$H63*'Net zero Activity data'!AZ5*Constants!$H81*EF!$H206*MMVolatEF*NtoN2O*kgtoGg,"ERROR"))</f>
        <v>0.45259515484663826</v>
      </c>
      <c r="AH1185" s="94">
        <f>IF('Net zero activities &amp; levers'!$C$14="Off",Constants!$H63*'Activity data'!BA5*Constants!$H81*EF!$H206*MMVolatEF*NtoN2O*kgtoGg,IF('Net zero activities &amp; levers'!$C$14="On",Constants!$H63*'Net zero Activity data'!BA5*Constants!$H81*EF!$H206*MMVolatEF*NtoN2O*kgtoGg,"ERROR"))</f>
        <v>0.45702603770331507</v>
      </c>
      <c r="AI1185" s="94">
        <f>IF('Net zero activities &amp; levers'!$C$14="Off",Constants!$H63*'Activity data'!BB5*Constants!$H81*EF!$H206*MMVolatEF*NtoN2O*kgtoGg,IF('Net zero activities &amp; levers'!$C$14="On",Constants!$H63*'Net zero Activity data'!BB5*Constants!$H81*EF!$H206*MMVolatEF*NtoN2O*kgtoGg,"ERROR"))</f>
        <v>0.46145690559111846</v>
      </c>
      <c r="AJ1185" s="94">
        <f>IF('Net zero activities &amp; levers'!$C$14="Off",Constants!$H63*'Activity data'!BC5*Constants!$H81*EF!$H206*MMVolatEF*NtoN2O*kgtoGg,IF('Net zero activities &amp; levers'!$C$14="On",Constants!$H63*'Net zero Activity data'!BC5*Constants!$H81*EF!$H206*MMVolatEF*NtoN2O*kgtoGg,"ERROR"))</f>
        <v>0.46636451226575087</v>
      </c>
      <c r="AK1185" s="94">
        <f>IF('Net zero activities &amp; levers'!$C$14="Off",Constants!$H63*'Activity data'!BD5*Constants!$H81*EF!$H206*MMVolatEF*NtoN2O*kgtoGg,IF('Net zero activities &amp; levers'!$C$14="On",Constants!$H63*'Net zero Activity data'!BD5*Constants!$H81*EF!$H206*MMVolatEF*NtoN2O*kgtoGg,"ERROR"))</f>
        <v>0.4712362561245082</v>
      </c>
      <c r="AL1185" s="94">
        <f>IF('Net zero activities &amp; levers'!$C$14="Off",Constants!$H63*'Activity data'!BE5*Constants!$H81*EF!$H206*MMVolatEF*NtoN2O*kgtoGg,IF('Net zero activities &amp; levers'!$C$14="On",Constants!$H63*'Net zero Activity data'!BE5*Constants!$H81*EF!$H206*MMVolatEF*NtoN2O*kgtoGg,"ERROR"))</f>
        <v>0.47662789614846929</v>
      </c>
      <c r="AM1185" s="94">
        <f>IF('Net zero activities &amp; levers'!$C$14="Off",Constants!$H63*'Activity data'!BF5*Constants!$H81*EF!$H206*MMVolatEF*NtoN2O*kgtoGg,IF('Net zero activities &amp; levers'!$C$14="On",Constants!$H63*'Net zero Activity data'!BF5*Constants!$H81*EF!$H206*MMVolatEF*NtoN2O*kgtoGg,"ERROR"))</f>
        <v>0.48185579960776009</v>
      </c>
      <c r="AN1185" s="94">
        <f>IF('Net zero activities &amp; levers'!$C$14="Off",Constants!$H63*'Activity data'!BG5*Constants!$H81*EF!$H206*MMVolatEF*NtoN2O*kgtoGg,IF('Net zero activities &amp; levers'!$C$14="On",Constants!$H63*'Net zero Activity data'!BG5*Constants!$H81*EF!$H206*MMVolatEF*NtoN2O*kgtoGg,"ERROR"))</f>
        <v>0.48792641215003552</v>
      </c>
      <c r="AO1185" s="94">
        <f>IF('Net zero activities &amp; levers'!$C$14="Off",Constants!$H63*'Activity data'!BH5*Constants!$H81*EF!$H206*MMVolatEF*NtoN2O*kgtoGg,IF('Net zero activities &amp; levers'!$C$14="On",Constants!$H63*'Net zero Activity data'!BH5*Constants!$H81*EF!$H206*MMVolatEF*NtoN2O*kgtoGg,"ERROR"))</f>
        <v>0.49406127036400271</v>
      </c>
      <c r="AP1185" s="94">
        <f>IF('Net zero activities &amp; levers'!$C$14="Off",Constants!$H63*'Activity data'!BI5*Constants!$H81*EF!$H206*MMVolatEF*NtoN2O*kgtoGg,IF('Net zero activities &amp; levers'!$C$14="On",Constants!$H63*'Net zero Activity data'!BI5*Constants!$H81*EF!$H206*MMVolatEF*NtoN2O*kgtoGg,"ERROR"))</f>
        <v>0.50036206742632861</v>
      </c>
      <c r="AQ1185" s="94">
        <f>IF('Net zero activities &amp; levers'!$C$14="Off",Constants!$H63*'Activity data'!BJ5*Constants!$H81*EF!$H206*MMVolatEF*NtoN2O*kgtoGg,IF('Net zero activities &amp; levers'!$C$14="On",Constants!$H63*'Net zero Activity data'!BJ5*Constants!$H81*EF!$H206*MMVolatEF*NtoN2O*kgtoGg,"ERROR"))</f>
        <v>0.50686170851937717</v>
      </c>
      <c r="AR1185" s="94">
        <f>IF('Net zero activities &amp; levers'!$C$14="Off",Constants!$H63*'Activity data'!BK5*Constants!$H81*EF!$H206*MMVolatEF*NtoN2O*kgtoGg,IF('Net zero activities &amp; levers'!$C$14="On",Constants!$H63*'Net zero Activity data'!BK5*Constants!$H81*EF!$H206*MMVolatEF*NtoN2O*kgtoGg,"ERROR"))</f>
        <v>0.51362358323313839</v>
      </c>
      <c r="AS1185" s="94">
        <f>IF('Net zero activities &amp; levers'!$C$14="Off",Constants!$H63*'Activity data'!BL5*Constants!$H81*EF!$H206*MMVolatEF*NtoN2O*kgtoGg,IF('Net zero activities &amp; levers'!$C$14="On",Constants!$H63*'Net zero Activity data'!BL5*Constants!$H81*EF!$H206*MMVolatEF*NtoN2O*kgtoGg,"ERROR"))</f>
        <v>0.52097349934896175</v>
      </c>
      <c r="AT1185" s="94">
        <f>IF('Net zero activities &amp; levers'!$C$14="Off",Constants!$H63*'Activity data'!BM5*Constants!$H81*EF!$H206*MMVolatEF*NtoN2O*kgtoGg,IF('Net zero activities &amp; levers'!$C$14="On",Constants!$H63*'Net zero Activity data'!BM5*Constants!$H81*EF!$H206*MMVolatEF*NtoN2O*kgtoGg,"ERROR"))</f>
        <v>0.52518466098716476</v>
      </c>
      <c r="AU1185" s="94">
        <f>IF('Net zero activities &amp; levers'!$C$14="Off",Constants!$H63*'Activity data'!BN5*Constants!$H81*EF!$H206*MMVolatEF*NtoN2O*kgtoGg,IF('Net zero activities &amp; levers'!$C$14="On",Constants!$H63*'Net zero Activity data'!BN5*Constants!$H81*EF!$H206*MMVolatEF*NtoN2O*kgtoGg,"ERROR"))</f>
        <v>0.52890508278144621</v>
      </c>
      <c r="AV1185" s="94">
        <f>IF('Net zero activities &amp; levers'!$C$14="Off",Constants!$H63*'Activity data'!BO5*Constants!$H81*EF!$H206*MMVolatEF*NtoN2O*kgtoGg,IF('Net zero activities &amp; levers'!$C$14="On",Constants!$H63*'Net zero Activity data'!BO5*Constants!$H81*EF!$H206*MMVolatEF*NtoN2O*kgtoGg,"ERROR"))</f>
        <v>0.53268703880926516</v>
      </c>
      <c r="AW1185" s="94">
        <f>IF('Net zero activities &amp; levers'!$C$14="Off",Constants!$H63*'Activity data'!BP5*Constants!$H81*EF!$H206*MMVolatEF*NtoN2O*kgtoGg,IF('Net zero activities &amp; levers'!$C$14="On",Constants!$H63*'Net zero Activity data'!BP5*Constants!$H81*EF!$H206*MMVolatEF*NtoN2O*kgtoGg,"ERROR"))</f>
        <v>0.53633222512908008</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3.2232550506305399E-2</v>
      </c>
      <c r="S1186" s="94">
        <f>IF('Net zero activities &amp; levers'!$C$14="Off",Constants!$H64*'Activity data'!AL6*Constants!$H82*EF!$H207*MMVolatEF*NtoN2O*kgtoGg,IF('Net zero activities &amp; levers'!$C$14="On",Constants!$H64*'Net zero Activity data'!AL6*Constants!$H82*EF!$H207*MMVolatEF*NtoN2O*kgtoGg,"ERROR"))</f>
        <v>3.1352010676331268E-2</v>
      </c>
      <c r="T1186" s="94">
        <f>IF('Net zero activities &amp; levers'!$C$14="Off",Constants!$H64*'Activity data'!AM6*Constants!$H82*EF!$H207*MMVolatEF*NtoN2O*kgtoGg,IF('Net zero activities &amp; levers'!$C$14="On",Constants!$H64*'Net zero Activity data'!AM6*Constants!$H82*EF!$H207*MMVolatEF*NtoN2O*kgtoGg,"ERROR"))</f>
        <v>3.1752073583234543E-2</v>
      </c>
      <c r="U1186" s="94">
        <f>IF('Net zero activities &amp; levers'!$C$14="Off",Constants!$H64*'Activity data'!AN6*Constants!$H82*EF!$H207*MMVolatEF*NtoN2O*kgtoGg,IF('Net zero activities &amp; levers'!$C$14="On",Constants!$H64*'Net zero Activity data'!AN6*Constants!$H82*EF!$H207*MMVolatEF*NtoN2O*kgtoGg,"ERROR"))</f>
        <v>3.2061329198254544E-2</v>
      </c>
      <c r="V1186" s="94">
        <f>IF('Net zero activities &amp; levers'!$C$14="Off",Constants!$H64*'Activity data'!AO6*Constants!$H82*EF!$H207*MMVolatEF*NtoN2O*kgtoGg,IF('Net zero activities &amp; levers'!$C$14="On",Constants!$H64*'Net zero Activity data'!AO6*Constants!$H82*EF!$H207*MMVolatEF*NtoN2O*kgtoGg,"ERROR"))</f>
        <v>3.2337398750179776E-2</v>
      </c>
      <c r="W1186" s="94">
        <f>IF('Net zero activities &amp; levers'!$C$14="Off",Constants!$H64*'Activity data'!AP6*Constants!$H82*EF!$H207*MMVolatEF*NtoN2O*kgtoGg,IF('Net zero activities &amp; levers'!$C$14="On",Constants!$H64*'Net zero Activity data'!AP6*Constants!$H82*EF!$H207*MMVolatEF*NtoN2O*kgtoGg,"ERROR"))</f>
        <v>3.2629233932156235E-2</v>
      </c>
      <c r="X1186" s="94">
        <f>IF('Net zero activities &amp; levers'!$C$14="Off",Constants!$H64*'Activity data'!AQ6*Constants!$H82*EF!$H207*MMVolatEF*NtoN2O*kgtoGg,IF('Net zero activities &amp; levers'!$C$14="On",Constants!$H64*'Net zero Activity data'!AQ6*Constants!$H82*EF!$H207*MMVolatEF*NtoN2O*kgtoGg,"ERROR"))</f>
        <v>3.2895686116209424E-2</v>
      </c>
      <c r="Y1186" s="94">
        <f>IF('Net zero activities &amp; levers'!$C$14="Off",Constants!$H64*'Activity data'!AR6*Constants!$H82*EF!$H207*MMVolatEF*NtoN2O*kgtoGg,IF('Net zero activities &amp; levers'!$C$14="On",Constants!$H64*'Net zero Activity data'!AR6*Constants!$H82*EF!$H207*MMVolatEF*NtoN2O*kgtoGg,"ERROR"))</f>
        <v>3.3120306282112807E-2</v>
      </c>
      <c r="Z1186" s="94">
        <f>IF('Net zero activities &amp; levers'!$C$14="Off",Constants!$H64*'Activity data'!AS6*Constants!$H82*EF!$H207*MMVolatEF*NtoN2O*kgtoGg,IF('Net zero activities &amp; levers'!$C$14="On",Constants!$H64*'Net zero Activity data'!AS6*Constants!$H82*EF!$H207*MMVolatEF*NtoN2O*kgtoGg,"ERROR"))</f>
        <v>3.334213191867974E-2</v>
      </c>
      <c r="AA1186" s="94">
        <f>IF('Net zero activities &amp; levers'!$C$14="Off",Constants!$H64*'Activity data'!AT6*Constants!$H82*EF!$H207*MMVolatEF*NtoN2O*kgtoGg,IF('Net zero activities &amp; levers'!$C$14="On",Constants!$H64*'Net zero Activity data'!AT6*Constants!$H82*EF!$H207*MMVolatEF*NtoN2O*kgtoGg,"ERROR"))</f>
        <v>3.3568794460208155E-2</v>
      </c>
      <c r="AB1186" s="94">
        <f>IF('Net zero activities &amp; levers'!$C$14="Off",Constants!$H64*'Activity data'!AU6*Constants!$H82*EF!$H207*MMVolatEF*NtoN2O*kgtoGg,IF('Net zero activities &amp; levers'!$C$14="On",Constants!$H64*'Net zero Activity data'!AU6*Constants!$H82*EF!$H207*MMVolatEF*NtoN2O*kgtoGg,"ERROR"))</f>
        <v>3.388328769169862E-2</v>
      </c>
      <c r="AC1186" s="94">
        <f>IF('Net zero activities &amp; levers'!$C$14="Off",Constants!$H64*'Activity data'!AV6*Constants!$H82*EF!$H207*MMVolatEF*NtoN2O*kgtoGg,IF('Net zero activities &amp; levers'!$C$14="On",Constants!$H64*'Net zero Activity data'!AV6*Constants!$H82*EF!$H207*MMVolatEF*NtoN2O*kgtoGg,"ERROR"))</f>
        <v>3.4154701084550876E-2</v>
      </c>
      <c r="AD1186" s="94">
        <f>IF('Net zero activities &amp; levers'!$C$14="Off",Constants!$H64*'Activity data'!AW6*Constants!$H82*EF!$H207*MMVolatEF*NtoN2O*kgtoGg,IF('Net zero activities &amp; levers'!$C$14="On",Constants!$H64*'Net zero Activity data'!AW6*Constants!$H82*EF!$H207*MMVolatEF*NtoN2O*kgtoGg,"ERROR"))</f>
        <v>3.4487631629426745E-2</v>
      </c>
      <c r="AE1186" s="94">
        <f>IF('Net zero activities &amp; levers'!$C$14="Off",Constants!$H64*'Activity data'!AX6*Constants!$H82*EF!$H207*MMVolatEF*NtoN2O*kgtoGg,IF('Net zero activities &amp; levers'!$C$14="On",Constants!$H64*'Net zero Activity data'!AX6*Constants!$H82*EF!$H207*MMVolatEF*NtoN2O*kgtoGg,"ERROR"))</f>
        <v>3.4835675180435295E-2</v>
      </c>
      <c r="AF1186" s="94">
        <f>IF('Net zero activities &amp; levers'!$C$14="Off",Constants!$H64*'Activity data'!AY6*Constants!$H82*EF!$H207*MMVolatEF*NtoN2O*kgtoGg,IF('Net zero activities &amp; levers'!$C$14="On",Constants!$H64*'Net zero Activity data'!AY6*Constants!$H82*EF!$H207*MMVolatEF*NtoN2O*kgtoGg,"ERROR"))</f>
        <v>3.5253677800967345E-2</v>
      </c>
      <c r="AG1186" s="94">
        <f>IF('Net zero activities &amp; levers'!$C$14="Off",Constants!$H64*'Activity data'!AZ6*Constants!$H82*EF!$H207*MMVolatEF*NtoN2O*kgtoGg,IF('Net zero activities &amp; levers'!$C$14="On",Constants!$H64*'Net zero Activity data'!AZ6*Constants!$H82*EF!$H207*MMVolatEF*NtoN2O*kgtoGg,"ERROR"))</f>
        <v>3.5707165567271271E-2</v>
      </c>
      <c r="AH1186" s="94">
        <f>IF('Net zero activities &amp; levers'!$C$14="Off",Constants!$H64*'Activity data'!BA6*Constants!$H82*EF!$H207*MMVolatEF*NtoN2O*kgtoGg,IF('Net zero activities &amp; levers'!$C$14="On",Constants!$H64*'Net zero Activity data'!BA6*Constants!$H82*EF!$H207*MMVolatEF*NtoN2O*kgtoGg,"ERROR"))</f>
        <v>3.6056736847649117E-2</v>
      </c>
      <c r="AI1186" s="94">
        <f>IF('Net zero activities &amp; levers'!$C$14="Off",Constants!$H64*'Activity data'!BB6*Constants!$H82*EF!$H207*MMVolatEF*NtoN2O*kgtoGg,IF('Net zero activities &amp; levers'!$C$14="On",Constants!$H64*'Net zero Activity data'!BB6*Constants!$H82*EF!$H207*MMVolatEF*NtoN2O*kgtoGg,"ERROR"))</f>
        <v>3.6406306947068562E-2</v>
      </c>
      <c r="AJ1186" s="94">
        <f>IF('Net zero activities &amp; levers'!$C$14="Off",Constants!$H64*'Activity data'!BC6*Constants!$H82*EF!$H207*MMVolatEF*NtoN2O*kgtoGg,IF('Net zero activities &amp; levers'!$C$14="On",Constants!$H64*'Net zero Activity data'!BC6*Constants!$H82*EF!$H207*MMVolatEF*NtoN2O*kgtoGg,"ERROR"))</f>
        <v>3.6793489006340767E-2</v>
      </c>
      <c r="AK1186" s="94">
        <f>IF('Net zero activities &amp; levers'!$C$14="Off",Constants!$H64*'Activity data'!BD6*Constants!$H82*EF!$H207*MMVolatEF*NtoN2O*kgtoGg,IF('Net zero activities &amp; levers'!$C$14="On",Constants!$H64*'Net zero Activity data'!BD6*Constants!$H82*EF!$H207*MMVolatEF*NtoN2O*kgtoGg,"ERROR"))</f>
        <v>3.7177841694837684E-2</v>
      </c>
      <c r="AL1186" s="94">
        <f>IF('Net zero activities &amp; levers'!$C$14="Off",Constants!$H64*'Activity data'!BE6*Constants!$H82*EF!$H207*MMVolatEF*NtoN2O*kgtoGg,IF('Net zero activities &amp; levers'!$C$14="On",Constants!$H64*'Net zero Activity data'!BE6*Constants!$H82*EF!$H207*MMVolatEF*NtoN2O*kgtoGg,"ERROR"))</f>
        <v>3.7603211213165705E-2</v>
      </c>
      <c r="AM1186" s="94">
        <f>IF('Net zero activities &amp; levers'!$C$14="Off",Constants!$H64*'Activity data'!BF6*Constants!$H82*EF!$H207*MMVolatEF*NtoN2O*kgtoGg,IF('Net zero activities &amp; levers'!$C$14="On",Constants!$H64*'Net zero Activity data'!BF6*Constants!$H82*EF!$H207*MMVolatEF*NtoN2O*kgtoGg,"ERROR"))</f>
        <v>3.8015662854310343E-2</v>
      </c>
      <c r="AN1186" s="94">
        <f>IF('Net zero activities &amp; levers'!$C$14="Off",Constants!$H64*'Activity data'!BG6*Constants!$H82*EF!$H207*MMVolatEF*NtoN2O*kgtoGg,IF('Net zero activities &amp; levers'!$C$14="On",Constants!$H64*'Net zero Activity data'!BG6*Constants!$H82*EF!$H207*MMVolatEF*NtoN2O*kgtoGg,"ERROR"))</f>
        <v>3.8494599415651191E-2</v>
      </c>
      <c r="AO1186" s="94">
        <f>IF('Net zero activities &amp; levers'!$C$14="Off",Constants!$H64*'Activity data'!BH6*Constants!$H82*EF!$H207*MMVolatEF*NtoN2O*kgtoGg,IF('Net zero activities &amp; levers'!$C$14="On",Constants!$H64*'Net zero Activity data'!BH6*Constants!$H82*EF!$H207*MMVolatEF*NtoN2O*kgtoGg,"ERROR"))</f>
        <v>3.8978604592534036E-2</v>
      </c>
      <c r="AP1186" s="94">
        <f>IF('Net zero activities &amp; levers'!$C$14="Off",Constants!$H64*'Activity data'!BI6*Constants!$H82*EF!$H207*MMVolatEF*NtoN2O*kgtoGg,IF('Net zero activities &amp; levers'!$C$14="On",Constants!$H64*'Net zero Activity data'!BI6*Constants!$H82*EF!$H207*MMVolatEF*NtoN2O*kgtoGg,"ERROR"))</f>
        <v>3.9475701394170101E-2</v>
      </c>
      <c r="AQ1186" s="94">
        <f>IF('Net zero activities &amp; levers'!$C$14="Off",Constants!$H64*'Activity data'!BJ6*Constants!$H82*EF!$H207*MMVolatEF*NtoN2O*kgtoGg,IF('Net zero activities &amp; levers'!$C$14="On",Constants!$H64*'Net zero Activity data'!BJ6*Constants!$H82*EF!$H207*MMVolatEF*NtoN2O*kgtoGg,"ERROR"))</f>
        <v>3.9988485850989949E-2</v>
      </c>
      <c r="AR1186" s="94">
        <f>IF('Net zero activities &amp; levers'!$C$14="Off",Constants!$H64*'Activity data'!BK6*Constants!$H82*EF!$H207*MMVolatEF*NtoN2O*kgtoGg,IF('Net zero activities &amp; levers'!$C$14="On",Constants!$H64*'Net zero Activity data'!BK6*Constants!$H82*EF!$H207*MMVolatEF*NtoN2O*kgtoGg,"ERROR"))</f>
        <v>4.0521959038592306E-2</v>
      </c>
      <c r="AS1186" s="94">
        <f>IF('Net zero activities &amp; levers'!$C$14="Off",Constants!$H64*'Activity data'!BL6*Constants!$H82*EF!$H207*MMVolatEF*NtoN2O*kgtoGg,IF('Net zero activities &amp; levers'!$C$14="On",Constants!$H64*'Net zero Activity data'!BL6*Constants!$H82*EF!$H207*MMVolatEF*NtoN2O*kgtoGg,"ERROR"))</f>
        <v>4.1101825324925366E-2</v>
      </c>
      <c r="AT1186" s="94">
        <f>IF('Net zero activities &amp; levers'!$C$14="Off",Constants!$H64*'Activity data'!BM6*Constants!$H82*EF!$H207*MMVolatEF*NtoN2O*kgtoGg,IF('Net zero activities &amp; levers'!$C$14="On",Constants!$H64*'Net zero Activity data'!BM6*Constants!$H82*EF!$H207*MMVolatEF*NtoN2O*kgtoGg,"ERROR"))</f>
        <v>4.1434061859575884E-2</v>
      </c>
      <c r="AU1186" s="94">
        <f>IF('Net zero activities &amp; levers'!$C$14="Off",Constants!$H64*'Activity data'!BN6*Constants!$H82*EF!$H207*MMVolatEF*NtoN2O*kgtoGg,IF('Net zero activities &amp; levers'!$C$14="On",Constants!$H64*'Net zero Activity data'!BN6*Constants!$H82*EF!$H207*MMVolatEF*NtoN2O*kgtoGg,"ERROR"))</f>
        <v>4.172758183115733E-2</v>
      </c>
      <c r="AV1186" s="94">
        <f>IF('Net zero activities &amp; levers'!$C$14="Off",Constants!$H64*'Activity data'!BO6*Constants!$H82*EF!$H207*MMVolatEF*NtoN2O*kgtoGg,IF('Net zero activities &amp; levers'!$C$14="On",Constants!$H64*'Net zero Activity data'!BO6*Constants!$H82*EF!$H207*MMVolatEF*NtoN2O*kgtoGg,"ERROR"))</f>
        <v>4.2025956501339626E-2</v>
      </c>
      <c r="AW1186" s="94">
        <f>IF('Net zero activities &amp; levers'!$C$14="Off",Constants!$H64*'Activity data'!BP6*Constants!$H82*EF!$H207*MMVolatEF*NtoN2O*kgtoGg,IF('Net zero activities &amp; levers'!$C$14="On",Constants!$H64*'Net zero Activity data'!BP6*Constants!$H82*EF!$H207*MMVolatEF*NtoN2O*kgtoGg,"ERROR"))</f>
        <v>4.2313540824882138E-2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2.9359047510821957E-4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2.9878295053629658E-4</v>
      </c>
      <c r="S1187" s="94">
        <f>IF('Net zero activities &amp; levers'!$C$14="Off",Constants!$H65*'Activity data'!AL7*Constants!$H83*EF!$H208*MMVolatEF*NtoN2O*kgtoGg,IF('Net zero activities &amp; levers'!$C$14="On",Constants!$H65*'Net zero Activity data'!AL7*Constants!$H83*EF!$H208*MMVolatEF*NtoN2O*kgtoGg,"ERROR"))</f>
        <v>2.9062069578661626E-4</v>
      </c>
      <c r="T1187" s="94">
        <f>IF('Net zero activities &amp; levers'!$C$14="Off",Constants!$H65*'Activity data'!AM7*Constants!$H83*EF!$H208*MMVolatEF*NtoN2O*kgtoGg,IF('Net zero activities &amp; levers'!$C$14="On",Constants!$H65*'Net zero Activity data'!AM7*Constants!$H83*EF!$H208*MMVolatEF*NtoN2O*kgtoGg,"ERROR"))</f>
        <v>2.9432912015412967E-4</v>
      </c>
      <c r="U1187" s="94">
        <f>IF('Net zero activities &amp; levers'!$C$14="Off",Constants!$H65*'Activity data'!AN7*Constants!$H83*EF!$H208*MMVolatEF*NtoN2O*kgtoGg,IF('Net zero activities &amp; levers'!$C$14="On",Constants!$H65*'Net zero Activity data'!AN7*Constants!$H83*EF!$H208*MMVolatEF*NtoN2O*kgtoGg,"ERROR"))</f>
        <v>2.9719579696605352E-4</v>
      </c>
      <c r="V1187" s="94">
        <f>IF('Net zero activities &amp; levers'!$C$14="Off",Constants!$H65*'Activity data'!AO7*Constants!$H83*EF!$H208*MMVolatEF*NtoN2O*kgtoGg,IF('Net zero activities &amp; levers'!$C$14="On",Constants!$H65*'Net zero Activity data'!AO7*Constants!$H83*EF!$H208*MMVolatEF*NtoN2O*kgtoGg,"ERROR"))</f>
        <v>2.9975485214418215E-4</v>
      </c>
      <c r="W1187" s="94">
        <f>IF('Net zero activities &amp; levers'!$C$14="Off",Constants!$H65*'Activity data'!AP7*Constants!$H83*EF!$H208*MMVolatEF*NtoN2O*kgtoGg,IF('Net zero activities &amp; levers'!$C$14="On",Constants!$H65*'Net zero Activity data'!AP7*Constants!$H83*EF!$H208*MMVolatEF*NtoN2O*kgtoGg,"ERROR"))</f>
        <v>3.0246004845572338E-4</v>
      </c>
      <c r="X1187" s="94">
        <f>IF('Net zero activities &amp; levers'!$C$14="Off",Constants!$H65*'Activity data'!AQ7*Constants!$H83*EF!$H208*MMVolatEF*NtoN2O*kgtoGg,IF('Net zero activities &amp; levers'!$C$14="On",Constants!$H65*'Net zero Activity data'!AQ7*Constants!$H83*EF!$H208*MMVolatEF*NtoN2O*kgtoGg,"ERROR"))</f>
        <v>3.0492995445067969E-4</v>
      </c>
      <c r="Y1187" s="94">
        <f>IF('Net zero activities &amp; levers'!$C$14="Off",Constants!$H65*'Activity data'!AR7*Constants!$H83*EF!$H208*MMVolatEF*NtoN2O*kgtoGg,IF('Net zero activities &amp; levers'!$C$14="On",Constants!$H65*'Net zero Activity data'!AR7*Constants!$H83*EF!$H208*MMVolatEF*NtoN2O*kgtoGg,"ERROR"))</f>
        <v>3.0701209423994132E-4</v>
      </c>
      <c r="Z1187" s="94">
        <f>IF('Net zero activities &amp; levers'!$C$14="Off",Constants!$H65*'Activity data'!AS7*Constants!$H83*EF!$H208*MMVolatEF*NtoN2O*kgtoGg,IF('Net zero activities &amp; levers'!$C$14="On",Constants!$H65*'Net zero Activity data'!AS7*Constants!$H83*EF!$H208*MMVolatEF*NtoN2O*kgtoGg,"ERROR"))</f>
        <v>3.0906832985136434E-4</v>
      </c>
      <c r="AA1187" s="94">
        <f>IF('Net zero activities &amp; levers'!$C$14="Off",Constants!$H65*'Activity data'!AT7*Constants!$H83*EF!$H208*MMVolatEF*NtoN2O*kgtoGg,IF('Net zero activities &amp; levers'!$C$14="On",Constants!$H65*'Net zero Activity data'!AT7*Constants!$H83*EF!$H208*MMVolatEF*NtoN2O*kgtoGg,"ERROR"))</f>
        <v>3.1116940165207925E-4</v>
      </c>
      <c r="AB1187" s="94">
        <f>IF('Net zero activities &amp; levers'!$C$14="Off",Constants!$H65*'Activity data'!AU7*Constants!$H83*EF!$H208*MMVolatEF*NtoN2O*kgtoGg,IF('Net zero activities &amp; levers'!$C$14="On",Constants!$H65*'Net zero Activity data'!AU7*Constants!$H83*EF!$H208*MMVolatEF*NtoN2O*kgtoGg,"ERROR"))</f>
        <v>3.1408462908994632E-4</v>
      </c>
      <c r="AC1187" s="94">
        <f>IF('Net zero activities &amp; levers'!$C$14="Off",Constants!$H65*'Activity data'!AV7*Constants!$H83*EF!$H208*MMVolatEF*NtoN2O*kgtoGg,IF('Net zero activities &amp; levers'!$C$14="On",Constants!$H65*'Net zero Activity data'!AV7*Constants!$H83*EF!$H208*MMVolatEF*NtoN2O*kgtoGg,"ERROR"))</f>
        <v>3.166005235214341E-4</v>
      </c>
      <c r="AD1187" s="94">
        <f>IF('Net zero activities &amp; levers'!$C$14="Off",Constants!$H65*'Activity data'!AW7*Constants!$H83*EF!$H208*MMVolatEF*NtoN2O*kgtoGg,IF('Net zero activities &amp; levers'!$C$14="On",Constants!$H65*'Net zero Activity data'!AW7*Constants!$H83*EF!$H208*MMVolatEF*NtoN2O*kgtoGg,"ERROR"))</f>
        <v>3.1968665753686704E-4</v>
      </c>
      <c r="AE1187" s="94">
        <f>IF('Net zero activities &amp; levers'!$C$14="Off",Constants!$H65*'Activity data'!AX7*Constants!$H83*EF!$H208*MMVolatEF*NtoN2O*kgtoGg,IF('Net zero activities &amp; levers'!$C$14="On",Constants!$H65*'Net zero Activity data'!AX7*Constants!$H83*EF!$H208*MMVolatEF*NtoN2O*kgtoGg,"ERROR"))</f>
        <v>3.2291288312100516E-4</v>
      </c>
      <c r="AF1187" s="94">
        <f>IF('Net zero activities &amp; levers'!$C$14="Off",Constants!$H65*'Activity data'!AY7*Constants!$H83*EF!$H208*MMVolatEF*NtoN2O*kgtoGg,IF('Net zero activities &amp; levers'!$C$14="On",Constants!$H65*'Net zero Activity data'!AY7*Constants!$H83*EF!$H208*MMVolatEF*NtoN2O*kgtoGg,"ERROR"))</f>
        <v>3.2678760151383097E-4</v>
      </c>
      <c r="AG1187" s="94">
        <f>IF('Net zero activities &amp; levers'!$C$14="Off",Constants!$H65*'Activity data'!AZ7*Constants!$H83*EF!$H208*MMVolatEF*NtoN2O*kgtoGg,IF('Net zero activities &amp; levers'!$C$14="On",Constants!$H65*'Net zero Activity data'!AZ7*Constants!$H83*EF!$H208*MMVolatEF*NtoN2O*kgtoGg,"ERROR"))</f>
        <v>3.3099125312439454E-4</v>
      </c>
      <c r="AH1187" s="94">
        <f>IF('Net zero activities &amp; levers'!$C$14="Off",Constants!$H65*'Activity data'!BA7*Constants!$H83*EF!$H208*MMVolatEF*NtoN2O*kgtoGg,IF('Net zero activities &amp; levers'!$C$14="On",Constants!$H65*'Net zero Activity data'!BA7*Constants!$H83*EF!$H208*MMVolatEF*NtoN2O*kgtoGg,"ERROR"))</f>
        <v>3.3423164015345102E-4</v>
      </c>
      <c r="AI1187" s="94">
        <f>IF('Net zero activities &amp; levers'!$C$14="Off",Constants!$H65*'Activity data'!BB7*Constants!$H83*EF!$H208*MMVolatEF*NtoN2O*kgtoGg,IF('Net zero activities &amp; levers'!$C$14="On",Constants!$H65*'Net zero Activity data'!BB7*Constants!$H83*EF!$H208*MMVolatEF*NtoN2O*kgtoGg,"ERROR"))</f>
        <v>3.3747201623549202E-4</v>
      </c>
      <c r="AJ1187" s="94">
        <f>IF('Net zero activities &amp; levers'!$C$14="Off",Constants!$H65*'Activity data'!BC7*Constants!$H83*EF!$H208*MMVolatEF*NtoN2O*kgtoGg,IF('Net zero activities &amp; levers'!$C$14="On",Constants!$H65*'Net zero Activity data'!BC7*Constants!$H83*EF!$H208*MMVolatEF*NtoN2O*kgtoGg,"ERROR"))</f>
        <v>3.4106104025769711E-4</v>
      </c>
      <c r="AK1187" s="94">
        <f>IF('Net zero activities &amp; levers'!$C$14="Off",Constants!$H65*'Activity data'!BD7*Constants!$H83*EF!$H208*MMVolatEF*NtoN2O*kgtoGg,IF('Net zero activities &amp; levers'!$C$14="On",Constants!$H65*'Net zero Activity data'!BD7*Constants!$H83*EF!$H208*MMVolatEF*NtoN2O*kgtoGg,"ERROR"))</f>
        <v>3.4462383713575385E-4</v>
      </c>
      <c r="AL1187" s="94">
        <f>IF('Net zero activities &amp; levers'!$C$14="Off",Constants!$H65*'Activity data'!BE7*Constants!$H83*EF!$H208*MMVolatEF*NtoN2O*kgtoGg,IF('Net zero activities &amp; levers'!$C$14="On",Constants!$H65*'Net zero Activity data'!BE7*Constants!$H83*EF!$H208*MMVolatEF*NtoN2O*kgtoGg,"ERROR"))</f>
        <v>3.4856684374732756E-4</v>
      </c>
      <c r="AM1187" s="94">
        <f>IF('Net zero activities &amp; levers'!$C$14="Off",Constants!$H65*'Activity data'!BF7*Constants!$H83*EF!$H208*MMVolatEF*NtoN2O*kgtoGg,IF('Net zero activities &amp; levers'!$C$14="On",Constants!$H65*'Net zero Activity data'!BF7*Constants!$H83*EF!$H208*MMVolatEF*NtoN2O*kgtoGg,"ERROR"))</f>
        <v>3.5239010676433973E-4</v>
      </c>
      <c r="AN1187" s="94">
        <f>IF('Net zero activities &amp; levers'!$C$14="Off",Constants!$H65*'Activity data'!BG7*Constants!$H83*EF!$H208*MMVolatEF*NtoN2O*kgtoGg,IF('Net zero activities &amp; levers'!$C$14="On",Constants!$H65*'Net zero Activity data'!BG7*Constants!$H83*EF!$H208*MMVolatEF*NtoN2O*kgtoGg,"ERROR"))</f>
        <v>3.5682965860461786E-4</v>
      </c>
      <c r="AO1187" s="94">
        <f>IF('Net zero activities &amp; levers'!$C$14="Off",Constants!$H65*'Activity data'!BH7*Constants!$H83*EF!$H208*MMVolatEF*NtoN2O*kgtoGg,IF('Net zero activities &amp; levers'!$C$14="On",Constants!$H65*'Net zero Activity data'!BH7*Constants!$H83*EF!$H208*MMVolatEF*NtoN2O*kgtoGg,"ERROR"))</f>
        <v>3.6131619449930634E-4</v>
      </c>
      <c r="AP1187" s="94">
        <f>IF('Net zero activities &amp; levers'!$C$14="Off",Constants!$H65*'Activity data'!BI7*Constants!$H83*EF!$H208*MMVolatEF*NtoN2O*kgtoGg,IF('Net zero activities &amp; levers'!$C$14="On",Constants!$H65*'Net zero Activity data'!BI7*Constants!$H83*EF!$H208*MMVolatEF*NtoN2O*kgtoGg,"ERROR"))</f>
        <v>3.6592408455957094E-4</v>
      </c>
      <c r="AQ1187" s="94">
        <f>IF('Net zero activities &amp; levers'!$C$14="Off",Constants!$H65*'Activity data'!BJ7*Constants!$H83*EF!$H208*MMVolatEF*NtoN2O*kgtoGg,IF('Net zero activities &amp; levers'!$C$14="On",Constants!$H65*'Net zero Activity data'!BJ7*Constants!$H83*EF!$H208*MMVolatEF*NtoN2O*kgtoGg,"ERROR"))</f>
        <v>3.7067739295717388E-4</v>
      </c>
      <c r="AR1187" s="94">
        <f>IF('Net zero activities &amp; levers'!$C$14="Off",Constants!$H65*'Activity data'!BK7*Constants!$H83*EF!$H208*MMVolatEF*NtoN2O*kgtoGg,IF('Net zero activities &amp; levers'!$C$14="On",Constants!$H65*'Net zero Activity data'!BK7*Constants!$H83*EF!$H208*MMVolatEF*NtoN2O*kgtoGg,"ERROR"))</f>
        <v>3.7562247767805731E-4</v>
      </c>
      <c r="AS1187" s="94">
        <f>IF('Net zero activities &amp; levers'!$C$14="Off",Constants!$H65*'Activity data'!BL7*Constants!$H83*EF!$H208*MMVolatEF*NtoN2O*kgtoGg,IF('Net zero activities &amp; levers'!$C$14="On",Constants!$H65*'Net zero Activity data'!BL7*Constants!$H83*EF!$H208*MMVolatEF*NtoN2O*kgtoGg,"ERROR"))</f>
        <v>3.8099760801138999E-4</v>
      </c>
      <c r="AT1187" s="94">
        <f>IF('Net zero activities &amp; levers'!$C$14="Off",Constants!$H65*'Activity data'!BM7*Constants!$H83*EF!$H208*MMVolatEF*NtoN2O*kgtoGg,IF('Net zero activities &amp; levers'!$C$14="On",Constants!$H65*'Net zero Activity data'!BM7*Constants!$H83*EF!$H208*MMVolatEF*NtoN2O*kgtoGg,"ERROR"))</f>
        <v>3.8407730882747691E-4</v>
      </c>
      <c r="AU1187" s="94">
        <f>IF('Net zero activities &amp; levers'!$C$14="Off",Constants!$H65*'Activity data'!BN7*Constants!$H83*EF!$H208*MMVolatEF*NtoN2O*kgtoGg,IF('Net zero activities &amp; levers'!$C$14="On",Constants!$H65*'Net zero Activity data'!BN7*Constants!$H83*EF!$H208*MMVolatEF*NtoN2O*kgtoGg,"ERROR"))</f>
        <v>3.8679812246998667E-4</v>
      </c>
      <c r="AV1187" s="94">
        <f>IF('Net zero activities &amp; levers'!$C$14="Off",Constants!$H65*'Activity data'!BO7*Constants!$H83*EF!$H208*MMVolatEF*NtoN2O*kgtoGg,IF('Net zero activities &amp; levers'!$C$14="On",Constants!$H65*'Net zero Activity data'!BO7*Constants!$H83*EF!$H208*MMVolatEF*NtoN2O*kgtoGg,"ERROR"))</f>
        <v>3.8956393724176287E-4</v>
      </c>
      <c r="AW1187" s="94">
        <f>IF('Net zero activities &amp; levers'!$C$14="Off",Constants!$H65*'Activity data'!BP7*Constants!$H83*EF!$H208*MMVolatEF*NtoN2O*kgtoGg,IF('Net zero activities &amp; levers'!$C$14="On",Constants!$H65*'Net zero Activity data'!BP7*Constants!$H83*EF!$H208*MMVolatEF*NtoN2O*kgtoGg,"ERROR"))</f>
        <v>3.9222972978272867E-4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3.2323215352203869E-3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3.1936173693006072E-3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2.5623805586114461E-3</v>
      </c>
      <c r="T1188" s="94">
        <f>IF('Net zero activities &amp; levers'!$C$14="Off",Constants!$H66*'Activity data'!AM8*Constants!$H84*EF!$H209*MMVolatEF*NtoN2O*kgtoGg,IF('Net zero activities &amp; levers'!$C$14="On",Constants!$H66*'Net zero Activity data'!AM8*Constants!$H84*EF!$H209*MMVolatEF*NtoN2O*kgtoGg,"ERROR"))</f>
        <v>2.6124722064250917E-3</v>
      </c>
      <c r="U1188" s="94">
        <f>IF('Net zero activities &amp; levers'!$C$14="Off",Constants!$H66*'Activity data'!AN8*Constants!$H84*EF!$H209*MMVolatEF*NtoN2O*kgtoGg,IF('Net zero activities &amp; levers'!$C$14="On",Constants!$H66*'Net zero Activity data'!AN8*Constants!$H84*EF!$H209*MMVolatEF*NtoN2O*kgtoGg,"ERROR"))</f>
        <v>2.6393547646565868E-3</v>
      </c>
      <c r="V1188" s="94">
        <f>IF('Net zero activities &amp; levers'!$C$14="Off",Constants!$H66*'Activity data'!AO8*Constants!$H84*EF!$H209*MMVolatEF*NtoN2O*kgtoGg,IF('Net zero activities &amp; levers'!$C$14="On",Constants!$H66*'Net zero Activity data'!AO8*Constants!$H84*EF!$H209*MMVolatEF*NtoN2O*kgtoGg,"ERROR"))</f>
        <v>2.6585159295822347E-3</v>
      </c>
      <c r="W1188" s="94">
        <f>IF('Net zero activities &amp; levers'!$C$14="Off",Constants!$H66*'Activity data'!AP8*Constants!$H84*EF!$H209*MMVolatEF*NtoN2O*kgtoGg,IF('Net zero activities &amp; levers'!$C$14="On",Constants!$H66*'Net zero Activity data'!AP8*Constants!$H84*EF!$H209*MMVolatEF*NtoN2O*kgtoGg,"ERROR"))</f>
        <v>2.682404147004944E-3</v>
      </c>
      <c r="X1188" s="94">
        <f>IF('Net zero activities &amp; levers'!$C$14="Off",Constants!$H66*'Activity data'!AQ8*Constants!$H84*EF!$H209*MMVolatEF*NtoN2O*kgtoGg,IF('Net zero activities &amp; levers'!$C$14="On",Constants!$H66*'Net zero Activity data'!AQ8*Constants!$H84*EF!$H209*MMVolatEF*NtoN2O*kgtoGg,"ERROR"))</f>
        <v>2.7009409577583988E-3</v>
      </c>
      <c r="Y1188" s="94">
        <f>IF('Net zero activities &amp; levers'!$C$14="Off",Constants!$H66*'Activity data'!AR8*Constants!$H84*EF!$H209*MMVolatEF*NtoN2O*kgtoGg,IF('Net zero activities &amp; levers'!$C$14="On",Constants!$H66*'Net zero Activity data'!AR8*Constants!$H84*EF!$H209*MMVolatEF*NtoN2O*kgtoGg,"ERROR"))</f>
        <v>2.7086431953968373E-3</v>
      </c>
      <c r="Z1188" s="94">
        <f>IF('Net zero activities &amp; levers'!$C$14="Off",Constants!$H66*'Activity data'!AS8*Constants!$H84*EF!$H209*MMVolatEF*NtoN2O*kgtoGg,IF('Net zero activities &amp; levers'!$C$14="On",Constants!$H66*'Net zero Activity data'!AS8*Constants!$H84*EF!$H209*MMVolatEF*NtoN2O*kgtoGg,"ERROR"))</f>
        <v>2.715182334029067E-3</v>
      </c>
      <c r="AA1188" s="94">
        <f>IF('Net zero activities &amp; levers'!$C$14="Off",Constants!$H66*'Activity data'!AT8*Constants!$H84*EF!$H209*MMVolatEF*NtoN2O*kgtoGg,IF('Net zero activities &amp; levers'!$C$14="On",Constants!$H66*'Net zero Activity data'!AT8*Constants!$H84*EF!$H209*MMVolatEF*NtoN2O*kgtoGg,"ERROR"))</f>
        <v>2.7224055356820697E-3</v>
      </c>
      <c r="AB1188" s="94">
        <f>IF('Net zero activities &amp; levers'!$C$14="Off",Constants!$H66*'Activity data'!AU8*Constants!$H84*EF!$H209*MMVolatEF*NtoN2O*kgtoGg,IF('Net zero activities &amp; levers'!$C$14="On",Constants!$H66*'Net zero Activity data'!AU8*Constants!$H84*EF!$H209*MMVolatEF*NtoN2O*kgtoGg,"ERROR"))</f>
        <v>2.7492331720760212E-3</v>
      </c>
      <c r="AC1188" s="94">
        <f>IF('Net zero activities &amp; levers'!$C$14="Off",Constants!$H66*'Activity data'!AV8*Constants!$H84*EF!$H209*MMVolatEF*NtoN2O*kgtoGg,IF('Net zero activities &amp; levers'!$C$14="On",Constants!$H66*'Net zero Activity data'!AV8*Constants!$H84*EF!$H209*MMVolatEF*NtoN2O*kgtoGg,"ERROR"))</f>
        <v>2.7654181302497922E-3</v>
      </c>
      <c r="AD1188" s="94">
        <f>IF('Net zero activities &amp; levers'!$C$14="Off",Constants!$H66*'Activity data'!AW8*Constants!$H84*EF!$H209*MMVolatEF*NtoN2O*kgtoGg,IF('Net zero activities &amp; levers'!$C$14="On",Constants!$H66*'Net zero Activity data'!AW8*Constants!$H84*EF!$H209*MMVolatEF*NtoN2O*kgtoGg,"ERROR"))</f>
        <v>2.7708997745878594E-3</v>
      </c>
      <c r="AE1188" s="94">
        <f>IF('Net zero activities &amp; levers'!$C$14="Off",Constants!$H66*'Activity data'!AX8*Constants!$H84*EF!$H209*MMVolatEF*NtoN2O*kgtoGg,IF('Net zero activities &amp; levers'!$C$14="On",Constants!$H66*'Net zero Activity data'!AX8*Constants!$H84*EF!$H209*MMVolatEF*NtoN2O*kgtoGg,"ERROR"))</f>
        <v>2.7775605445034693E-3</v>
      </c>
      <c r="AF1188" s="94">
        <f>IF('Net zero activities &amp; levers'!$C$14="Off",Constants!$H66*'Activity data'!AY8*Constants!$H84*EF!$H209*MMVolatEF*NtoN2O*kgtoGg,IF('Net zero activities &amp; levers'!$C$14="On",Constants!$H66*'Net zero Activity data'!AY8*Constants!$H84*EF!$H209*MMVolatEF*NtoN2O*kgtoGg,"ERROR"))</f>
        <v>2.796725356147391E-3</v>
      </c>
      <c r="AG1188" s="94">
        <f>IF('Net zero activities &amp; levers'!$C$14="Off",Constants!$H66*'Activity data'!AZ8*Constants!$H84*EF!$H209*MMVolatEF*NtoN2O*kgtoGg,IF('Net zero activities &amp; levers'!$C$14="On",Constants!$H66*'Net zero Activity data'!AZ8*Constants!$H84*EF!$H209*MMVolatEF*NtoN2O*kgtoGg,"ERROR"))</f>
        <v>2.8203618769558954E-3</v>
      </c>
      <c r="AH1188" s="94">
        <f>IF('Net zero activities &amp; levers'!$C$14="Off",Constants!$H66*'Activity data'!BA8*Constants!$H84*EF!$H209*MMVolatEF*NtoN2O*kgtoGg,IF('Net zero activities &amp; levers'!$C$14="On",Constants!$H66*'Net zero Activity data'!BA8*Constants!$H84*EF!$H209*MMVolatEF*NtoN2O*kgtoGg,"ERROR"))</f>
        <v>2.8201559153511477E-3</v>
      </c>
      <c r="AI1188" s="94">
        <f>IF('Net zero activities &amp; levers'!$C$14="Off",Constants!$H66*'Activity data'!BB8*Constants!$H84*EF!$H209*MMVolatEF*NtoN2O*kgtoGg,IF('Net zero activities &amp; levers'!$C$14="On",Constants!$H66*'Net zero Activity data'!BB8*Constants!$H84*EF!$H209*MMVolatEF*NtoN2O*kgtoGg,"ERROR"))</f>
        <v>2.8178758262065741E-3</v>
      </c>
      <c r="AJ1188" s="94">
        <f>IF('Net zero activities &amp; levers'!$C$14="Off",Constants!$H66*'Activity data'!BC8*Constants!$H84*EF!$H209*MMVolatEF*NtoN2O*kgtoGg,IF('Net zero activities &amp; levers'!$C$14="On",Constants!$H66*'Net zero Activity data'!BC8*Constants!$H84*EF!$H209*MMVolatEF*NtoN2O*kgtoGg,"ERROR"))</f>
        <v>2.8207231549115426E-3</v>
      </c>
      <c r="AK1188" s="94">
        <f>IF('Net zero activities &amp; levers'!$C$14="Off",Constants!$H66*'Activity data'!BD8*Constants!$H84*EF!$H209*MMVolatEF*NtoN2O*kgtoGg,IF('Net zero activities &amp; levers'!$C$14="On",Constants!$H66*'Net zero Activity data'!BD8*Constants!$H84*EF!$H209*MMVolatEF*NtoN2O*kgtoGg,"ERROR"))</f>
        <v>2.8206987734201148E-3</v>
      </c>
      <c r="AL1188" s="94">
        <f>IF('Net zero activities &amp; levers'!$C$14="Off",Constants!$H66*'Activity data'!BE8*Constants!$H84*EF!$H209*MMVolatEF*NtoN2O*kgtoGg,IF('Net zero activities &amp; levers'!$C$14="On",Constants!$H66*'Net zero Activity data'!BE8*Constants!$H84*EF!$H209*MMVolatEF*NtoN2O*kgtoGg,"ERROR"))</f>
        <v>2.8258236928344993E-3</v>
      </c>
      <c r="AM1188" s="94">
        <f>IF('Net zero activities &amp; levers'!$C$14="Off",Constants!$H66*'Activity data'!BF8*Constants!$H84*EF!$H209*MMVolatEF*NtoN2O*kgtoGg,IF('Net zero activities &amp; levers'!$C$14="On",Constants!$H66*'Net zero Activity data'!BF8*Constants!$H84*EF!$H209*MMVolatEF*NtoN2O*kgtoGg,"ERROR"))</f>
        <v>2.8260498663699712E-3</v>
      </c>
      <c r="AN1188" s="94">
        <f>IF('Net zero activities &amp; levers'!$C$14="Off",Constants!$H66*'Activity data'!BG8*Constants!$H84*EF!$H209*MMVolatEF*NtoN2O*kgtoGg,IF('Net zero activities &amp; levers'!$C$14="On",Constants!$H66*'Net zero Activity data'!BG8*Constants!$H84*EF!$H209*MMVolatEF*NtoN2O*kgtoGg,"ERROR"))</f>
        <v>2.8496737682554736E-3</v>
      </c>
      <c r="AO1188" s="94">
        <f>IF('Net zero activities &amp; levers'!$C$14="Off",Constants!$H66*'Activity data'!BH8*Constants!$H84*EF!$H209*MMVolatEF*NtoN2O*kgtoGg,IF('Net zero activities &amp; levers'!$C$14="On",Constants!$H66*'Net zero Activity data'!BH8*Constants!$H84*EF!$H209*MMVolatEF*NtoN2O*kgtoGg,"ERROR"))</f>
        <v>2.871759138559611E-3</v>
      </c>
      <c r="AP1188" s="94">
        <f>IF('Net zero activities &amp; levers'!$C$14="Off",Constants!$H66*'Activity data'!BI8*Constants!$H84*EF!$H209*MMVolatEF*NtoN2O*kgtoGg,IF('Net zero activities &amp; levers'!$C$14="On",Constants!$H66*'Net zero Activity data'!BI8*Constants!$H84*EF!$H209*MMVolatEF*NtoN2O*kgtoGg,"ERROR"))</f>
        <v>2.8936224395659065E-3</v>
      </c>
      <c r="AQ1188" s="94">
        <f>IF('Net zero activities &amp; levers'!$C$14="Off",Constants!$H66*'Activity data'!BJ8*Constants!$H84*EF!$H209*MMVolatEF*NtoN2O*kgtoGg,IF('Net zero activities &amp; levers'!$C$14="On",Constants!$H66*'Net zero Activity data'!BJ8*Constants!$H84*EF!$H209*MMVolatEF*NtoN2O*kgtoGg,"ERROR"))</f>
        <v>2.9155855260809614E-3</v>
      </c>
      <c r="AR1188" s="94">
        <f>IF('Net zero activities &amp; levers'!$C$14="Off",Constants!$H66*'Activity data'!BK8*Constants!$H84*EF!$H209*MMVolatEF*NtoN2O*kgtoGg,IF('Net zero activities &amp; levers'!$C$14="On",Constants!$H66*'Net zero Activity data'!BK8*Constants!$H84*EF!$H209*MMVolatEF*NtoN2O*kgtoGg,"ERROR"))</f>
        <v>2.9383177592399823E-3</v>
      </c>
      <c r="AS1188" s="94">
        <f>IF('Net zero activities &amp; levers'!$C$14="Off",Constants!$H66*'Activity data'!BL8*Constants!$H84*EF!$H209*MMVolatEF*NtoN2O*kgtoGg,IF('Net zero activities &amp; levers'!$C$14="On",Constants!$H66*'Net zero Activity data'!BL8*Constants!$H84*EF!$H209*MMVolatEF*NtoN2O*kgtoGg,"ERROR"))</f>
        <v>2.9656425504586614E-3</v>
      </c>
      <c r="AT1188" s="94">
        <f>IF('Net zero activities &amp; levers'!$C$14="Off",Constants!$H66*'Activity data'!BM8*Constants!$H84*EF!$H209*MMVolatEF*NtoN2O*kgtoGg,IF('Net zero activities &amp; levers'!$C$14="On",Constants!$H66*'Net zero Activity data'!BM8*Constants!$H84*EF!$H209*MMVolatEF*NtoN2O*kgtoGg,"ERROR"))</f>
        <v>2.9523502984721579E-3</v>
      </c>
      <c r="AU1188" s="94">
        <f>IF('Net zero activities &amp; levers'!$C$14="Off",Constants!$H66*'Activity data'!BN8*Constants!$H84*EF!$H209*MMVolatEF*NtoN2O*kgtoGg,IF('Net zero activities &amp; levers'!$C$14="On",Constants!$H66*'Net zero Activity data'!BN8*Constants!$H84*EF!$H209*MMVolatEF*NtoN2O*kgtoGg,"ERROR"))</f>
        <v>2.9320670295168343E-3</v>
      </c>
      <c r="AV1188" s="94">
        <f>IF('Net zero activities &amp; levers'!$C$14="Off",Constants!$H66*'Activity data'!BO8*Constants!$H84*EF!$H209*MMVolatEF*NtoN2O*kgtoGg,IF('Net zero activities &amp; levers'!$C$14="On",Constants!$H66*'Net zero Activity data'!BO8*Constants!$H84*EF!$H209*MMVolatEF*NtoN2O*kgtoGg,"ERROR"))</f>
        <v>2.9115310739429088E-3</v>
      </c>
      <c r="AW1188" s="94">
        <f>IF('Net zero activities &amp; levers'!$C$14="Off",Constants!$H66*'Activity data'!BP8*Constants!$H84*EF!$H209*MMVolatEF*NtoN2O*kgtoGg,IF('Net zero activities &amp; levers'!$C$14="On",Constants!$H66*'Net zero Activity data'!BP8*Constants!$H84*EF!$H209*MMVolatEF*NtoN2O*kgtoGg,"ERROR"))</f>
        <v>2.8884703470162506E-3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1.6090517274103568E-2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1.2755546808047816E-2</v>
      </c>
      <c r="T1189" s="94">
        <f>IF('Net zero activities &amp; levers'!$C$14="Off",Constants!$H67*'Activity data'!AM9*Constants!$H85*EF!$H210*MMVolatEF*NtoN2O*kgtoGg,IF('Net zero activities &amp; levers'!$C$14="On",Constants!$H67*'Net zero Activity data'!AM9*Constants!$H85*EF!$H210*MMVolatEF*NtoN2O*kgtoGg,"ERROR"))</f>
        <v>1.3004903351216977E-2</v>
      </c>
      <c r="U1189" s="94">
        <f>IF('Net zero activities &amp; levers'!$C$14="Off",Constants!$H67*'Activity data'!AN9*Constants!$H85*EF!$H210*MMVolatEF*NtoN2O*kgtoGg,IF('Net zero activities &amp; levers'!$C$14="On",Constants!$H67*'Net zero Activity data'!AN9*Constants!$H85*EF!$H210*MMVolatEF*NtoN2O*kgtoGg,"ERROR"))</f>
        <v>1.3138724898016299E-2</v>
      </c>
      <c r="V1189" s="94">
        <f>IF('Net zero activities &amp; levers'!$C$14="Off",Constants!$H67*'Activity data'!AO9*Constants!$H85*EF!$H210*MMVolatEF*NtoN2O*kgtoGg,IF('Net zero activities &amp; levers'!$C$14="On",Constants!$H67*'Net zero Activity data'!AO9*Constants!$H85*EF!$H210*MMVolatEF*NtoN2O*kgtoGg,"ERROR"))</f>
        <v>1.3234109299558223E-2</v>
      </c>
      <c r="W1189" s="94">
        <f>IF('Net zero activities &amp; levers'!$C$14="Off",Constants!$H67*'Activity data'!AP9*Constants!$H85*EF!$H210*MMVolatEF*NtoN2O*kgtoGg,IF('Net zero activities &amp; levers'!$C$14="On",Constants!$H67*'Net zero Activity data'!AP9*Constants!$H85*EF!$H210*MMVolatEF*NtoN2O*kgtoGg,"ERROR"))</f>
        <v>1.335302499866161E-2</v>
      </c>
      <c r="X1189" s="94">
        <f>IF('Net zero activities &amp; levers'!$C$14="Off",Constants!$H67*'Activity data'!AQ9*Constants!$H85*EF!$H210*MMVolatEF*NtoN2O*kgtoGg,IF('Net zero activities &amp; levers'!$C$14="On",Constants!$H67*'Net zero Activity data'!AQ9*Constants!$H85*EF!$H210*MMVolatEF*NtoN2O*kgtoGg,"ERROR"))</f>
        <v>1.344530136114141E-2</v>
      </c>
      <c r="Y1189" s="94">
        <f>IF('Net zero activities &amp; levers'!$C$14="Off",Constants!$H67*'Activity data'!AR9*Constants!$H85*EF!$H210*MMVolatEF*NtoN2O*kgtoGg,IF('Net zero activities &amp; levers'!$C$14="On",Constants!$H67*'Net zero Activity data'!AR9*Constants!$H85*EF!$H210*MMVolatEF*NtoN2O*kgtoGg,"ERROR"))</f>
        <v>1.3483643149363938E-2</v>
      </c>
      <c r="Z1189" s="94">
        <f>IF('Net zero activities &amp; levers'!$C$14="Off",Constants!$H67*'Activity data'!AS9*Constants!$H85*EF!$H210*MMVolatEF*NtoN2O*kgtoGg,IF('Net zero activities &amp; levers'!$C$14="On",Constants!$H67*'Net zero Activity data'!AS9*Constants!$H85*EF!$H210*MMVolatEF*NtoN2O*kgtoGg,"ERROR"))</f>
        <v>1.3516195023295152E-2</v>
      </c>
      <c r="AA1189" s="94">
        <f>IF('Net zero activities &amp; levers'!$C$14="Off",Constants!$H67*'Activity data'!AT9*Constants!$H85*EF!$H210*MMVolatEF*NtoN2O*kgtoGg,IF('Net zero activities &amp; levers'!$C$14="On",Constants!$H67*'Net zero Activity data'!AT9*Constants!$H85*EF!$H210*MMVolatEF*NtoN2O*kgtoGg,"ERROR"))</f>
        <v>1.3552152167318593E-2</v>
      </c>
      <c r="AB1189" s="94">
        <f>IF('Net zero activities &amp; levers'!$C$14="Off",Constants!$H67*'Activity data'!AU9*Constants!$H85*EF!$H210*MMVolatEF*NtoN2O*kgtoGg,IF('Net zero activities &amp; levers'!$C$14="On",Constants!$H67*'Net zero Activity data'!AU9*Constants!$H85*EF!$H210*MMVolatEF*NtoN2O*kgtoGg,"ERROR"))</f>
        <v>1.3685700312859379E-2</v>
      </c>
      <c r="AC1189" s="94">
        <f>IF('Net zero activities &amp; levers'!$C$14="Off",Constants!$H67*'Activity data'!AV9*Constants!$H85*EF!$H210*MMVolatEF*NtoN2O*kgtoGg,IF('Net zero activities &amp; levers'!$C$14="On",Constants!$H67*'Net zero Activity data'!AV9*Constants!$H85*EF!$H210*MMVolatEF*NtoN2O*kgtoGg,"ERROR"))</f>
        <v>1.376626913815663E-2</v>
      </c>
      <c r="AD1189" s="94">
        <f>IF('Net zero activities &amp; levers'!$C$14="Off",Constants!$H67*'Activity data'!AW9*Constants!$H85*EF!$H210*MMVolatEF*NtoN2O*kgtoGg,IF('Net zero activities &amp; levers'!$C$14="On",Constants!$H67*'Net zero Activity data'!AW9*Constants!$H85*EF!$H210*MMVolatEF*NtoN2O*kgtoGg,"ERROR"))</f>
        <v>1.3793556798728478E-2</v>
      </c>
      <c r="AE1189" s="94">
        <f>IF('Net zero activities &amp; levers'!$C$14="Off",Constants!$H67*'Activity data'!AX9*Constants!$H85*EF!$H210*MMVolatEF*NtoN2O*kgtoGg,IF('Net zero activities &amp; levers'!$C$14="On",Constants!$H67*'Net zero Activity data'!AX9*Constants!$H85*EF!$H210*MMVolatEF*NtoN2O*kgtoGg,"ERROR"))</f>
        <v>1.3826714153966229E-2</v>
      </c>
      <c r="AF1189" s="94">
        <f>IF('Net zero activities &amp; levers'!$C$14="Off",Constants!$H67*'Activity data'!AY9*Constants!$H85*EF!$H210*MMVolatEF*NtoN2O*kgtoGg,IF('Net zero activities &amp; levers'!$C$14="On",Constants!$H67*'Net zero Activity data'!AY9*Constants!$H85*EF!$H210*MMVolatEF*NtoN2O*kgtoGg,"ERROR"))</f>
        <v>1.3922116708895047E-2</v>
      </c>
      <c r="AG1189" s="94">
        <f>IF('Net zero activities &amp; levers'!$C$14="Off",Constants!$H67*'Activity data'!AZ9*Constants!$H85*EF!$H210*MMVolatEF*NtoN2O*kgtoGg,IF('Net zero activities &amp; levers'!$C$14="On",Constants!$H67*'Net zero Activity data'!AZ9*Constants!$H85*EF!$H210*MMVolatEF*NtoN2O*kgtoGg,"ERROR"))</f>
        <v>1.4039779460643236E-2</v>
      </c>
      <c r="AH1189" s="94">
        <f>IF('Net zero activities &amp; levers'!$C$14="Off",Constants!$H67*'Activity data'!BA9*Constants!$H85*EF!$H210*MMVolatEF*NtoN2O*kgtoGg,IF('Net zero activities &amp; levers'!$C$14="On",Constants!$H67*'Net zero Activity data'!BA9*Constants!$H85*EF!$H210*MMVolatEF*NtoN2O*kgtoGg,"ERROR"))</f>
        <v>1.4038754182457605E-2</v>
      </c>
      <c r="AI1189" s="94">
        <f>IF('Net zero activities &amp; levers'!$C$14="Off",Constants!$H67*'Activity data'!BB9*Constants!$H85*EF!$H210*MMVolatEF*NtoN2O*kgtoGg,IF('Net zero activities &amp; levers'!$C$14="On",Constants!$H67*'Net zero Activity data'!BB9*Constants!$H85*EF!$H210*MMVolatEF*NtoN2O*kgtoGg,"ERROR"))</f>
        <v>1.4027403884113988E-2</v>
      </c>
      <c r="AJ1189" s="94">
        <f>IF('Net zero activities &amp; levers'!$C$14="Off",Constants!$H67*'Activity data'!BC9*Constants!$H85*EF!$H210*MMVolatEF*NtoN2O*kgtoGg,IF('Net zero activities &amp; levers'!$C$14="On",Constants!$H67*'Net zero Activity data'!BC9*Constants!$H85*EF!$H210*MMVolatEF*NtoN2O*kgtoGg,"ERROR"))</f>
        <v>1.4041577904616936E-2</v>
      </c>
      <c r="AK1189" s="94">
        <f>IF('Net zero activities &amp; levers'!$C$14="Off",Constants!$H67*'Activity data'!BD9*Constants!$H85*EF!$H210*MMVolatEF*NtoN2O*kgtoGg,IF('Net zero activities &amp; levers'!$C$14="On",Constants!$H67*'Net zero Activity data'!BD9*Constants!$H85*EF!$H210*MMVolatEF*NtoN2O*kgtoGg,"ERROR"))</f>
        <v>1.4041456533396682E-2</v>
      </c>
      <c r="AL1189" s="94">
        <f>IF('Net zero activities &amp; levers'!$C$14="Off",Constants!$H67*'Activity data'!BE9*Constants!$H85*EF!$H210*MMVolatEF*NtoN2O*kgtoGg,IF('Net zero activities &amp; levers'!$C$14="On",Constants!$H67*'Net zero Activity data'!BE9*Constants!$H85*EF!$H210*MMVolatEF*NtoN2O*kgtoGg,"ERROR"))</f>
        <v>1.4066968415017067E-2</v>
      </c>
      <c r="AM1189" s="94">
        <f>IF('Net zero activities &amp; levers'!$C$14="Off",Constants!$H67*'Activity data'!BF9*Constants!$H85*EF!$H210*MMVolatEF*NtoN2O*kgtoGg,IF('Net zero activities &amp; levers'!$C$14="On",Constants!$H67*'Net zero Activity data'!BF9*Constants!$H85*EF!$H210*MMVolatEF*NtoN2O*kgtoGg,"ERROR"))</f>
        <v>1.4068094308323099E-2</v>
      </c>
      <c r="AN1189" s="94">
        <f>IF('Net zero activities &amp; levers'!$C$14="Off",Constants!$H67*'Activity data'!BG9*Constants!$H85*EF!$H210*MMVolatEF*NtoN2O*kgtoGg,IF('Net zero activities &amp; levers'!$C$14="On",Constants!$H67*'Net zero Activity data'!BG9*Constants!$H85*EF!$H210*MMVolatEF*NtoN2O*kgtoGg,"ERROR"))</f>
        <v>1.4185694242991872E-2</v>
      </c>
      <c r="AO1189" s="94">
        <f>IF('Net zero activities &amp; levers'!$C$14="Off",Constants!$H67*'Activity data'!BH9*Constants!$H85*EF!$H210*MMVolatEF*NtoN2O*kgtoGg,IF('Net zero activities &amp; levers'!$C$14="On",Constants!$H67*'Net zero Activity data'!BH9*Constants!$H85*EF!$H210*MMVolatEF*NtoN2O*kgtoGg,"ERROR"))</f>
        <v>1.4295635357609192E-2</v>
      </c>
      <c r="AP1189" s="94">
        <f>IF('Net zero activities &amp; levers'!$C$14="Off",Constants!$H67*'Activity data'!BI9*Constants!$H85*EF!$H210*MMVolatEF*NtoN2O*kgtoGg,IF('Net zero activities &amp; levers'!$C$14="On",Constants!$H67*'Net zero Activity data'!BI9*Constants!$H85*EF!$H210*MMVolatEF*NtoN2O*kgtoGg,"ERROR"))</f>
        <v>1.4404471009841652E-2</v>
      </c>
      <c r="AQ1189" s="94">
        <f>IF('Net zero activities &amp; levers'!$C$14="Off",Constants!$H67*'Activity data'!BJ9*Constants!$H85*EF!$H210*MMVolatEF*NtoN2O*kgtoGg,IF('Net zero activities &amp; levers'!$C$14="On",Constants!$H67*'Net zero Activity data'!BJ9*Constants!$H85*EF!$H210*MMVolatEF*NtoN2O*kgtoGg,"ERROR"))</f>
        <v>1.4513803394974873E-2</v>
      </c>
      <c r="AR1189" s="94">
        <f>IF('Net zero activities &amp; levers'!$C$14="Off",Constants!$H67*'Activity data'!BK9*Constants!$H85*EF!$H210*MMVolatEF*NtoN2O*kgtoGg,IF('Net zero activities &amp; levers'!$C$14="On",Constants!$H67*'Net zero Activity data'!BK9*Constants!$H85*EF!$H210*MMVolatEF*NtoN2O*kgtoGg,"ERROR"))</f>
        <v>1.4626964597020708E-2</v>
      </c>
      <c r="AS1189" s="94">
        <f>IF('Net zero activities &amp; levers'!$C$14="Off",Constants!$H67*'Activity data'!BL9*Constants!$H85*EF!$H210*MMVolatEF*NtoN2O*kgtoGg,IF('Net zero activities &amp; levers'!$C$14="On",Constants!$H67*'Net zero Activity data'!BL9*Constants!$H85*EF!$H210*MMVolatEF*NtoN2O*kgtoGg,"ERROR"))</f>
        <v>1.4762987582458463E-2</v>
      </c>
      <c r="AT1189" s="94">
        <f>IF('Net zero activities &amp; levers'!$C$14="Off",Constants!$H67*'Activity data'!BM9*Constants!$H85*EF!$H210*MMVolatEF*NtoN2O*kgtoGg,IF('Net zero activities &amp; levers'!$C$14="On",Constants!$H67*'Net zero Activity data'!BM9*Constants!$H85*EF!$H210*MMVolatEF*NtoN2O*kgtoGg,"ERROR"))</f>
        <v>1.4696818667061259E-2</v>
      </c>
      <c r="AU1189" s="94">
        <f>IF('Net zero activities &amp; levers'!$C$14="Off",Constants!$H67*'Activity data'!BN9*Constants!$H85*EF!$H210*MMVolatEF*NtoN2O*kgtoGg,IF('Net zero activities &amp; levers'!$C$14="On",Constants!$H67*'Net zero Activity data'!BN9*Constants!$H85*EF!$H210*MMVolatEF*NtoN2O*kgtoGg,"ERROR"))</f>
        <v>1.4595848424483374E-2</v>
      </c>
      <c r="AV1189" s="94">
        <f>IF('Net zero activities &amp; levers'!$C$14="Off",Constants!$H67*'Activity data'!BO9*Constants!$H85*EF!$H210*MMVolatEF*NtoN2O*kgtoGg,IF('Net zero activities &amp; levers'!$C$14="On",Constants!$H67*'Net zero Activity data'!BO9*Constants!$H85*EF!$H210*MMVolatEF*NtoN2O*kgtoGg,"ERROR"))</f>
        <v>1.4493620306302071E-2</v>
      </c>
      <c r="AW1189" s="94">
        <f>IF('Net zero activities &amp; levers'!$C$14="Off",Constants!$H67*'Activity data'!BP9*Constants!$H85*EF!$H210*MMVolatEF*NtoN2O*kgtoGg,IF('Net zero activities &amp; levers'!$C$14="On",Constants!$H67*'Net zero Activity data'!BP9*Constants!$H85*EF!$H210*MMVolatEF*NtoN2O*kgtoGg,"ERROR"))</f>
        <v>1.4378823860180114E-2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0.15836052531214867</v>
      </c>
      <c r="L1190" s="94">
        <f>IF('Net zero activities &amp; levers'!$C$14="Off",Constants!$H68*'Activity data'!AE10*Constants!$H86*EF!$H211*MMVolatEF*NtoN2O*kgtoGg,IF('Net zero activities &amp; levers'!$C$14="On",Constants!$H68*'Net zero Activity data'!AE10*Constants!$H86*EF!$H211*MMVolatEF*NtoN2O*kgtoGg,"ERROR"))</f>
        <v>0.16370016056893633</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0.17840915017095654</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0.17357864070156559</v>
      </c>
      <c r="T1190" s="94">
        <f>IF('Net zero activities &amp; levers'!$C$14="Off",Constants!$H68*'Activity data'!AM10*Constants!$H86*EF!$H211*MMVolatEF*NtoN2O*kgtoGg,IF('Net zero activities &amp; levers'!$C$14="On",Constants!$H68*'Net zero Activity data'!AM10*Constants!$H86*EF!$H211*MMVolatEF*NtoN2O*kgtoGg,"ERROR"))</f>
        <v>0.18123563716948959</v>
      </c>
      <c r="U1190" s="94">
        <f>IF('Net zero activities &amp; levers'!$C$14="Off",Constants!$H68*'Activity data'!AN10*Constants!$H86*EF!$H211*MMVolatEF*NtoN2O*kgtoGg,IF('Net zero activities &amp; levers'!$C$14="On",Constants!$H68*'Net zero Activity data'!AN10*Constants!$H86*EF!$H211*MMVolatEF*NtoN2O*kgtoGg,"ERROR"))</f>
        <v>0.18745137613927096</v>
      </c>
      <c r="V1190" s="94">
        <f>IF('Net zero activities &amp; levers'!$C$14="Off",Constants!$H68*'Activity data'!AO10*Constants!$H86*EF!$H211*MMVolatEF*NtoN2O*kgtoGg,IF('Net zero activities &amp; levers'!$C$14="On",Constants!$H68*'Net zero Activity data'!AO10*Constants!$H86*EF!$H211*MMVolatEF*NtoN2O*kgtoGg,"ERROR"))</f>
        <v>0.19324174049433376</v>
      </c>
      <c r="W1190" s="94">
        <f>IF('Net zero activities &amp; levers'!$C$14="Off",Constants!$H68*'Activity data'!AP10*Constants!$H86*EF!$H211*MMVolatEF*NtoN2O*kgtoGg,IF('Net zero activities &amp; levers'!$C$14="On",Constants!$H68*'Net zero Activity data'!AP10*Constants!$H86*EF!$H211*MMVolatEF*NtoN2O*kgtoGg,"ERROR"))</f>
        <v>0.19949843956039001</v>
      </c>
      <c r="X1190" s="94">
        <f>IF('Net zero activities &amp; levers'!$C$14="Off",Constants!$H68*'Activity data'!AQ10*Constants!$H86*EF!$H211*MMVolatEF*NtoN2O*kgtoGg,IF('Net zero activities &amp; levers'!$C$14="On",Constants!$H68*'Net zero Activity data'!AQ10*Constants!$H86*EF!$H211*MMVolatEF*NtoN2O*kgtoGg,"ERROR"))</f>
        <v>0.20548336924052901</v>
      </c>
      <c r="Y1190" s="94">
        <f>IF('Net zero activities &amp; levers'!$C$14="Off",Constants!$H68*'Activity data'!AR10*Constants!$H86*EF!$H211*MMVolatEF*NtoN2O*kgtoGg,IF('Net zero activities &amp; levers'!$C$14="On",Constants!$H68*'Net zero Activity data'!AR10*Constants!$H86*EF!$H211*MMVolatEF*NtoN2O*kgtoGg,"ERROR"))</f>
        <v>0.21074695433448318</v>
      </c>
      <c r="Z1190" s="94">
        <f>IF('Net zero activities &amp; levers'!$C$14="Off",Constants!$H68*'Activity data'!AS10*Constants!$H86*EF!$H211*MMVolatEF*NtoN2O*kgtoGg,IF('Net zero activities &amp; levers'!$C$14="On",Constants!$H68*'Net zero Activity data'!AS10*Constants!$H86*EF!$H211*MMVolatEF*NtoN2O*kgtoGg,"ERROR"))</f>
        <v>0.21600618712029013</v>
      </c>
      <c r="AA1190" s="94">
        <f>IF('Net zero activities &amp; levers'!$C$14="Off",Constants!$H68*'Activity data'!AT10*Constants!$H86*EF!$H211*MMVolatEF*NtoN2O*kgtoGg,IF('Net zero activities &amp; levers'!$C$14="On",Constants!$H68*'Net zero Activity data'!AT10*Constants!$H86*EF!$H211*MMVolatEF*NtoN2O*kgtoGg,"ERROR"))</f>
        <v>0.22140881189365966</v>
      </c>
      <c r="AB1190" s="94">
        <f>IF('Net zero activities &amp; levers'!$C$14="Off",Constants!$H68*'Activity data'!AU10*Constants!$H86*EF!$H211*MMVolatEF*NtoN2O*kgtoGg,IF('Net zero activities &amp; levers'!$C$14="On",Constants!$H68*'Net zero Activity data'!AU10*Constants!$H86*EF!$H211*MMVolatEF*NtoN2O*kgtoGg,"ERROR"))</f>
        <v>0.22853492666526359</v>
      </c>
      <c r="AC1190" s="94">
        <f>IF('Net zero activities &amp; levers'!$C$14="Off",Constants!$H68*'Activity data'!AV10*Constants!$H86*EF!$H211*MMVolatEF*NtoN2O*kgtoGg,IF('Net zero activities &amp; levers'!$C$14="On",Constants!$H68*'Net zero Activity data'!AV10*Constants!$H86*EF!$H211*MMVolatEF*NtoN2O*kgtoGg,"ERROR"))</f>
        <v>0.23492598630840028</v>
      </c>
      <c r="AD1190" s="94">
        <f>IF('Net zero activities &amp; levers'!$C$14="Off",Constants!$H68*'Activity data'!AW10*Constants!$H86*EF!$H211*MMVolatEF*NtoN2O*kgtoGg,IF('Net zero activities &amp; levers'!$C$14="On",Constants!$H68*'Net zero Activity data'!AW10*Constants!$H86*EF!$H211*MMVolatEF*NtoN2O*kgtoGg,"ERROR"))</f>
        <v>0.24319788452892876</v>
      </c>
      <c r="AE1190" s="94">
        <f>IF('Net zero activities &amp; levers'!$C$14="Off",Constants!$H68*'Activity data'!AX10*Constants!$H86*EF!$H211*MMVolatEF*NtoN2O*kgtoGg,IF('Net zero activities &amp; levers'!$C$14="On",Constants!$H68*'Net zero Activity data'!AX10*Constants!$H86*EF!$H211*MMVolatEF*NtoN2O*kgtoGg,"ERROR"))</f>
        <v>0.25188247699399297</v>
      </c>
      <c r="AF1190" s="94">
        <f>IF('Net zero activities &amp; levers'!$C$14="Off",Constants!$H68*'Activity data'!AY10*Constants!$H86*EF!$H211*MMVolatEF*NtoN2O*kgtoGg,IF('Net zero activities &amp; levers'!$C$14="On",Constants!$H68*'Net zero Activity data'!AY10*Constants!$H86*EF!$H211*MMVolatEF*NtoN2O*kgtoGg,"ERROR"))</f>
        <v>0.26206882036479856</v>
      </c>
      <c r="AG1190" s="94">
        <f>IF('Net zero activities &amp; levers'!$C$14="Off",Constants!$H68*'Activity data'!AZ10*Constants!$H86*EF!$H211*MMVolatEF*NtoN2O*kgtoGg,IF('Net zero activities &amp; levers'!$C$14="On",Constants!$H68*'Net zero Activity data'!AZ10*Constants!$H86*EF!$H211*MMVolatEF*NtoN2O*kgtoGg,"ERROR"))</f>
        <v>0.27311526612830739</v>
      </c>
      <c r="AH1190" s="94">
        <f>IF('Net zero activities &amp; levers'!$C$14="Off",Constants!$H68*'Activity data'!BA10*Constants!$H86*EF!$H211*MMVolatEF*NtoN2O*kgtoGg,IF('Net zero activities &amp; levers'!$C$14="On",Constants!$H68*'Net zero Activity data'!BA10*Constants!$H86*EF!$H211*MMVolatEF*NtoN2O*kgtoGg,"ERROR"))</f>
        <v>0.28225596042391699</v>
      </c>
      <c r="AI1190" s="94">
        <f>IF('Net zero activities &amp; levers'!$C$14="Off",Constants!$H68*'Activity data'!BB10*Constants!$H86*EF!$H211*MMVolatEF*NtoN2O*kgtoGg,IF('Net zero activities &amp; levers'!$C$14="On",Constants!$H68*'Net zero Activity data'!BB10*Constants!$H86*EF!$H211*MMVolatEF*NtoN2O*kgtoGg,"ERROR"))</f>
        <v>0.29152963922571284</v>
      </c>
      <c r="AJ1190" s="94">
        <f>IF('Net zero activities &amp; levers'!$C$14="Off",Constants!$H68*'Activity data'!BC10*Constants!$H86*EF!$H211*MMVolatEF*NtoN2O*kgtoGg,IF('Net zero activities &amp; levers'!$C$14="On",Constants!$H68*'Net zero Activity data'!BC10*Constants!$H86*EF!$H211*MMVolatEF*NtoN2O*kgtoGg,"ERROR"))</f>
        <v>0.30170531716429883</v>
      </c>
      <c r="AK1190" s="94">
        <f>IF('Net zero activities &amp; levers'!$C$14="Off",Constants!$H68*'Activity data'!BD10*Constants!$H86*EF!$H211*MMVolatEF*NtoN2O*kgtoGg,IF('Net zero activities &amp; levers'!$C$14="On",Constants!$H68*'Net zero Activity data'!BD10*Constants!$H86*EF!$H211*MMVolatEF*NtoN2O*kgtoGg,"ERROR"))</f>
        <v>0.31197548880065545</v>
      </c>
      <c r="AL1190" s="94">
        <f>IF('Net zero activities &amp; levers'!$C$14="Off",Constants!$H68*'Activity data'!BE10*Constants!$H86*EF!$H211*MMVolatEF*NtoN2O*kgtoGg,IF('Net zero activities &amp; levers'!$C$14="On",Constants!$H68*'Net zero Activity data'!BE10*Constants!$H86*EF!$H211*MMVolatEF*NtoN2O*kgtoGg,"ERROR"))</f>
        <v>0.32325011633471645</v>
      </c>
      <c r="AM1190" s="94">
        <f>IF('Net zero activities &amp; levers'!$C$14="Off",Constants!$H68*'Activity data'!BF10*Constants!$H86*EF!$H211*MMVolatEF*NtoN2O*kgtoGg,IF('Net zero activities &amp; levers'!$C$14="On",Constants!$H68*'Net zero Activity data'!BF10*Constants!$H86*EF!$H211*MMVolatEF*NtoN2O*kgtoGg,"ERROR"))</f>
        <v>0.33442678310198259</v>
      </c>
      <c r="AN1190" s="94">
        <f>IF('Net zero activities &amp; levers'!$C$14="Off",Constants!$H68*'Activity data'!BG10*Constants!$H86*EF!$H211*MMVolatEF*NtoN2O*kgtoGg,IF('Net zero activities &amp; levers'!$C$14="On",Constants!$H68*'Net zero Activity data'!BG10*Constants!$H86*EF!$H211*MMVolatEF*NtoN2O*kgtoGg,"ERROR"))</f>
        <v>0.34673717761356132</v>
      </c>
      <c r="AO1190" s="94">
        <f>IF('Net zero activities &amp; levers'!$C$14="Off",Constants!$H68*'Activity data'!BH10*Constants!$H86*EF!$H211*MMVolatEF*NtoN2O*kgtoGg,IF('Net zero activities &amp; levers'!$C$14="On",Constants!$H68*'Net zero Activity data'!BH10*Constants!$H86*EF!$H211*MMVolatEF*NtoN2O*kgtoGg,"ERROR"))</f>
        <v>0.35931761413448676</v>
      </c>
      <c r="AP1190" s="94">
        <f>IF('Net zero activities &amp; levers'!$C$14="Off",Constants!$H68*'Activity data'!BI10*Constants!$H86*EF!$H211*MMVolatEF*NtoN2O*kgtoGg,IF('Net zero activities &amp; levers'!$C$14="On",Constants!$H68*'Net zero Activity data'!BI10*Constants!$H86*EF!$H211*MMVolatEF*NtoN2O*kgtoGg,"ERROR"))</f>
        <v>0.37234383007718264</v>
      </c>
      <c r="AQ1190" s="94">
        <f>IF('Net zero activities &amp; levers'!$C$14="Off",Constants!$H68*'Activity data'!BJ10*Constants!$H86*EF!$H211*MMVolatEF*NtoN2O*kgtoGg,IF('Net zero activities &amp; levers'!$C$14="On",Constants!$H68*'Net zero Activity data'!BJ10*Constants!$H86*EF!$H211*MMVolatEF*NtoN2O*kgtoGg,"ERROR"))</f>
        <v>0.38587962785394408</v>
      </c>
      <c r="AR1190" s="94">
        <f>IF('Net zero activities &amp; levers'!$C$14="Off",Constants!$H68*'Activity data'!BK10*Constants!$H86*EF!$H211*MMVolatEF*NtoN2O*kgtoGg,IF('Net zero activities &amp; levers'!$C$14="On",Constants!$H68*'Net zero Activity data'!BK10*Constants!$H86*EF!$H211*MMVolatEF*NtoN2O*kgtoGg,"ERROR"))</f>
        <v>0.40004236552391642</v>
      </c>
      <c r="AS1190" s="94">
        <f>IF('Net zero activities &amp; levers'!$C$14="Off",Constants!$H68*'Activity data'!BL10*Constants!$H86*EF!$H211*MMVolatEF*NtoN2O*kgtoGg,IF('Net zero activities &amp; levers'!$C$14="On",Constants!$H68*'Net zero Activity data'!BL10*Constants!$H86*EF!$H211*MMVolatEF*NtoN2O*kgtoGg,"ERROR"))</f>
        <v>0.41540342383029444</v>
      </c>
      <c r="AT1190" s="94">
        <f>IF('Net zero activities &amp; levers'!$C$14="Off",Constants!$H68*'Activity data'!BM10*Constants!$H86*EF!$H211*MMVolatEF*NtoN2O*kgtoGg,IF('Net zero activities &amp; levers'!$C$14="On",Constants!$H68*'Net zero Activity data'!BM10*Constants!$H86*EF!$H211*MMVolatEF*NtoN2O*kgtoGg,"ERROR"))</f>
        <v>0.42553142297832897</v>
      </c>
      <c r="AU1190" s="94">
        <f>IF('Net zero activities &amp; levers'!$C$14="Off",Constants!$H68*'Activity data'!BN10*Constants!$H86*EF!$H211*MMVolatEF*NtoN2O*kgtoGg,IF('Net zero activities &amp; levers'!$C$14="On",Constants!$H68*'Net zero Activity data'!BN10*Constants!$H86*EF!$H211*MMVolatEF*NtoN2O*kgtoGg,"ERROR"))</f>
        <v>0.43493486985141605</v>
      </c>
      <c r="AV1190" s="94">
        <f>IF('Net zero activities &amp; levers'!$C$14="Off",Constants!$H68*'Activity data'!BO10*Constants!$H86*EF!$H211*MMVolatEF*NtoN2O*kgtoGg,IF('Net zero activities &amp; levers'!$C$14="On",Constants!$H68*'Net zero Activity data'!BO10*Constants!$H86*EF!$H211*MMVolatEF*NtoN2O*kgtoGg,"ERROR"))</f>
        <v>0.44456802320024685</v>
      </c>
      <c r="AW1190" s="94">
        <f>IF('Net zero activities &amp; levers'!$C$14="Off",Constants!$H68*'Activity data'!BP10*Constants!$H86*EF!$H211*MMVolatEF*NtoN2O*kgtoGg,IF('Net zero activities &amp; levers'!$C$14="On",Constants!$H68*'Net zero Activity data'!BP10*Constants!$H86*EF!$H211*MMVolatEF*NtoN2O*kgtoGg,"ERROR"))</f>
        <v>0.45408478837742844</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1.1740318150277544E-4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1.1955045154495985E-4</v>
      </c>
      <c r="T1191" s="94">
        <f>IF('Net zero activities &amp; levers'!$C$14="Off",Constants!$H69*'Activity data'!AM11*Constants!$H87*EF!$H212*MMVolatEF*NtoN2O*kgtoGg,IF('Net zero activities &amp; levers'!$C$14="On",Constants!$H69*'Net zero Activity data'!AM11*Constants!$H87*EF!$H212*MMVolatEF*NtoN2O*kgtoGg,"ERROR"))</f>
        <v>1.1995011949583224E-4</v>
      </c>
      <c r="U1191" s="94">
        <f>IF('Net zero activities &amp; levers'!$C$14="Off",Constants!$H69*'Activity data'!AN11*Constants!$H87*EF!$H212*MMVolatEF*NtoN2O*kgtoGg,IF('Net zero activities &amp; levers'!$C$14="On",Constants!$H69*'Net zero Activity data'!AN11*Constants!$H87*EF!$H212*MMVolatEF*NtoN2O*kgtoGg,"ERROR"))</f>
        <v>1.2030373644923036E-4</v>
      </c>
      <c r="V1191" s="94">
        <f>IF('Net zero activities &amp; levers'!$C$14="Off",Constants!$H69*'Activity data'!AO11*Constants!$H87*EF!$H212*MMVolatEF*NtoN2O*kgtoGg,IF('Net zero activities &amp; levers'!$C$14="On",Constants!$H69*'Net zero Activity data'!AO11*Constants!$H87*EF!$H212*MMVolatEF*NtoN2O*kgtoGg,"ERROR"))</f>
        <v>1.2061203241994415E-4</v>
      </c>
      <c r="W1191" s="94">
        <f>IF('Net zero activities &amp; levers'!$C$14="Off",Constants!$H69*'Activity data'!AP11*Constants!$H87*EF!$H212*MMVolatEF*NtoN2O*kgtoGg,IF('Net zero activities &amp; levers'!$C$14="On",Constants!$H69*'Net zero Activity data'!AP11*Constants!$H87*EF!$H212*MMVolatEF*NtoN2O*kgtoGg,"ERROR"))</f>
        <v>1.2087542518312814E-4</v>
      </c>
      <c r="X1191" s="94">
        <f>IF('Net zero activities &amp; levers'!$C$14="Off",Constants!$H69*'Activity data'!AQ11*Constants!$H87*EF!$H212*MMVolatEF*NtoN2O*kgtoGg,IF('Net zero activities &amp; levers'!$C$14="On",Constants!$H69*'Net zero Activity data'!AQ11*Constants!$H87*EF!$H212*MMVolatEF*NtoN2O*kgtoGg,"ERROR"))</f>
        <v>1.2108832787962589E-4</v>
      </c>
      <c r="Y1191" s="94">
        <f>IF('Net zero activities &amp; levers'!$C$14="Off",Constants!$H69*'Activity data'!AR11*Constants!$H87*EF!$H212*MMVolatEF*NtoN2O*kgtoGg,IF('Net zero activities &amp; levers'!$C$14="On",Constants!$H69*'Net zero Activity data'!AR11*Constants!$H87*EF!$H212*MMVolatEF*NtoN2O*kgtoGg,"ERROR"))</f>
        <v>1.2129445136609399E-4</v>
      </c>
      <c r="Z1191" s="94">
        <f>IF('Net zero activities &amp; levers'!$C$14="Off",Constants!$H69*'Activity data'!AS11*Constants!$H87*EF!$H212*MMVolatEF*NtoN2O*kgtoGg,IF('Net zero activities &amp; levers'!$C$14="On",Constants!$H69*'Net zero Activity data'!AS11*Constants!$H87*EF!$H212*MMVolatEF*NtoN2O*kgtoGg,"ERROR"))</f>
        <v>1.2149498269403586E-4</v>
      </c>
      <c r="AA1191" s="94">
        <f>IF('Net zero activities &amp; levers'!$C$14="Off",Constants!$H69*'Activity data'!AT11*Constants!$H87*EF!$H212*MMVolatEF*NtoN2O*kgtoGg,IF('Net zero activities &amp; levers'!$C$14="On",Constants!$H69*'Net zero Activity data'!AT11*Constants!$H87*EF!$H212*MMVolatEF*NtoN2O*kgtoGg,"ERROR"))</f>
        <v>1.2168903659449448E-4</v>
      </c>
      <c r="AB1191" s="94">
        <f>IF('Net zero activities &amp; levers'!$C$14="Off",Constants!$H69*'Activity data'!AU11*Constants!$H87*EF!$H212*MMVolatEF*NtoN2O*kgtoGg,IF('Net zero activities &amp; levers'!$C$14="On",Constants!$H69*'Net zero Activity data'!AU11*Constants!$H87*EF!$H212*MMVolatEF*NtoN2O*kgtoGg,"ERROR"))</f>
        <v>1.2188108181253244E-4</v>
      </c>
      <c r="AC1191" s="94">
        <f>IF('Net zero activities &amp; levers'!$C$14="Off",Constants!$H69*'Activity data'!AV11*Constants!$H87*EF!$H212*MMVolatEF*NtoN2O*kgtoGg,IF('Net zero activities &amp; levers'!$C$14="On",Constants!$H69*'Net zero Activity data'!AV11*Constants!$H87*EF!$H212*MMVolatEF*NtoN2O*kgtoGg,"ERROR"))</f>
        <v>1.220607810636357E-4</v>
      </c>
      <c r="AD1191" s="94">
        <f>IF('Net zero activities &amp; levers'!$C$14="Off",Constants!$H69*'Activity data'!AW11*Constants!$H87*EF!$H212*MMVolatEF*NtoN2O*kgtoGg,IF('Net zero activities &amp; levers'!$C$14="On",Constants!$H69*'Net zero Activity data'!AW11*Constants!$H87*EF!$H212*MMVolatEF*NtoN2O*kgtoGg,"ERROR"))</f>
        <v>1.2224004719128283E-4</v>
      </c>
      <c r="AE1191" s="94">
        <f>IF('Net zero activities &amp; levers'!$C$14="Off",Constants!$H69*'Activity data'!AX11*Constants!$H87*EF!$H212*MMVolatEF*NtoN2O*kgtoGg,IF('Net zero activities &amp; levers'!$C$14="On",Constants!$H69*'Net zero Activity data'!AX11*Constants!$H87*EF!$H212*MMVolatEF*NtoN2O*kgtoGg,"ERROR"))</f>
        <v>1.2241466374301066E-4</v>
      </c>
      <c r="AF1191" s="94">
        <f>IF('Net zero activities &amp; levers'!$C$14="Off",Constants!$H69*'Activity data'!AY11*Constants!$H87*EF!$H212*MMVolatEF*NtoN2O*kgtoGg,IF('Net zero activities &amp; levers'!$C$14="On",Constants!$H69*'Net zero Activity data'!AY11*Constants!$H87*EF!$H212*MMVolatEF*NtoN2O*kgtoGg,"ERROR"))</f>
        <v>1.225875287578305E-4</v>
      </c>
      <c r="AG1191" s="94">
        <f>IF('Net zero activities &amp; levers'!$C$14="Off",Constants!$H69*'Activity data'!AZ11*Constants!$H87*EF!$H212*MMVolatEF*NtoN2O*kgtoGg,IF('Net zero activities &amp; levers'!$C$14="On",Constants!$H69*'Net zero Activity data'!AZ11*Constants!$H87*EF!$H212*MMVolatEF*NtoN2O*kgtoGg,"ERROR"))</f>
        <v>1.2275538199242871E-4</v>
      </c>
      <c r="AH1191" s="94">
        <f>IF('Net zero activities &amp; levers'!$C$14="Off",Constants!$H69*'Activity data'!BA11*Constants!$H87*EF!$H212*MMVolatEF*NtoN2O*kgtoGg,IF('Net zero activities &amp; levers'!$C$14="On",Constants!$H69*'Net zero Activity data'!BA11*Constants!$H87*EF!$H212*MMVolatEF*NtoN2O*kgtoGg,"ERROR"))</f>
        <v>1.2290772042082039E-4</v>
      </c>
      <c r="AI1191" s="94">
        <f>IF('Net zero activities &amp; levers'!$C$14="Off",Constants!$H69*'Activity data'!BB11*Constants!$H87*EF!$H212*MMVolatEF*NtoN2O*kgtoGg,IF('Net zero activities &amp; levers'!$C$14="On",Constants!$H69*'Net zero Activity data'!BB11*Constants!$H87*EF!$H212*MMVolatEF*NtoN2O*kgtoGg,"ERROR"))</f>
        <v>1.2305265773929116E-4</v>
      </c>
      <c r="AJ1191" s="94">
        <f>IF('Net zero activities &amp; levers'!$C$14="Off",Constants!$H69*'Activity data'!BC11*Constants!$H87*EF!$H212*MMVolatEF*NtoN2O*kgtoGg,IF('Net zero activities &amp; levers'!$C$14="On",Constants!$H69*'Net zero Activity data'!BC11*Constants!$H87*EF!$H212*MMVolatEF*NtoN2O*kgtoGg,"ERROR"))</f>
        <v>1.2319211779914701E-4</v>
      </c>
      <c r="AK1191" s="94">
        <f>IF('Net zero activities &amp; levers'!$C$14="Off",Constants!$H69*'Activity data'!BD11*Constants!$H87*EF!$H212*MMVolatEF*NtoN2O*kgtoGg,IF('Net zero activities &amp; levers'!$C$14="On",Constants!$H69*'Net zero Activity data'!BD11*Constants!$H87*EF!$H212*MMVolatEF*NtoN2O*kgtoGg,"ERROR"))</f>
        <v>1.2332263729533598E-4</v>
      </c>
      <c r="AL1191" s="94">
        <f>IF('Net zero activities &amp; levers'!$C$14="Off",Constants!$H69*'Activity data'!BE11*Constants!$H87*EF!$H212*MMVolatEF*NtoN2O*kgtoGg,IF('Net zero activities &amp; levers'!$C$14="On",Constants!$H69*'Net zero Activity data'!BE11*Constants!$H87*EF!$H212*MMVolatEF*NtoN2O*kgtoGg,"ERROR"))</f>
        <v>1.2344665263050683E-4</v>
      </c>
      <c r="AM1191" s="94">
        <f>IF('Net zero activities &amp; levers'!$C$14="Off",Constants!$H69*'Activity data'!BF11*Constants!$H87*EF!$H212*MMVolatEF*NtoN2O*kgtoGg,IF('Net zero activities &amp; levers'!$C$14="On",Constants!$H69*'Net zero Activity data'!BF11*Constants!$H87*EF!$H212*MMVolatEF*NtoN2O*kgtoGg,"ERROR"))</f>
        <v>1.2355983837960874E-4</v>
      </c>
      <c r="AN1191" s="94">
        <f>IF('Net zero activities &amp; levers'!$C$14="Off",Constants!$H69*'Activity data'!BG11*Constants!$H87*EF!$H212*MMVolatEF*NtoN2O*kgtoGg,IF('Net zero activities &amp; levers'!$C$14="On",Constants!$H69*'Net zero Activity data'!BG11*Constants!$H87*EF!$H212*MMVolatEF*NtoN2O*kgtoGg,"ERROR"))</f>
        <v>1.236688962637362E-4</v>
      </c>
      <c r="AO1191" s="94">
        <f>IF('Net zero activities &amp; levers'!$C$14="Off",Constants!$H69*'Activity data'!BH11*Constants!$H87*EF!$H212*MMVolatEF*NtoN2O*kgtoGg,IF('Net zero activities &amp; levers'!$C$14="On",Constants!$H69*'Net zero Activity data'!BH11*Constants!$H87*EF!$H212*MMVolatEF*NtoN2O*kgtoGg,"ERROR"))</f>
        <v>1.2376906017850766E-4</v>
      </c>
      <c r="AP1191" s="94">
        <f>IF('Net zero activities &amp; levers'!$C$14="Off",Constants!$H69*'Activity data'!BI11*Constants!$H87*EF!$H212*MMVolatEF*NtoN2O*kgtoGg,IF('Net zero activities &amp; levers'!$C$14="On",Constants!$H69*'Net zero Activity data'!BI11*Constants!$H87*EF!$H212*MMVolatEF*NtoN2O*kgtoGg,"ERROR"))</f>
        <v>1.2386041904773932E-4</v>
      </c>
      <c r="AQ1191" s="94">
        <f>IF('Net zero activities &amp; levers'!$C$14="Off",Constants!$H69*'Activity data'!BJ11*Constants!$H87*EF!$H212*MMVolatEF*NtoN2O*kgtoGg,IF('Net zero activities &amp; levers'!$C$14="On",Constants!$H69*'Net zero Activity data'!BJ11*Constants!$H87*EF!$H212*MMVolatEF*NtoN2O*kgtoGg,"ERROR"))</f>
        <v>1.2394271153045081E-4</v>
      </c>
      <c r="AR1191" s="94">
        <f>IF('Net zero activities &amp; levers'!$C$14="Off",Constants!$H69*'Activity data'!BK11*Constants!$H87*EF!$H212*MMVolatEF*NtoN2O*kgtoGg,IF('Net zero activities &amp; levers'!$C$14="On",Constants!$H69*'Net zero Activity data'!BK11*Constants!$H87*EF!$H212*MMVolatEF*NtoN2O*kgtoGg,"ERROR"))</f>
        <v>1.2401586881810207E-4</v>
      </c>
      <c r="AS1191" s="94">
        <f>IF('Net zero activities &amp; levers'!$C$14="Off",Constants!$H69*'Activity data'!BL11*Constants!$H87*EF!$H212*MMVolatEF*NtoN2O*kgtoGg,IF('Net zero activities &amp; levers'!$C$14="On",Constants!$H69*'Net zero Activity data'!BL11*Constants!$H87*EF!$H212*MMVolatEF*NtoN2O*kgtoGg,"ERROR"))</f>
        <v>1.2408135383816868E-4</v>
      </c>
      <c r="AT1191" s="94">
        <f>IF('Net zero activities &amp; levers'!$C$14="Off",Constants!$H69*'Activity data'!BM11*Constants!$H87*EF!$H212*MMVolatEF*NtoN2O*kgtoGg,IF('Net zero activities &amp; levers'!$C$14="On",Constants!$H69*'Net zero Activity data'!BM11*Constants!$H87*EF!$H212*MMVolatEF*NtoN2O*kgtoGg,"ERROR"))</f>
        <v>1.2411838784767153E-4</v>
      </c>
      <c r="AU1191" s="94">
        <f>IF('Net zero activities &amp; levers'!$C$14="Off",Constants!$H69*'Activity data'!BN11*Constants!$H87*EF!$H212*MMVolatEF*NtoN2O*kgtoGg,IF('Net zero activities &amp; levers'!$C$14="On",Constants!$H69*'Net zero Activity data'!BN11*Constants!$H87*EF!$H212*MMVolatEF*NtoN2O*kgtoGg,"ERROR"))</f>
        <v>1.2414113359883718E-4</v>
      </c>
      <c r="AV1191" s="94">
        <f>IF('Net zero activities &amp; levers'!$C$14="Off",Constants!$H69*'Activity data'!BO11*Constants!$H87*EF!$H212*MMVolatEF*NtoN2O*kgtoGg,IF('Net zero activities &amp; levers'!$C$14="On",Constants!$H69*'Net zero Activity data'!BO11*Constants!$H87*EF!$H212*MMVolatEF*NtoN2O*kgtoGg,"ERROR"))</f>
        <v>1.2415229217875654E-4</v>
      </c>
      <c r="AW1191" s="94">
        <f>IF('Net zero activities &amp; levers'!$C$14="Off",Constants!$H69*'Activity data'!BP11*Constants!$H87*EF!$H212*MMVolatEF*NtoN2O*kgtoGg,IF('Net zero activities &amp; levers'!$C$14="On",Constants!$H69*'Net zero Activity data'!BP11*Constants!$H87*EF!$H212*MMVolatEF*NtoN2O*kgtoGg,"ERROR"))</f>
        <v>1.2415047484247164E-4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8.0420661765993721E-4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8.0568111652005558E-4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8.2041678980346072E-4</v>
      </c>
      <c r="T1192" s="94">
        <f>IF('Net zero activities &amp; levers'!$C$14="Off",Constants!$H70*'Activity data'!AM12*Constants!$H88*EF!$H213*MMVolatEF*NtoN2O*kgtoGg,IF('Net zero activities &amp; levers'!$C$14="On",Constants!$H70*'Net zero Activity data'!AM12*Constants!$H88*EF!$H213*MMVolatEF*NtoN2O*kgtoGg,"ERROR"))</f>
        <v>8.2315951718762905E-4</v>
      </c>
      <c r="U1192" s="94">
        <f>IF('Net zero activities &amp; levers'!$C$14="Off",Constants!$H70*'Activity data'!AN12*Constants!$H88*EF!$H213*MMVolatEF*NtoN2O*kgtoGg,IF('Net zero activities &amp; levers'!$C$14="On",Constants!$H70*'Net zero Activity data'!AN12*Constants!$H88*EF!$H213*MMVolatEF*NtoN2O*kgtoGg,"ERROR"))</f>
        <v>8.2558621890207529E-4</v>
      </c>
      <c r="V1192" s="94">
        <f>IF('Net zero activities &amp; levers'!$C$14="Off",Constants!$H70*'Activity data'!AO12*Constants!$H88*EF!$H213*MMVolatEF*NtoN2O*kgtoGg,IF('Net zero activities &amp; levers'!$C$14="On",Constants!$H70*'Net zero Activity data'!AO12*Constants!$H88*EF!$H213*MMVolatEF*NtoN2O*kgtoGg,"ERROR"))</f>
        <v>8.277019046843844E-4</v>
      </c>
      <c r="W1192" s="94">
        <f>IF('Net zero activities &amp; levers'!$C$14="Off",Constants!$H70*'Activity data'!AP12*Constants!$H88*EF!$H213*MMVolatEF*NtoN2O*kgtoGg,IF('Net zero activities &amp; levers'!$C$14="On",Constants!$H70*'Net zero Activity data'!AP12*Constants!$H88*EF!$H213*MMVolatEF*NtoN2O*kgtoGg,"ERROR"))</f>
        <v>8.2950944152290166E-4</v>
      </c>
      <c r="X1192" s="94">
        <f>IF('Net zero activities &amp; levers'!$C$14="Off",Constants!$H70*'Activity data'!AQ12*Constants!$H88*EF!$H213*MMVolatEF*NtoN2O*kgtoGg,IF('Net zero activities &amp; levers'!$C$14="On",Constants!$H70*'Net zero Activity data'!AQ12*Constants!$H88*EF!$H213*MMVolatEF*NtoN2O*kgtoGg,"ERROR"))</f>
        <v>8.30970489511796E-4</v>
      </c>
      <c r="Y1192" s="94">
        <f>IF('Net zero activities &amp; levers'!$C$14="Off",Constants!$H70*'Activity data'!AR12*Constants!$H88*EF!$H213*MMVolatEF*NtoN2O*kgtoGg,IF('Net zero activities &amp; levers'!$C$14="On",Constants!$H70*'Net zero Activity data'!AR12*Constants!$H88*EF!$H213*MMVolatEF*NtoN2O*kgtoGg,"ERROR"))</f>
        <v>8.3238501506887979E-4</v>
      </c>
      <c r="Z1192" s="94">
        <f>IF('Net zero activities &amp; levers'!$C$14="Off",Constants!$H70*'Activity data'!AS12*Constants!$H88*EF!$H213*MMVolatEF*NtoN2O*kgtoGg,IF('Net zero activities &amp; levers'!$C$14="On",Constants!$H70*'Net zero Activity data'!AS12*Constants!$H88*EF!$H213*MMVolatEF*NtoN2O*kgtoGg,"ERROR"))</f>
        <v>8.3376116435312771E-4</v>
      </c>
      <c r="AA1192" s="94">
        <f>IF('Net zero activities &amp; levers'!$C$14="Off",Constants!$H70*'Activity data'!AT12*Constants!$H88*EF!$H213*MMVolatEF*NtoN2O*kgtoGg,IF('Net zero activities &amp; levers'!$C$14="On",Constants!$H70*'Net zero Activity data'!AT12*Constants!$H88*EF!$H213*MMVolatEF*NtoN2O*kgtoGg,"ERROR"))</f>
        <v>8.3509286219287401E-4</v>
      </c>
      <c r="AB1192" s="94">
        <f>IF('Net zero activities &amp; levers'!$C$14="Off",Constants!$H70*'Activity data'!AU12*Constants!$H88*EF!$H213*MMVolatEF*NtoN2O*kgtoGg,IF('Net zero activities &amp; levers'!$C$14="On",Constants!$H70*'Net zero Activity data'!AU12*Constants!$H88*EF!$H213*MMVolatEF*NtoN2O*kgtoGg,"ERROR"))</f>
        <v>8.3641077541899474E-4</v>
      </c>
      <c r="AC1192" s="94">
        <f>IF('Net zero activities &amp; levers'!$C$14="Off",Constants!$H70*'Activity data'!AV12*Constants!$H88*EF!$H213*MMVolatEF*NtoN2O*kgtoGg,IF('Net zero activities &amp; levers'!$C$14="On",Constants!$H70*'Net zero Activity data'!AV12*Constants!$H88*EF!$H213*MMVolatEF*NtoN2O*kgtoGg,"ERROR"))</f>
        <v>8.376439642594801E-4</v>
      </c>
      <c r="AD1192" s="94">
        <f>IF('Net zero activities &amp; levers'!$C$14="Off",Constants!$H70*'Activity data'!AW12*Constants!$H88*EF!$H213*MMVolatEF*NtoN2O*kgtoGg,IF('Net zero activities &amp; levers'!$C$14="On",Constants!$H70*'Net zero Activity data'!AW12*Constants!$H88*EF!$H213*MMVolatEF*NtoN2O*kgtoGg,"ERROR"))</f>
        <v>8.3887418078366829E-4</v>
      </c>
      <c r="AE1192" s="94">
        <f>IF('Net zero activities &amp; levers'!$C$14="Off",Constants!$H70*'Activity data'!AX12*Constants!$H88*EF!$H213*MMVolatEF*NtoN2O*kgtoGg,IF('Net zero activities &amp; levers'!$C$14="On",Constants!$H70*'Net zero Activity data'!AX12*Constants!$H88*EF!$H213*MMVolatEF*NtoN2O*kgtoGg,"ERROR"))</f>
        <v>8.4007248952247884E-4</v>
      </c>
      <c r="AF1192" s="94">
        <f>IF('Net zero activities &amp; levers'!$C$14="Off",Constants!$H70*'Activity data'!AY12*Constants!$H88*EF!$H213*MMVolatEF*NtoN2O*kgtoGg,IF('Net zero activities &amp; levers'!$C$14="On",Constants!$H70*'Net zero Activity data'!AY12*Constants!$H88*EF!$H213*MMVolatEF*NtoN2O*kgtoGg,"ERROR"))</f>
        <v>8.4125877831265131E-4</v>
      </c>
      <c r="AG1192" s="94">
        <f>IF('Net zero activities &amp; levers'!$C$14="Off",Constants!$H70*'Activity data'!AZ12*Constants!$H88*EF!$H213*MMVolatEF*NtoN2O*kgtoGg,IF('Net zero activities &amp; levers'!$C$14="On",Constants!$H70*'Net zero Activity data'!AZ12*Constants!$H88*EF!$H213*MMVolatEF*NtoN2O*kgtoGg,"ERROR"))</f>
        <v>8.4241067368491887E-4</v>
      </c>
      <c r="AH1192" s="94">
        <f>IF('Net zero activities &amp; levers'!$C$14="Off",Constants!$H70*'Activity data'!BA12*Constants!$H88*EF!$H213*MMVolatEF*NtoN2O*kgtoGg,IF('Net zero activities &amp; levers'!$C$14="On",Constants!$H70*'Net zero Activity data'!BA12*Constants!$H88*EF!$H213*MMVolatEF*NtoN2O*kgtoGg,"ERROR"))</f>
        <v>8.4345609846391131E-4</v>
      </c>
      <c r="AI1192" s="94">
        <f>IF('Net zero activities &amp; levers'!$C$14="Off",Constants!$H70*'Activity data'!BB12*Constants!$H88*EF!$H213*MMVolatEF*NtoN2O*kgtoGg,IF('Net zero activities &amp; levers'!$C$14="On",Constants!$H70*'Net zero Activity data'!BB12*Constants!$H88*EF!$H213*MMVolatEF*NtoN2O*kgtoGg,"ERROR"))</f>
        <v>8.4445073301364193E-4</v>
      </c>
      <c r="AJ1192" s="94">
        <f>IF('Net zero activities &amp; levers'!$C$14="Off",Constants!$H70*'Activity data'!BC12*Constants!$H88*EF!$H213*MMVolatEF*NtoN2O*kgtoGg,IF('Net zero activities &amp; levers'!$C$14="On",Constants!$H70*'Net zero Activity data'!BC12*Constants!$H88*EF!$H213*MMVolatEF*NtoN2O*kgtoGg,"ERROR"))</f>
        <v>8.4540777979292333E-4</v>
      </c>
      <c r="AK1192" s="94">
        <f>IF('Net zero activities &amp; levers'!$C$14="Off",Constants!$H70*'Activity data'!BD12*Constants!$H88*EF!$H213*MMVolatEF*NtoN2O*kgtoGg,IF('Net zero activities &amp; levers'!$C$14="On",Constants!$H70*'Net zero Activity data'!BD12*Constants!$H88*EF!$H213*MMVolatEF*NtoN2O*kgtoGg,"ERROR"))</f>
        <v>8.4630347181822584E-4</v>
      </c>
      <c r="AL1192" s="94">
        <f>IF('Net zero activities &amp; levers'!$C$14="Off",Constants!$H70*'Activity data'!BE12*Constants!$H88*EF!$H213*MMVolatEF*NtoN2O*kgtoGg,IF('Net zero activities &amp; levers'!$C$14="On",Constants!$H70*'Net zero Activity data'!BE12*Constants!$H88*EF!$H213*MMVolatEF*NtoN2O*kgtoGg,"ERROR"))</f>
        <v>8.471545289397372E-4</v>
      </c>
      <c r="AM1192" s="94">
        <f>IF('Net zero activities &amp; levers'!$C$14="Off",Constants!$H70*'Activity data'!BF12*Constants!$H88*EF!$H213*MMVolatEF*NtoN2O*kgtoGg,IF('Net zero activities &amp; levers'!$C$14="On",Constants!$H70*'Net zero Activity data'!BF12*Constants!$H88*EF!$H213*MMVolatEF*NtoN2O*kgtoGg,"ERROR"))</f>
        <v>8.4793126786234017E-4</v>
      </c>
      <c r="AN1192" s="94">
        <f>IF('Net zero activities &amp; levers'!$C$14="Off",Constants!$H70*'Activity data'!BG12*Constants!$H88*EF!$H213*MMVolatEF*NtoN2O*kgtoGg,IF('Net zero activities &amp; levers'!$C$14="On",Constants!$H70*'Net zero Activity data'!BG12*Constants!$H88*EF!$H213*MMVolatEF*NtoN2O*kgtoGg,"ERROR"))</f>
        <v>8.4867967924884984E-4</v>
      </c>
      <c r="AO1192" s="94">
        <f>IF('Net zero activities &amp; levers'!$C$14="Off",Constants!$H70*'Activity data'!BH12*Constants!$H88*EF!$H213*MMVolatEF*NtoN2O*kgtoGg,IF('Net zero activities &amp; levers'!$C$14="On",Constants!$H70*'Net zero Activity data'!BH12*Constants!$H88*EF!$H213*MMVolatEF*NtoN2O*kgtoGg,"ERROR"))</f>
        <v>8.4936705563554659E-4</v>
      </c>
      <c r="AP1192" s="94">
        <f>IF('Net zero activities &amp; levers'!$C$14="Off",Constants!$H70*'Activity data'!BI12*Constants!$H88*EF!$H213*MMVolatEF*NtoN2O*kgtoGg,IF('Net zero activities &amp; levers'!$C$14="On",Constants!$H70*'Net zero Activity data'!BI12*Constants!$H88*EF!$H213*MMVolatEF*NtoN2O*kgtoGg,"ERROR"))</f>
        <v>8.4999400726346985E-4</v>
      </c>
      <c r="AQ1192" s="94">
        <f>IF('Net zero activities &amp; levers'!$C$14="Off",Constants!$H70*'Activity data'!BJ12*Constants!$H88*EF!$H213*MMVolatEF*NtoN2O*kgtoGg,IF('Net zero activities &amp; levers'!$C$14="On",Constants!$H70*'Net zero Activity data'!BJ12*Constants!$H88*EF!$H213*MMVolatEF*NtoN2O*kgtoGg,"ERROR"))</f>
        <v>8.5055874067617259E-4</v>
      </c>
      <c r="AR1192" s="94">
        <f>IF('Net zero activities &amp; levers'!$C$14="Off",Constants!$H70*'Activity data'!BK12*Constants!$H88*EF!$H213*MMVolatEF*NtoN2O*kgtoGg,IF('Net zero activities &amp; levers'!$C$14="On",Constants!$H70*'Net zero Activity data'!BK12*Constants!$H88*EF!$H213*MMVolatEF*NtoN2O*kgtoGg,"ERROR"))</f>
        <v>8.5106078367400248E-4</v>
      </c>
      <c r="AS1192" s="94">
        <f>IF('Net zero activities &amp; levers'!$C$14="Off",Constants!$H70*'Activity data'!BL12*Constants!$H88*EF!$H213*MMVolatEF*NtoN2O*kgtoGg,IF('Net zero activities &amp; levers'!$C$14="On",Constants!$H70*'Net zero Activity data'!BL12*Constants!$H88*EF!$H213*MMVolatEF*NtoN2O*kgtoGg,"ERROR"))</f>
        <v>8.5151017561898462E-4</v>
      </c>
      <c r="AT1192" s="94">
        <f>IF('Net zero activities &amp; levers'!$C$14="Off",Constants!$H70*'Activity data'!BM12*Constants!$H88*EF!$H213*MMVolatEF*NtoN2O*kgtoGg,IF('Net zero activities &amp; levers'!$C$14="On",Constants!$H70*'Net zero Activity data'!BM12*Constants!$H88*EF!$H213*MMVolatEF*NtoN2O*kgtoGg,"ERROR"))</f>
        <v>8.5176432207177699E-4</v>
      </c>
      <c r="AU1192" s="94">
        <f>IF('Net zero activities &amp; levers'!$C$14="Off",Constants!$H70*'Activity data'!BN12*Constants!$H88*EF!$H213*MMVolatEF*NtoN2O*kgtoGg,IF('Net zero activities &amp; levers'!$C$14="On",Constants!$H70*'Net zero Activity data'!BN12*Constants!$H88*EF!$H213*MMVolatEF*NtoN2O*kgtoGg,"ERROR"))</f>
        <v>8.5192041513467928E-4</v>
      </c>
      <c r="AV1192" s="94">
        <f>IF('Net zero activities &amp; levers'!$C$14="Off",Constants!$H70*'Activity data'!BO12*Constants!$H88*EF!$H213*MMVolatEF*NtoN2O*kgtoGg,IF('Net zero activities &amp; levers'!$C$14="On",Constants!$H70*'Net zero Activity data'!BO12*Constants!$H88*EF!$H213*MMVolatEF*NtoN2O*kgtoGg,"ERROR"))</f>
        <v>8.5199699105888442E-4</v>
      </c>
      <c r="AW1192" s="94">
        <f>IF('Net zero activities &amp; levers'!$C$14="Off",Constants!$H70*'Activity data'!BP12*Constants!$H88*EF!$H213*MMVolatEF*NtoN2O*kgtoGg,IF('Net zero activities &amp; levers'!$C$14="On",Constants!$H70*'Net zero Activity data'!BP12*Constants!$H88*EF!$H213*MMVolatEF*NtoN2O*kgtoGg,"ERROR"))</f>
        <v>8.5198451956102232E-4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1.5078704166608924E-5</v>
      </c>
      <c r="T1193" s="94">
        <f>IF('Net zero activities &amp; levers'!$C$14="Off",Constants!$H71*'Activity data'!AM13*Constants!$H89*EF!$H214*MMVolatEF*NtoN2O*kgtoGg,IF('Net zero activities &amp; levers'!$C$14="On",Constants!$H71*'Net zero Activity data'!AM13*Constants!$H89*EF!$H214*MMVolatEF*NtoN2O*kgtoGg,"ERROR"))</f>
        <v>1.5164109953453544E-5</v>
      </c>
      <c r="U1193" s="94">
        <f>IF('Net zero activities &amp; levers'!$C$14="Off",Constants!$H71*'Activity data'!AN13*Constants!$H89*EF!$H214*MMVolatEF*NtoN2O*kgtoGg,IF('Net zero activities &amp; levers'!$C$14="On",Constants!$H71*'Net zero Activity data'!AN13*Constants!$H89*EF!$H214*MMVolatEF*NtoN2O*kgtoGg,"ERROR"))</f>
        <v>1.5239284242247773E-5</v>
      </c>
      <c r="V1193" s="94">
        <f>IF('Net zero activities &amp; levers'!$C$14="Off",Constants!$H71*'Activity data'!AO13*Constants!$H89*EF!$H214*MMVolatEF*NtoN2O*kgtoGg,IF('Net zero activities &amp; levers'!$C$14="On",Constants!$H71*'Net zero Activity data'!AO13*Constants!$H89*EF!$H214*MMVolatEF*NtoN2O*kgtoGg,"ERROR"))</f>
        <v>1.5304545719747076E-5</v>
      </c>
      <c r="W1193" s="94">
        <f>IF('Net zero activities &amp; levers'!$C$14="Off",Constants!$H71*'Activity data'!AP13*Constants!$H89*EF!$H214*MMVolatEF*NtoN2O*kgtoGg,IF('Net zero activities &amp; levers'!$C$14="On",Constants!$H71*'Net zero Activity data'!AP13*Constants!$H89*EF!$H214*MMVolatEF*NtoN2O*kgtoGg,"ERROR"))</f>
        <v>1.5360135442252837E-5</v>
      </c>
      <c r="X1193" s="94">
        <f>IF('Net zero activities &amp; levers'!$C$14="Off",Constants!$H71*'Activity data'!AQ13*Constants!$H89*EF!$H214*MMVolatEF*NtoN2O*kgtoGg,IF('Net zero activities &amp; levers'!$C$14="On",Constants!$H71*'Net zero Activity data'!AQ13*Constants!$H89*EF!$H214*MMVolatEF*NtoN2O*kgtoGg,"ERROR"))</f>
        <v>1.5405142607941083E-5</v>
      </c>
      <c r="Y1193" s="94">
        <f>IF('Net zero activities &amp; levers'!$C$14="Off",Constants!$H71*'Activity data'!AR13*Constants!$H89*EF!$H214*MMVolatEF*NtoN2O*kgtoGg,IF('Net zero activities &amp; levers'!$C$14="On",Constants!$H71*'Net zero Activity data'!AR13*Constants!$H89*EF!$H214*MMVolatEF*NtoN2O*kgtoGg,"ERROR"))</f>
        <v>1.5447962927564311E-5</v>
      </c>
      <c r="Z1193" s="94">
        <f>IF('Net zero activities &amp; levers'!$C$14="Off",Constants!$H71*'Activity data'!AS13*Constants!$H89*EF!$H214*MMVolatEF*NtoN2O*kgtoGg,IF('Net zero activities &amp; levers'!$C$14="On",Constants!$H71*'Net zero Activity data'!AS13*Constants!$H89*EF!$H214*MMVolatEF*NtoN2O*kgtoGg,"ERROR"))</f>
        <v>1.5488894553086768E-5</v>
      </c>
      <c r="AA1193" s="94">
        <f>IF('Net zero activities &amp; levers'!$C$14="Off",Constants!$H71*'Activity data'!AT13*Constants!$H89*EF!$H214*MMVolatEF*NtoN2O*kgtoGg,IF('Net zero activities &amp; levers'!$C$14="On",Constants!$H71*'Net zero Activity data'!AT13*Constants!$H89*EF!$H214*MMVolatEF*NtoN2O*kgtoGg,"ERROR"))</f>
        <v>1.5527836770406294E-5</v>
      </c>
      <c r="AB1193" s="94">
        <f>IF('Net zero activities &amp; levers'!$C$14="Off",Constants!$H71*'Activity data'!AU13*Constants!$H89*EF!$H214*MMVolatEF*NtoN2O*kgtoGg,IF('Net zero activities &amp; levers'!$C$14="On",Constants!$H71*'Net zero Activity data'!AU13*Constants!$H89*EF!$H214*MMVolatEF*NtoN2O*kgtoGg,"ERROR"))</f>
        <v>1.5565688416231004E-5</v>
      </c>
      <c r="AC1193" s="94">
        <f>IF('Net zero activities &amp; levers'!$C$14="Off",Constants!$H71*'Activity data'!AV13*Constants!$H89*EF!$H214*MMVolatEF*NtoN2O*kgtoGg,IF('Net zero activities &amp; levers'!$C$14="On",Constants!$H71*'Net zero Activity data'!AV13*Constants!$H89*EF!$H214*MMVolatEF*NtoN2O*kgtoGg,"ERROR"))</f>
        <v>1.5600564011685293E-5</v>
      </c>
      <c r="AD1193" s="94">
        <f>IF('Net zero activities &amp; levers'!$C$14="Off",Constants!$H71*'Activity data'!AW13*Constants!$H89*EF!$H214*MMVolatEF*NtoN2O*kgtoGg,IF('Net zero activities &amp; levers'!$C$14="On",Constants!$H71*'Net zero Activity data'!AW13*Constants!$H89*EF!$H214*MMVolatEF*NtoN2O*kgtoGg,"ERROR"))</f>
        <v>1.5634746102029971E-5</v>
      </c>
      <c r="AE1193" s="94">
        <f>IF('Net zero activities &amp; levers'!$C$14="Off",Constants!$H71*'Activity data'!AX13*Constants!$H89*EF!$H214*MMVolatEF*NtoN2O*kgtoGg,IF('Net zero activities &amp; levers'!$C$14="On",Constants!$H71*'Net zero Activity data'!AX13*Constants!$H89*EF!$H214*MMVolatEF*NtoN2O*kgtoGg,"ERROR"))</f>
        <v>1.5667487530601923E-5</v>
      </c>
      <c r="AF1193" s="94">
        <f>IF('Net zero activities &amp; levers'!$C$14="Off",Constants!$H71*'Activity data'!AY13*Constants!$H89*EF!$H214*MMVolatEF*NtoN2O*kgtoGg,IF('Net zero activities &amp; levers'!$C$14="On",Constants!$H71*'Net zero Activity data'!AY13*Constants!$H89*EF!$H214*MMVolatEF*NtoN2O*kgtoGg,"ERROR"))</f>
        <v>1.5699367642390218E-5</v>
      </c>
      <c r="AG1193" s="94">
        <f>IF('Net zero activities &amp; levers'!$C$14="Off",Constants!$H71*'Activity data'!AZ13*Constants!$H89*EF!$H214*MMVolatEF*NtoN2O*kgtoGg,IF('Net zero activities &amp; levers'!$C$14="On",Constants!$H71*'Net zero Activity data'!AZ13*Constants!$H89*EF!$H214*MMVolatEF*NtoN2O*kgtoGg,"ERROR"))</f>
        <v>1.5729814700629457E-5</v>
      </c>
      <c r="AH1193" s="94">
        <f>IF('Net zero activities &amp; levers'!$C$14="Off",Constants!$H71*'Activity data'!BA13*Constants!$H89*EF!$H214*MMVolatEF*NtoN2O*kgtoGg,IF('Net zero activities &amp; levers'!$C$14="On",Constants!$H71*'Net zero Activity data'!BA13*Constants!$H89*EF!$H214*MMVolatEF*NtoN2O*kgtoGg,"ERROR"))</f>
        <v>1.5756916496943068E-5</v>
      </c>
      <c r="AI1193" s="94">
        <f>IF('Net zero activities &amp; levers'!$C$14="Off",Constants!$H71*'Activity data'!BB13*Constants!$H89*EF!$H214*MMVolatEF*NtoN2O*kgtoGg,IF('Net zero activities &amp; levers'!$C$14="On",Constants!$H71*'Net zero Activity data'!BB13*Constants!$H89*EF!$H214*MMVolatEF*NtoN2O*kgtoGg,"ERROR"))</f>
        <v>1.5782216785041201E-5</v>
      </c>
      <c r="AJ1193" s="94">
        <f>IF('Net zero activities &amp; levers'!$C$14="Off",Constants!$H71*'Activity data'!BC13*Constants!$H89*EF!$H214*MMVolatEF*NtoN2O*kgtoGg,IF('Net zero activities &amp; levers'!$C$14="On",Constants!$H71*'Net zero Activity data'!BC13*Constants!$H89*EF!$H214*MMVolatEF*NtoN2O*kgtoGg,"ERROR"))</f>
        <v>1.5806102465013515E-5</v>
      </c>
      <c r="AK1193" s="94">
        <f>IF('Net zero activities &amp; levers'!$C$14="Off",Constants!$H71*'Activity data'!BD13*Constants!$H89*EF!$H214*MMVolatEF*NtoN2O*kgtoGg,IF('Net zero activities &amp; levers'!$C$14="On",Constants!$H71*'Net zero Activity data'!BD13*Constants!$H89*EF!$H214*MMVolatEF*NtoN2O*kgtoGg,"ERROR"))</f>
        <v>1.5827962795554216E-5</v>
      </c>
      <c r="AL1193" s="94">
        <f>IF('Net zero activities &amp; levers'!$C$14="Off",Constants!$H71*'Activity data'!BE13*Constants!$H89*EF!$H214*MMVolatEF*NtoN2O*kgtoGg,IF('Net zero activities &amp; levers'!$C$14="On",Constants!$H71*'Net zero Activity data'!BE13*Constants!$H89*EF!$H214*MMVolatEF*NtoN2O*kgtoGg,"ERROR"))</f>
        <v>1.5848275086327315E-5</v>
      </c>
      <c r="AM1193" s="94">
        <f>IF('Net zero activities &amp; levers'!$C$14="Off",Constants!$H71*'Activity data'!BF13*Constants!$H89*EF!$H214*MMVolatEF*NtoN2O*kgtoGg,IF('Net zero activities &amp; levers'!$C$14="On",Constants!$H71*'Net zero Activity data'!BF13*Constants!$H89*EF!$H214*MMVolatEF*NtoN2O*kgtoGg,"ERROR"))</f>
        <v>1.586626991026649E-5</v>
      </c>
      <c r="AN1193" s="94">
        <f>IF('Net zero activities &amp; levers'!$C$14="Off",Constants!$H71*'Activity data'!BG13*Constants!$H89*EF!$H214*MMVolatEF*NtoN2O*kgtoGg,IF('Net zero activities &amp; levers'!$C$14="On",Constants!$H71*'Net zero Activity data'!BG13*Constants!$H89*EF!$H214*MMVolatEF*NtoN2O*kgtoGg,"ERROR"))</f>
        <v>1.5883203226406027E-5</v>
      </c>
      <c r="AO1193" s="94">
        <f>IF('Net zero activities &amp; levers'!$C$14="Off",Constants!$H71*'Activity data'!BH13*Constants!$H89*EF!$H214*MMVolatEF*NtoN2O*kgtoGg,IF('Net zero activities &amp; levers'!$C$14="On",Constants!$H71*'Net zero Activity data'!BH13*Constants!$H89*EF!$H214*MMVolatEF*NtoN2O*kgtoGg,"ERROR"))</f>
        <v>1.5898222376567518E-5</v>
      </c>
      <c r="AP1193" s="94">
        <f>IF('Net zero activities &amp; levers'!$C$14="Off",Constants!$H71*'Activity data'!BI13*Constants!$H89*EF!$H214*MMVolatEF*NtoN2O*kgtoGg,IF('Net zero activities &amp; levers'!$C$14="On",Constants!$H71*'Net zero Activity data'!BI13*Constants!$H89*EF!$H214*MMVolatEF*NtoN2O*kgtoGg,"ERROR"))</f>
        <v>1.5911366343801822E-5</v>
      </c>
      <c r="AQ1193" s="94">
        <f>IF('Net zero activities &amp; levers'!$C$14="Off",Constants!$H71*'Activity data'!BJ13*Constants!$H89*EF!$H214*MMVolatEF*NtoN2O*kgtoGg,IF('Net zero activities &amp; levers'!$C$14="On",Constants!$H71*'Net zero Activity data'!BJ13*Constants!$H89*EF!$H214*MMVolatEF*NtoN2O*kgtoGg,"ERROR"))</f>
        <v>1.5922608860155748E-5</v>
      </c>
      <c r="AR1193" s="94">
        <f>IF('Net zero activities &amp; levers'!$C$14="Off",Constants!$H71*'Activity data'!BK13*Constants!$H89*EF!$H214*MMVolatEF*NtoN2O*kgtoGg,IF('Net zero activities &amp; levers'!$C$14="On",Constants!$H71*'Net zero Activity data'!BK13*Constants!$H89*EF!$H214*MMVolatEF*NtoN2O*kgtoGg,"ERROR"))</f>
        <v>1.5931957873364855E-5</v>
      </c>
      <c r="AS1193" s="94">
        <f>IF('Net zero activities &amp; levers'!$C$14="Off",Constants!$H71*'Activity data'!BL13*Constants!$H89*EF!$H214*MMVolatEF*NtoN2O*kgtoGg,IF('Net zero activities &amp; levers'!$C$14="On",Constants!$H71*'Net zero Activity data'!BL13*Constants!$H89*EF!$H214*MMVolatEF*NtoN2O*kgtoGg,"ERROR"))</f>
        <v>1.5939698752267904E-5</v>
      </c>
      <c r="AT1193" s="94">
        <f>IF('Net zero activities &amp; levers'!$C$14="Off",Constants!$H71*'Activity data'!BM13*Constants!$H89*EF!$H214*MMVolatEF*NtoN2O*kgtoGg,IF('Net zero activities &amp; levers'!$C$14="On",Constants!$H71*'Net zero Activity data'!BM13*Constants!$H89*EF!$H214*MMVolatEF*NtoN2O*kgtoGg,"ERROR"))</f>
        <v>1.5942078145401422E-5</v>
      </c>
      <c r="AU1193" s="94">
        <f>IF('Net zero activities &amp; levers'!$C$14="Off",Constants!$H71*'Activity data'!BN13*Constants!$H89*EF!$H214*MMVolatEF*NtoN2O*kgtoGg,IF('Net zero activities &amp; levers'!$C$14="On",Constants!$H71*'Net zero Activity data'!BN13*Constants!$H89*EF!$H214*MMVolatEF*NtoN2O*kgtoGg,"ERROR"))</f>
        <v>1.5941696471724865E-5</v>
      </c>
      <c r="AV1193" s="94">
        <f>IF('Net zero activities &amp; levers'!$C$14="Off",Constants!$H71*'Activity data'!BO13*Constants!$H89*EF!$H214*MMVolatEF*NtoN2O*kgtoGg,IF('Net zero activities &amp; levers'!$C$14="On",Constants!$H71*'Net zero Activity data'!BO13*Constants!$H89*EF!$H214*MMVolatEF*NtoN2O*kgtoGg,"ERROR"))</f>
        <v>1.5939063311034395E-5</v>
      </c>
      <c r="AW1193" s="94">
        <f>IF('Net zero activities &amp; levers'!$C$14="Off",Constants!$H71*'Activity data'!BP13*Constants!$H89*EF!$H214*MMVolatEF*NtoN2O*kgtoGg,IF('Net zero activities &amp; levers'!$C$14="On",Constants!$H71*'Net zero Activity data'!BP13*Constants!$H89*EF!$H214*MMVolatEF*NtoN2O*kgtoGg,"ERROR"))</f>
        <v>1.5933945683382858E-5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1.5056556116759298E-3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1.5341256213545257E-3</v>
      </c>
      <c r="T1194" s="94">
        <f>IF('Net zero activities &amp; levers'!$C$14="Off",Constants!$H72*'Activity data'!AM14*Constants!$H90*EF!$H215*MMVolatEF*NtoN2O*kgtoGg,IF('Net zero activities &amp; levers'!$C$14="On",Constants!$H72*'Net zero Activity data'!AM14*Constants!$H90*EF!$H215*MMVolatEF*NtoN2O*kgtoGg,"ERROR"))</f>
        <v>1.542814909529594E-3</v>
      </c>
      <c r="U1194" s="94">
        <f>IF('Net zero activities &amp; levers'!$C$14="Off",Constants!$H72*'Activity data'!AN14*Constants!$H90*EF!$H215*MMVolatEF*NtoN2O*kgtoGg,IF('Net zero activities &amp; levers'!$C$14="On",Constants!$H72*'Net zero Activity data'!AN14*Constants!$H90*EF!$H215*MMVolatEF*NtoN2O*kgtoGg,"ERROR"))</f>
        <v>1.5504632327032603E-3</v>
      </c>
      <c r="V1194" s="94">
        <f>IF('Net zero activities &amp; levers'!$C$14="Off",Constants!$H72*'Activity data'!AO14*Constants!$H90*EF!$H215*MMVolatEF*NtoN2O*kgtoGg,IF('Net zero activities &amp; levers'!$C$14="On",Constants!$H72*'Net zero Activity data'!AO14*Constants!$H90*EF!$H215*MMVolatEF*NtoN2O*kgtoGg,"ERROR"))</f>
        <v>1.557103014451936E-3</v>
      </c>
      <c r="W1194" s="94">
        <f>IF('Net zero activities &amp; levers'!$C$14="Off",Constants!$H72*'Activity data'!AP14*Constants!$H90*EF!$H215*MMVolatEF*NtoN2O*kgtoGg,IF('Net zero activities &amp; levers'!$C$14="On",Constants!$H72*'Net zero Activity data'!AP14*Constants!$H90*EF!$H215*MMVolatEF*NtoN2O*kgtoGg,"ERROR"))</f>
        <v>1.5627587801356304E-3</v>
      </c>
      <c r="X1194" s="94">
        <f>IF('Net zero activities &amp; levers'!$C$14="Off",Constants!$H72*'Activity data'!AQ14*Constants!$H90*EF!$H215*MMVolatEF*NtoN2O*kgtoGg,IF('Net zero activities &amp; levers'!$C$14="On",Constants!$H72*'Net zero Activity data'!AQ14*Constants!$H90*EF!$H215*MMVolatEF*NtoN2O*kgtoGg,"ERROR"))</f>
        <v>1.5673378636738423E-3</v>
      </c>
      <c r="Y1194" s="94">
        <f>IF('Net zero activities &amp; levers'!$C$14="Off",Constants!$H72*'Activity data'!AR14*Constants!$H90*EF!$H215*MMVolatEF*NtoN2O*kgtoGg,IF('Net zero activities &amp; levers'!$C$14="On",Constants!$H72*'Net zero Activity data'!AR14*Constants!$H90*EF!$H215*MMVolatEF*NtoN2O*kgtoGg,"ERROR"))</f>
        <v>1.5716944548452546E-3</v>
      </c>
      <c r="Z1194" s="94">
        <f>IF('Net zero activities &amp; levers'!$C$14="Off",Constants!$H72*'Activity data'!AS14*Constants!$H90*EF!$H215*MMVolatEF*NtoN2O*kgtoGg,IF('Net zero activities &amp; levers'!$C$14="On",Constants!$H72*'Net zero Activity data'!AS14*Constants!$H90*EF!$H215*MMVolatEF*NtoN2O*kgtoGg,"ERROR"))</f>
        <v>1.5758588879917546E-3</v>
      </c>
      <c r="AA1194" s="94">
        <f>IF('Net zero activities &amp; levers'!$C$14="Off",Constants!$H72*'Activity data'!AT14*Constants!$H90*EF!$H215*MMVolatEF*NtoN2O*kgtoGg,IF('Net zero activities &amp; levers'!$C$14="On",Constants!$H72*'Net zero Activity data'!AT14*Constants!$H90*EF!$H215*MMVolatEF*NtoN2O*kgtoGg,"ERROR"))</f>
        <v>1.5798209163386291E-3</v>
      </c>
      <c r="AB1194" s="94">
        <f>IF('Net zero activities &amp; levers'!$C$14="Off",Constants!$H72*'Activity data'!AU14*Constants!$H90*EF!$H215*MMVolatEF*NtoN2O*kgtoGg,IF('Net zero activities &amp; levers'!$C$14="On",Constants!$H72*'Net zero Activity data'!AU14*Constants!$H90*EF!$H215*MMVolatEF*NtoN2O*kgtoGg,"ERROR"))</f>
        <v>1.5836719886210006E-3</v>
      </c>
      <c r="AC1194" s="94">
        <f>IF('Net zero activities &amp; levers'!$C$14="Off",Constants!$H72*'Activity data'!AV14*Constants!$H90*EF!$H215*MMVolatEF*NtoN2O*kgtoGg,IF('Net zero activities &amp; levers'!$C$14="On",Constants!$H72*'Net zero Activity data'!AV14*Constants!$H90*EF!$H215*MMVolatEF*NtoN2O*kgtoGg,"ERROR"))</f>
        <v>1.5872202739348612E-3</v>
      </c>
      <c r="AD1194" s="94">
        <f>IF('Net zero activities &amp; levers'!$C$14="Off",Constants!$H72*'Activity data'!AW14*Constants!$H90*EF!$H215*MMVolatEF*NtoN2O*kgtoGg,IF('Net zero activities &amp; levers'!$C$14="On",Constants!$H72*'Net zero Activity data'!AW14*Constants!$H90*EF!$H215*MMVolatEF*NtoN2O*kgtoGg,"ERROR"))</f>
        <v>1.5906980011990745E-3</v>
      </c>
      <c r="AE1194" s="94">
        <f>IF('Net zero activities &amp; levers'!$C$14="Off",Constants!$H72*'Activity data'!AX14*Constants!$H90*EF!$H215*MMVolatEF*NtoN2O*kgtoGg,IF('Net zero activities &amp; levers'!$C$14="On",Constants!$H72*'Net zero Activity data'!AX14*Constants!$H90*EF!$H215*MMVolatEF*NtoN2O*kgtoGg,"ERROR"))</f>
        <v>1.5940291537899726E-3</v>
      </c>
      <c r="AF1194" s="94">
        <f>IF('Net zero activities &amp; levers'!$C$14="Off",Constants!$H72*'Activity data'!AY14*Constants!$H90*EF!$H215*MMVolatEF*NtoN2O*kgtoGg,IF('Net zero activities &amp; levers'!$C$14="On",Constants!$H72*'Net zero Activity data'!AY14*Constants!$H90*EF!$H215*MMVolatEF*NtoN2O*kgtoGg,"ERROR"))</f>
        <v>1.5972726749682957E-3</v>
      </c>
      <c r="AG1194" s="94">
        <f>IF('Net zero activities &amp; levers'!$C$14="Off",Constants!$H72*'Activity data'!AZ14*Constants!$H90*EF!$H215*MMVolatEF*NtoN2O*kgtoGg,IF('Net zero activities &amp; levers'!$C$14="On",Constants!$H72*'Net zero Activity data'!AZ14*Constants!$H90*EF!$H215*MMVolatEF*NtoN2O*kgtoGg,"ERROR"))</f>
        <v>1.6003703955431926E-3</v>
      </c>
      <c r="AH1194" s="94">
        <f>IF('Net zero activities &amp; levers'!$C$14="Off",Constants!$H72*'Activity data'!BA14*Constants!$H90*EF!$H215*MMVolatEF*NtoN2O*kgtoGg,IF('Net zero activities &amp; levers'!$C$14="On",Constants!$H72*'Net zero Activity data'!BA14*Constants!$H90*EF!$H215*MMVolatEF*NtoN2O*kgtoGg,"ERROR"))</f>
        <v>1.6031277651188571E-3</v>
      </c>
      <c r="AI1194" s="94">
        <f>IF('Net zero activities &amp; levers'!$C$14="Off",Constants!$H72*'Activity data'!BB14*Constants!$H90*EF!$H215*MMVolatEF*NtoN2O*kgtoGg,IF('Net zero activities &amp; levers'!$C$14="On",Constants!$H72*'Net zero Activity data'!BB14*Constants!$H90*EF!$H215*MMVolatEF*NtoN2O*kgtoGg,"ERROR"))</f>
        <v>1.6057018470671551E-3</v>
      </c>
      <c r="AJ1194" s="94">
        <f>IF('Net zero activities &amp; levers'!$C$14="Off",Constants!$H72*'Activity data'!BC14*Constants!$H90*EF!$H215*MMVolatEF*NtoN2O*kgtoGg,IF('Net zero activities &amp; levers'!$C$14="On",Constants!$H72*'Net zero Activity data'!BC14*Constants!$H90*EF!$H215*MMVolatEF*NtoN2O*kgtoGg,"ERROR"))</f>
        <v>1.6081320050717234E-3</v>
      </c>
      <c r="AK1194" s="94">
        <f>IF('Net zero activities &amp; levers'!$C$14="Off",Constants!$H72*'Activity data'!BD14*Constants!$H90*EF!$H215*MMVolatEF*NtoN2O*kgtoGg,IF('Net zero activities &amp; levers'!$C$14="On",Constants!$H72*'Net zero Activity data'!BD14*Constants!$H90*EF!$H215*MMVolatEF*NtoN2O*kgtoGg,"ERROR"))</f>
        <v>1.6103561015725376E-3</v>
      </c>
      <c r="AL1194" s="94">
        <f>IF('Net zero activities &amp; levers'!$C$14="Off",Constants!$H72*'Activity data'!BE14*Constants!$H90*EF!$H215*MMVolatEF*NtoN2O*kgtoGg,IF('Net zero activities &amp; levers'!$C$14="On",Constants!$H72*'Net zero Activity data'!BE14*Constants!$H90*EF!$H215*MMVolatEF*NtoN2O*kgtoGg,"ERROR"))</f>
        <v>1.6124226986328084E-3</v>
      </c>
      <c r="AM1194" s="94">
        <f>IF('Net zero activities &amp; levers'!$C$14="Off",Constants!$H72*'Activity data'!BF14*Constants!$H90*EF!$H215*MMVolatEF*NtoN2O*kgtoGg,IF('Net zero activities &amp; levers'!$C$14="On",Constants!$H72*'Net zero Activity data'!BF14*Constants!$H90*EF!$H215*MMVolatEF*NtoN2O*kgtoGg,"ERROR"))</f>
        <v>1.6142535138110778E-3</v>
      </c>
      <c r="AN1194" s="94">
        <f>IF('Net zero activities &amp; levers'!$C$14="Off",Constants!$H72*'Activity data'!BG14*Constants!$H90*EF!$H215*MMVolatEF*NtoN2O*kgtoGg,IF('Net zero activities &amp; levers'!$C$14="On",Constants!$H72*'Net zero Activity data'!BG14*Constants!$H90*EF!$H215*MMVolatEF*NtoN2O*kgtoGg,"ERROR"))</f>
        <v>1.6159763299003862E-3</v>
      </c>
      <c r="AO1194" s="94">
        <f>IF('Net zero activities &amp; levers'!$C$14="Off",Constants!$H72*'Activity data'!BH14*Constants!$H90*EF!$H215*MMVolatEF*NtoN2O*kgtoGg,IF('Net zero activities &amp; levers'!$C$14="On",Constants!$H72*'Net zero Activity data'!BH14*Constants!$H90*EF!$H215*MMVolatEF*NtoN2O*kgtoGg,"ERROR"))</f>
        <v>1.6175043964251432E-3</v>
      </c>
      <c r="AP1194" s="94">
        <f>IF('Net zero activities &amp; levers'!$C$14="Off",Constants!$H72*'Activity data'!BI14*Constants!$H90*EF!$H215*MMVolatEF*NtoN2O*kgtoGg,IF('Net zero activities &amp; levers'!$C$14="On",Constants!$H72*'Net zero Activity data'!BI14*Constants!$H90*EF!$H215*MMVolatEF*NtoN2O*kgtoGg,"ERROR"))</f>
        <v>1.6188416795681504E-3</v>
      </c>
      <c r="AQ1194" s="94">
        <f>IF('Net zero activities &amp; levers'!$C$14="Off",Constants!$H72*'Activity data'!BJ14*Constants!$H90*EF!$H215*MMVolatEF*NtoN2O*kgtoGg,IF('Net zero activities &amp; levers'!$C$14="On",Constants!$H72*'Net zero Activity data'!BJ14*Constants!$H90*EF!$H215*MMVolatEF*NtoN2O*kgtoGg,"ERROR"))</f>
        <v>1.6199855067960402E-3</v>
      </c>
      <c r="AR1194" s="94">
        <f>IF('Net zero activities &amp; levers'!$C$14="Off",Constants!$H72*'Activity data'!BK14*Constants!$H90*EF!$H215*MMVolatEF*NtoN2O*kgtoGg,IF('Net zero activities &amp; levers'!$C$14="On",Constants!$H72*'Net zero Activity data'!BK14*Constants!$H90*EF!$H215*MMVolatEF*NtoN2O*kgtoGg,"ERROR"))</f>
        <v>1.6209366867210519E-3</v>
      </c>
      <c r="AS1194" s="94">
        <f>IF('Net zero activities &amp; levers'!$C$14="Off",Constants!$H72*'Activity data'!BL14*Constants!$H90*EF!$H215*MMVolatEF*NtoN2O*kgtoGg,IF('Net zero activities &amp; levers'!$C$14="On",Constants!$H72*'Net zero Activity data'!BL14*Constants!$H90*EF!$H215*MMVolatEF*NtoN2O*kgtoGg,"ERROR"))</f>
        <v>1.6217242531144074E-3</v>
      </c>
      <c r="AT1194" s="94">
        <f>IF('Net zero activities &amp; levers'!$C$14="Off",Constants!$H72*'Activity data'!BM14*Constants!$H90*EF!$H215*MMVolatEF*NtoN2O*kgtoGg,IF('Net zero activities &amp; levers'!$C$14="On",Constants!$H72*'Net zero Activity data'!BM14*Constants!$H90*EF!$H215*MMVolatEF*NtoN2O*kgtoGg,"ERROR"))</f>
        <v>1.6219663354531194E-3</v>
      </c>
      <c r="AU1194" s="94">
        <f>IF('Net zero activities &amp; levers'!$C$14="Off",Constants!$H72*'Activity data'!BN14*Constants!$H90*EF!$H215*MMVolatEF*NtoN2O*kgtoGg,IF('Net zero activities &amp; levers'!$C$14="On",Constants!$H72*'Net zero Activity data'!BN14*Constants!$H90*EF!$H215*MMVolatEF*NtoN2O*kgtoGg,"ERROR"))</f>
        <v>1.621927503511082E-3</v>
      </c>
      <c r="AV1194" s="94">
        <f>IF('Net zero activities &amp; levers'!$C$14="Off",Constants!$H72*'Activity data'!BO14*Constants!$H90*EF!$H215*MMVolatEF*NtoN2O*kgtoGg,IF('Net zero activities &amp; levers'!$C$14="On",Constants!$H72*'Net zero Activity data'!BO14*Constants!$H90*EF!$H215*MMVolatEF*NtoN2O*kgtoGg,"ERROR"))</f>
        <v>1.6216596025538273E-3</v>
      </c>
      <c r="AW1194" s="94">
        <f>IF('Net zero activities &amp; levers'!$C$14="Off",Constants!$H72*'Activity data'!BP14*Constants!$H90*EF!$H215*MMVolatEF*NtoN2O*kgtoGg,IF('Net zero activities &amp; levers'!$C$14="On",Constants!$H72*'Net zero Activity data'!BP14*Constants!$H90*EF!$H215*MMVolatEF*NtoN2O*kgtoGg,"ERROR"))</f>
        <v>1.6211389289194065E-3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0.13010384136507705</v>
      </c>
      <c r="N1197" s="94">
        <f>IF('Net zero activities &amp; levers'!$C$14="Off",Constants!$H75*'Activity data'!AG17*Constants!$H93*EF!$H218*MMVolatEF*NtoN2O*kgtoGg,IF('Net zero activities &amp; levers'!$C$14="On",Constants!$H75*'Net zero Activity data'!AG17*Constants!$H93*EF!$H218*MMVolatEF*NtoN2O*kgtoGg,"ERROR"))</f>
        <v>0.12890938840294827</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0.12056837226162823</v>
      </c>
      <c r="S1197" s="94">
        <f>IF('Net zero activities &amp; levers'!$C$14="Off",Constants!$H75*'Activity data'!AL17*Constants!$H93*EF!$H218*MMVolatEF*NtoN2O*kgtoGg,IF('Net zero activities &amp; levers'!$C$14="On",Constants!$H75*'Net zero Activity data'!AL17*Constants!$H93*EF!$H218*MMVolatEF*NtoN2O*kgtoGg,"ERROR"))</f>
        <v>0.10744623540454239</v>
      </c>
      <c r="T1197" s="94">
        <f>IF('Net zero activities &amp; levers'!$C$14="Off",Constants!$H75*'Activity data'!AM17*Constants!$H93*EF!$H218*MMVolatEF*NtoN2O*kgtoGg,IF('Net zero activities &amp; levers'!$C$14="On",Constants!$H75*'Net zero Activity data'!AM17*Constants!$H93*EF!$H218*MMVolatEF*NtoN2O*kgtoGg,"ERROR"))</f>
        <v>0.10910307080126076</v>
      </c>
      <c r="U1197" s="94">
        <f>IF('Net zero activities &amp; levers'!$C$14="Off",Constants!$H75*'Activity data'!AN17*Constants!$H93*EF!$H218*MMVolatEF*NtoN2O*kgtoGg,IF('Net zero activities &amp; levers'!$C$14="On",Constants!$H75*'Net zero Activity data'!AN17*Constants!$H93*EF!$H218*MMVolatEF*NtoN2O*kgtoGg,"ERROR"))</f>
        <v>0.10980080548740362</v>
      </c>
      <c r="V1197" s="94">
        <f>IF('Net zero activities &amp; levers'!$C$14="Off",Constants!$H75*'Activity data'!AO17*Constants!$H93*EF!$H218*MMVolatEF*NtoN2O*kgtoGg,IF('Net zero activities &amp; levers'!$C$14="On",Constants!$H75*'Net zero Activity data'!AO17*Constants!$H93*EF!$H218*MMVolatEF*NtoN2O*kgtoGg,"ERROR"))</f>
        <v>0.11020566097332191</v>
      </c>
      <c r="W1197" s="94">
        <f>IF('Net zero activities &amp; levers'!$C$14="Off",Constants!$H75*'Activity data'!AP17*Constants!$H93*EF!$H218*MMVolatEF*NtoN2O*kgtoGg,IF('Net zero activities &amp; levers'!$C$14="On",Constants!$H75*'Net zero Activity data'!AP17*Constants!$H93*EF!$H218*MMVolatEF*NtoN2O*kgtoGg,"ERROR"))</f>
        <v>0.11084928060424973</v>
      </c>
      <c r="X1197" s="94">
        <f>IF('Net zero activities &amp; levers'!$C$14="Off",Constants!$H75*'Activity data'!AQ17*Constants!$H93*EF!$H218*MMVolatEF*NtoN2O*kgtoGg,IF('Net zero activities &amp; levers'!$C$14="On",Constants!$H75*'Net zero Activity data'!AQ17*Constants!$H93*EF!$H218*MMVolatEF*NtoN2O*kgtoGg,"ERROR"))</f>
        <v>0.1112995913520332</v>
      </c>
      <c r="Y1197" s="94">
        <f>IF('Net zero activities &amp; levers'!$C$14="Off",Constants!$H75*'Activity data'!AR17*Constants!$H93*EF!$H218*MMVolatEF*NtoN2O*kgtoGg,IF('Net zero activities &amp; levers'!$C$14="On",Constants!$H75*'Net zero Activity data'!AR17*Constants!$H93*EF!$H218*MMVolatEF*NtoN2O*kgtoGg,"ERROR"))</f>
        <v>0.11130918806147397</v>
      </c>
      <c r="Z1197" s="94">
        <f>IF('Net zero activities &amp; levers'!$C$14="Off",Constants!$H75*'Activity data'!AS17*Constants!$H93*EF!$H218*MMVolatEF*NtoN2O*kgtoGg,IF('Net zero activities &amp; levers'!$C$14="On",Constants!$H75*'Net zero Activity data'!AS17*Constants!$H93*EF!$H218*MMVolatEF*NtoN2O*kgtoGg,"ERROR"))</f>
        <v>0.11129022229844235</v>
      </c>
      <c r="AA1197" s="94">
        <f>IF('Net zero activities &amp; levers'!$C$14="Off",Constants!$H75*'Activity data'!AT17*Constants!$H93*EF!$H218*MMVolatEF*NtoN2O*kgtoGg,IF('Net zero activities &amp; levers'!$C$14="On",Constants!$H75*'Net zero Activity data'!AT17*Constants!$H93*EF!$H218*MMVolatEF*NtoN2O*kgtoGg,"ERROR"))</f>
        <v>0.11132038252223045</v>
      </c>
      <c r="AB1197" s="94">
        <f>IF('Net zero activities &amp; levers'!$C$14="Off",Constants!$H75*'Activity data'!AU17*Constants!$H93*EF!$H218*MMVolatEF*NtoN2O*kgtoGg,IF('Net zero activities &amp; levers'!$C$14="On",Constants!$H75*'Net zero Activity data'!AU17*Constants!$H93*EF!$H218*MMVolatEF*NtoN2O*kgtoGg,"ERROR"))</f>
        <v>0.11220107663300435</v>
      </c>
      <c r="AC1197" s="94">
        <f>IF('Net zero activities &amp; levers'!$C$14="Off",Constants!$H75*'Activity data'!AV17*Constants!$H93*EF!$H218*MMVolatEF*NtoN2O*kgtoGg,IF('Net zero activities &amp; levers'!$C$14="On",Constants!$H75*'Net zero Activity data'!AV17*Constants!$H93*EF!$H218*MMVolatEF*NtoN2O*kgtoGg,"ERROR"))</f>
        <v>0.11264739131415344</v>
      </c>
      <c r="AD1197" s="94">
        <f>IF('Net zero activities &amp; levers'!$C$14="Off",Constants!$H75*'Activity data'!AW17*Constants!$H93*EF!$H218*MMVolatEF*NtoN2O*kgtoGg,IF('Net zero activities &amp; levers'!$C$14="On",Constants!$H75*'Net zero Activity data'!AW17*Constants!$H93*EF!$H218*MMVolatEF*NtoN2O*kgtoGg,"ERROR"))</f>
        <v>0.11364974007815989</v>
      </c>
      <c r="AE1197" s="94">
        <f>IF('Net zero activities &amp; levers'!$C$14="Off",Constants!$H75*'Activity data'!AX17*Constants!$H93*EF!$H218*MMVolatEF*NtoN2O*kgtoGg,IF('Net zero activities &amp; levers'!$C$14="On",Constants!$H75*'Net zero Activity data'!AX17*Constants!$H93*EF!$H218*MMVolatEF*NtoN2O*kgtoGg,"ERROR"))</f>
        <v>0.11475463751047089</v>
      </c>
      <c r="AF1197" s="94">
        <f>IF('Net zero activities &amp; levers'!$C$14="Off",Constants!$H75*'Activity data'!AY17*Constants!$H93*EF!$H218*MMVolatEF*NtoN2O*kgtoGg,IF('Net zero activities &amp; levers'!$C$14="On",Constants!$H75*'Net zero Activity data'!AY17*Constants!$H93*EF!$H218*MMVolatEF*NtoN2O*kgtoGg,"ERROR"))</f>
        <v>0.11645560827538987</v>
      </c>
      <c r="AG1197" s="94">
        <f>IF('Net zero activities &amp; levers'!$C$14="Off",Constants!$H75*'Activity data'!AZ17*Constants!$H93*EF!$H218*MMVolatEF*NtoN2O*kgtoGg,IF('Net zero activities &amp; levers'!$C$14="On",Constants!$H75*'Net zero Activity data'!AZ17*Constants!$H93*EF!$H218*MMVolatEF*NtoN2O*kgtoGg,"ERROR"))</f>
        <v>0.11841672795286479</v>
      </c>
      <c r="AH1197" s="94">
        <f>IF('Net zero activities &amp; levers'!$C$14="Off",Constants!$H75*'Activity data'!BA17*Constants!$H93*EF!$H218*MMVolatEF*NtoN2O*kgtoGg,IF('Net zero activities &amp; levers'!$C$14="On",Constants!$H75*'Net zero Activity data'!BA17*Constants!$H93*EF!$H218*MMVolatEF*NtoN2O*kgtoGg,"ERROR"))</f>
        <v>0.11939752104842076</v>
      </c>
      <c r="AI1197" s="94">
        <f>IF('Net zero activities &amp; levers'!$C$14="Off",Constants!$H75*'Activity data'!BB17*Constants!$H93*EF!$H218*MMVolatEF*NtoN2O*kgtoGg,IF('Net zero activities &amp; levers'!$C$14="On",Constants!$H75*'Net zero Activity data'!BB17*Constants!$H93*EF!$H218*MMVolatEF*NtoN2O*kgtoGg,"ERROR"))</f>
        <v>0.12034052194363268</v>
      </c>
      <c r="AJ1197" s="94">
        <f>IF('Net zero activities &amp; levers'!$C$14="Off",Constants!$H75*'Activity data'!BC17*Constants!$H93*EF!$H218*MMVolatEF*NtoN2O*kgtoGg,IF('Net zero activities &amp; levers'!$C$14="On",Constants!$H75*'Net zero Activity data'!BC17*Constants!$H93*EF!$H218*MMVolatEF*NtoN2O*kgtoGg,"ERROR"))</f>
        <v>0.1215683057922724</v>
      </c>
      <c r="AK1197" s="94">
        <f>IF('Net zero activities &amp; levers'!$C$14="Off",Constants!$H75*'Activity data'!BD17*Constants!$H93*EF!$H218*MMVolatEF*NtoN2O*kgtoGg,IF('Net zero activities &amp; levers'!$C$14="On",Constants!$H75*'Net zero Activity data'!BD17*Constants!$H93*EF!$H218*MMVolatEF*NtoN2O*kgtoGg,"ERROR"))</f>
        <v>0.12272711192674812</v>
      </c>
      <c r="AL1197" s="94">
        <f>IF('Net zero activities &amp; levers'!$C$14="Off",Constants!$H75*'Activity data'!BE17*Constants!$H93*EF!$H218*MMVolatEF*NtoN2O*kgtoGg,IF('Net zero activities &amp; levers'!$C$14="On",Constants!$H75*'Net zero Activity data'!BE17*Constants!$H93*EF!$H218*MMVolatEF*NtoN2O*kgtoGg,"ERROR"))</f>
        <v>0.12418258810212178</v>
      </c>
      <c r="AM1197" s="94">
        <f>IF('Net zero activities &amp; levers'!$C$14="Off",Constants!$H75*'Activity data'!BF17*Constants!$H93*EF!$H218*MMVolatEF*NtoN2O*kgtoGg,IF('Net zero activities &amp; levers'!$C$14="On",Constants!$H75*'Net zero Activity data'!BF17*Constants!$H93*EF!$H218*MMVolatEF*NtoN2O*kgtoGg,"ERROR"))</f>
        <v>0.1254802224682372</v>
      </c>
      <c r="AN1197" s="94">
        <f>IF('Net zero activities &amp; levers'!$C$14="Off",Constants!$H75*'Activity data'!BG17*Constants!$H93*EF!$H218*MMVolatEF*NtoN2O*kgtoGg,IF('Net zero activities &amp; levers'!$C$14="On",Constants!$H75*'Net zero Activity data'!BG17*Constants!$H93*EF!$H218*MMVolatEF*NtoN2O*kgtoGg,"ERROR"))</f>
        <v>0.12726159689037125</v>
      </c>
      <c r="AO1197" s="94">
        <f>IF('Net zero activities &amp; levers'!$C$14="Off",Constants!$H75*'Activity data'!BH17*Constants!$H93*EF!$H218*MMVolatEF*NtoN2O*kgtoGg,IF('Net zero activities &amp; levers'!$C$14="On",Constants!$H75*'Net zero Activity data'!BH17*Constants!$H93*EF!$H218*MMVolatEF*NtoN2O*kgtoGg,"ERROR"))</f>
        <v>0.12901739767666037</v>
      </c>
      <c r="AP1197" s="94">
        <f>IF('Net zero activities &amp; levers'!$C$14="Off",Constants!$H75*'Activity data'!BI17*Constants!$H93*EF!$H218*MMVolatEF*NtoN2O*kgtoGg,IF('Net zero activities &amp; levers'!$C$14="On",Constants!$H75*'Net zero Activity data'!BI17*Constants!$H93*EF!$H218*MMVolatEF*NtoN2O*kgtoGg,"ERROR"))</f>
        <v>0.13080975663485522</v>
      </c>
      <c r="AQ1197" s="94">
        <f>IF('Net zero activities &amp; levers'!$C$14="Off",Constants!$H75*'Activity data'!BJ17*Constants!$H93*EF!$H218*MMVolatEF*NtoN2O*kgtoGg,IF('Net zero activities &amp; levers'!$C$14="On",Constants!$H75*'Net zero Activity data'!BJ17*Constants!$H93*EF!$H218*MMVolatEF*NtoN2O*kgtoGg,"ERROR"))</f>
        <v>0.1326552885507149</v>
      </c>
      <c r="AR1197" s="94">
        <f>IF('Net zero activities &amp; levers'!$C$14="Off",Constants!$H75*'Activity data'!BK17*Constants!$H93*EF!$H218*MMVolatEF*NtoN2O*kgtoGg,IF('Net zero activities &amp; levers'!$C$14="On",Constants!$H75*'Net zero Activity data'!BK17*Constants!$H93*EF!$H218*MMVolatEF*NtoN2O*kgtoGg,"ERROR"))</f>
        <v>0.13458762654582573</v>
      </c>
      <c r="AS1197" s="94">
        <f>IF('Net zero activities &amp; levers'!$C$14="Off",Constants!$H75*'Activity data'!BL17*Constants!$H93*EF!$H218*MMVolatEF*NtoN2O*kgtoGg,IF('Net zero activities &amp; levers'!$C$14="On",Constants!$H75*'Net zero Activity data'!BL17*Constants!$H93*EF!$H218*MMVolatEF*NtoN2O*kgtoGg,"ERROR"))</f>
        <v>0.13679233724424145</v>
      </c>
      <c r="AT1197" s="94">
        <f>IF('Net zero activities &amp; levers'!$C$14="Off",Constants!$H75*'Activity data'!BM17*Constants!$H93*EF!$H218*MMVolatEF*NtoN2O*kgtoGg,IF('Net zero activities &amp; levers'!$C$14="On",Constants!$H75*'Net zero Activity data'!BM17*Constants!$H93*EF!$H218*MMVolatEF*NtoN2O*kgtoGg,"ERROR"))</f>
        <v>0.13709720063766906</v>
      </c>
      <c r="AU1197" s="94">
        <f>IF('Net zero activities &amp; levers'!$C$14="Off",Constants!$H75*'Activity data'!BN17*Constants!$H93*EF!$H218*MMVolatEF*NtoN2O*kgtoGg,IF('Net zero activities &amp; levers'!$C$14="On",Constants!$H75*'Net zero Activity data'!BN17*Constants!$H93*EF!$H218*MMVolatEF*NtoN2O*kgtoGg,"ERROR"))</f>
        <v>0.13709596155283382</v>
      </c>
      <c r="AV1197" s="94">
        <f>IF('Net zero activities &amp; levers'!$C$14="Off",Constants!$H75*'Activity data'!BO17*Constants!$H93*EF!$H218*MMVolatEF*NtoN2O*kgtoGg,IF('Net zero activities &amp; levers'!$C$14="On",Constants!$H75*'Net zero Activity data'!BO17*Constants!$H93*EF!$H218*MMVolatEF*NtoN2O*kgtoGg,"ERROR"))</f>
        <v>0.13711161831234095</v>
      </c>
      <c r="AW1197" s="94">
        <f>IF('Net zero activities &amp; levers'!$C$14="Off",Constants!$H75*'Activity data'!BP17*Constants!$H93*EF!$H218*MMVolatEF*NtoN2O*kgtoGg,IF('Net zero activities &amp; levers'!$C$14="On",Constants!$H75*'Net zero Activity data'!BP17*Constants!$H93*EF!$H218*MMVolatEF*NtoN2O*kgtoGg,"ERROR"))</f>
        <v>0.13703283248955031</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1.2661143337946403E-2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1.1733192711380727E-2</v>
      </c>
      <c r="S1198" s="94">
        <f>IF('Net zero activities &amp; levers'!$C$14="Off",Constants!$H76*'Activity data'!AL18*Constants!$H94*EF!$H219*MMVolatEF*NtoN2O*kgtoGg,IF('Net zero activities &amp; levers'!$C$14="On",Constants!$H76*'Net zero Activity data'!AL18*Constants!$H94*EF!$H219*MMVolatEF*NtoN2O*kgtoGg,"ERROR"))</f>
        <v>1.0456203085982087E-2</v>
      </c>
      <c r="T1198" s="94">
        <f>IF('Net zero activities &amp; levers'!$C$14="Off",Constants!$H76*'Activity data'!AM18*Constants!$H94*EF!$H219*MMVolatEF*NtoN2O*kgtoGg,IF('Net zero activities &amp; levers'!$C$14="On",Constants!$H76*'Net zero Activity data'!AM18*Constants!$H94*EF!$H219*MMVolatEF*NtoN2O*kgtoGg,"ERROR"))</f>
        <v>1.0617439143466131E-2</v>
      </c>
      <c r="U1198" s="94">
        <f>IF('Net zero activities &amp; levers'!$C$14="Off",Constants!$H76*'Activity data'!AN18*Constants!$H94*EF!$H219*MMVolatEF*NtoN2O*kgtoGg,IF('Net zero activities &amp; levers'!$C$14="On",Constants!$H76*'Net zero Activity data'!AN18*Constants!$H94*EF!$H219*MMVolatEF*NtoN2O*kgtoGg,"ERROR"))</f>
        <v>1.0685339666467007E-2</v>
      </c>
      <c r="V1198" s="94">
        <f>IF('Net zero activities &amp; levers'!$C$14="Off",Constants!$H76*'Activity data'!AO18*Constants!$H94*EF!$H219*MMVolatEF*NtoN2O*kgtoGg,IF('Net zero activities &amp; levers'!$C$14="On",Constants!$H76*'Net zero Activity data'!AO18*Constants!$H94*EF!$H219*MMVolatEF*NtoN2O*kgtoGg,"ERROR"))</f>
        <v>1.0724738451964679E-2</v>
      </c>
      <c r="W1198" s="94">
        <f>IF('Net zero activities &amp; levers'!$C$14="Off",Constants!$H76*'Activity data'!AP18*Constants!$H94*EF!$H219*MMVolatEF*NtoN2O*kgtoGg,IF('Net zero activities &amp; levers'!$C$14="On",Constants!$H76*'Net zero Activity data'!AP18*Constants!$H94*EF!$H219*MMVolatEF*NtoN2O*kgtoGg,"ERROR"))</f>
        <v>1.078737273175836E-2</v>
      </c>
      <c r="X1198" s="94">
        <f>IF('Net zero activities &amp; levers'!$C$14="Off",Constants!$H76*'Activity data'!AQ18*Constants!$H94*EF!$H219*MMVolatEF*NtoN2O*kgtoGg,IF('Net zero activities &amp; levers'!$C$14="On",Constants!$H76*'Net zero Activity data'!AQ18*Constants!$H94*EF!$H219*MMVolatEF*NtoN2O*kgtoGg,"ERROR"))</f>
        <v>1.0831195026815014E-2</v>
      </c>
      <c r="Y1198" s="94">
        <f>IF('Net zero activities &amp; levers'!$C$14="Off",Constants!$H76*'Activity data'!AR18*Constants!$H94*EF!$H219*MMVolatEF*NtoN2O*kgtoGg,IF('Net zero activities &amp; levers'!$C$14="On",Constants!$H76*'Net zero Activity data'!AR18*Constants!$H94*EF!$H219*MMVolatEF*NtoN2O*kgtoGg,"ERROR"))</f>
        <v>1.0832128937086438E-2</v>
      </c>
      <c r="Z1198" s="94">
        <f>IF('Net zero activities &amp; levers'!$C$14="Off",Constants!$H76*'Activity data'!AS18*Constants!$H94*EF!$H219*MMVolatEF*NtoN2O*kgtoGg,IF('Net zero activities &amp; levers'!$C$14="On",Constants!$H76*'Net zero Activity data'!AS18*Constants!$H94*EF!$H219*MMVolatEF*NtoN2O*kgtoGg,"ERROR"))</f>
        <v>1.0830283271026638E-2</v>
      </c>
      <c r="AA1198" s="94">
        <f>IF('Net zero activities &amp; levers'!$C$14="Off",Constants!$H76*'Activity data'!AT18*Constants!$H94*EF!$H219*MMVolatEF*NtoN2O*kgtoGg,IF('Net zero activities &amp; levers'!$C$14="On",Constants!$H76*'Net zero Activity data'!AT18*Constants!$H94*EF!$H219*MMVolatEF*NtoN2O*kgtoGg,"ERROR"))</f>
        <v>1.083321833360803E-2</v>
      </c>
      <c r="AB1198" s="94">
        <f>IF('Net zero activities &amp; levers'!$C$14="Off",Constants!$H76*'Activity data'!AU18*Constants!$H94*EF!$H219*MMVolatEF*NtoN2O*kgtoGg,IF('Net zero activities &amp; levers'!$C$14="On",Constants!$H76*'Net zero Activity data'!AU18*Constants!$H94*EF!$H219*MMVolatEF*NtoN2O*kgtoGg,"ERROR"))</f>
        <v>1.0918923676789283E-2</v>
      </c>
      <c r="AC1198" s="94">
        <f>IF('Net zero activities &amp; levers'!$C$14="Off",Constants!$H76*'Activity data'!AV18*Constants!$H94*EF!$H219*MMVolatEF*NtoN2O*kgtoGg,IF('Net zero activities &amp; levers'!$C$14="On",Constants!$H76*'Net zero Activity data'!AV18*Constants!$H94*EF!$H219*MMVolatEF*NtoN2O*kgtoGg,"ERROR"))</f>
        <v>1.0962357091918066E-2</v>
      </c>
      <c r="AD1198" s="94">
        <f>IF('Net zero activities &amp; levers'!$C$14="Off",Constants!$H76*'Activity data'!AW18*Constants!$H94*EF!$H219*MMVolatEF*NtoN2O*kgtoGg,IF('Net zero activities &amp; levers'!$C$14="On",Constants!$H76*'Net zero Activity data'!AW18*Constants!$H94*EF!$H219*MMVolatEF*NtoN2O*kgtoGg,"ERROR"))</f>
        <v>1.105990133997826E-2</v>
      </c>
      <c r="AE1198" s="94">
        <f>IF('Net zero activities &amp; levers'!$C$14="Off",Constants!$H76*'Activity data'!AX18*Constants!$H94*EF!$H219*MMVolatEF*NtoN2O*kgtoGg,IF('Net zero activities &amp; levers'!$C$14="On",Constants!$H76*'Net zero Activity data'!AX18*Constants!$H94*EF!$H219*MMVolatEF*NtoN2O*kgtoGg,"ERROR"))</f>
        <v>1.1167425181068886E-2</v>
      </c>
      <c r="AF1198" s="94">
        <f>IF('Net zero activities &amp; levers'!$C$14="Off",Constants!$H76*'Activity data'!AY18*Constants!$H94*EF!$H219*MMVolatEF*NtoN2O*kgtoGg,IF('Net zero activities &amp; levers'!$C$14="On",Constants!$H76*'Net zero Activity data'!AY18*Constants!$H94*EF!$H219*MMVolatEF*NtoN2O*kgtoGg,"ERROR"))</f>
        <v>1.1332956301767035E-2</v>
      </c>
      <c r="AG1198" s="94">
        <f>IF('Net zero activities &amp; levers'!$C$14="Off",Constants!$H76*'Activity data'!AZ18*Constants!$H94*EF!$H219*MMVolatEF*NtoN2O*kgtoGg,IF('Net zero activities &amp; levers'!$C$14="On",Constants!$H76*'Net zero Activity data'!AZ18*Constants!$H94*EF!$H219*MMVolatEF*NtoN2O*kgtoGg,"ERROR"))</f>
        <v>1.1523803989881815E-2</v>
      </c>
      <c r="AH1198" s="94">
        <f>IF('Net zero activities &amp; levers'!$C$14="Off",Constants!$H76*'Activity data'!BA18*Constants!$H94*EF!$H219*MMVolatEF*NtoN2O*kgtoGg,IF('Net zero activities &amp; levers'!$C$14="On",Constants!$H76*'Net zero Activity data'!BA18*Constants!$H94*EF!$H219*MMVolatEF*NtoN2O*kgtoGg,"ERROR"))</f>
        <v>1.1619250533484296E-2</v>
      </c>
      <c r="AI1198" s="94">
        <f>IF('Net zero activities &amp; levers'!$C$14="Off",Constants!$H76*'Activity data'!BB18*Constants!$H94*EF!$H219*MMVolatEF*NtoN2O*kgtoGg,IF('Net zero activities &amp; levers'!$C$14="On",Constants!$H76*'Net zero Activity data'!BB18*Constants!$H94*EF!$H219*MMVolatEF*NtoN2O*kgtoGg,"ERROR"))</f>
        <v>1.1711019303543804E-2</v>
      </c>
      <c r="AJ1198" s="94">
        <f>IF('Net zero activities &amp; levers'!$C$14="Off",Constants!$H76*'Activity data'!BC18*Constants!$H94*EF!$H219*MMVolatEF*NtoN2O*kgtoGg,IF('Net zero activities &amp; levers'!$C$14="On",Constants!$H76*'Net zero Activity data'!BC18*Constants!$H94*EF!$H219*MMVolatEF*NtoN2O*kgtoGg,"ERROR"))</f>
        <v>1.1830501919372358E-2</v>
      </c>
      <c r="AK1198" s="94">
        <f>IF('Net zero activities &amp; levers'!$C$14="Off",Constants!$H76*'Activity data'!BD18*Constants!$H94*EF!$H219*MMVolatEF*NtoN2O*kgtoGg,IF('Net zero activities &amp; levers'!$C$14="On",Constants!$H76*'Net zero Activity data'!BD18*Constants!$H94*EF!$H219*MMVolatEF*NtoN2O*kgtoGg,"ERROR"))</f>
        <v>1.1943271922283484E-2</v>
      </c>
      <c r="AL1198" s="94">
        <f>IF('Net zero activities &amp; levers'!$C$14="Off",Constants!$H76*'Activity data'!BE18*Constants!$H94*EF!$H219*MMVolatEF*NtoN2O*kgtoGg,IF('Net zero activities &amp; levers'!$C$14="On",Constants!$H76*'Net zero Activity data'!BE18*Constants!$H94*EF!$H219*MMVolatEF*NtoN2O*kgtoGg,"ERROR"))</f>
        <v>1.208491257092246E-2</v>
      </c>
      <c r="AM1198" s="94">
        <f>IF('Net zero activities &amp; levers'!$C$14="Off",Constants!$H76*'Activity data'!BF18*Constants!$H94*EF!$H219*MMVolatEF*NtoN2O*kgtoGg,IF('Net zero activities &amp; levers'!$C$14="On",Constants!$H76*'Net zero Activity data'!BF18*Constants!$H94*EF!$H219*MMVolatEF*NtoN2O*kgtoGg,"ERROR"))</f>
        <v>1.2211192737113179E-2</v>
      </c>
      <c r="AN1198" s="94">
        <f>IF('Net zero activities &amp; levers'!$C$14="Off",Constants!$H76*'Activity data'!BG18*Constants!$H94*EF!$H219*MMVolatEF*NtoN2O*kgtoGg,IF('Net zero activities &amp; levers'!$C$14="On",Constants!$H76*'Net zero Activity data'!BG18*Constants!$H94*EF!$H219*MMVolatEF*NtoN2O*kgtoGg,"ERROR"))</f>
        <v>1.2384548394106442E-2</v>
      </c>
      <c r="AO1198" s="94">
        <f>IF('Net zero activities &amp; levers'!$C$14="Off",Constants!$H76*'Activity data'!BH18*Constants!$H94*EF!$H219*MMVolatEF*NtoN2O*kgtoGg,IF('Net zero activities &amp; levers'!$C$14="On",Constants!$H76*'Net zero Activity data'!BH18*Constants!$H94*EF!$H219*MMVolatEF*NtoN2O*kgtoGg,"ERROR"))</f>
        <v>1.2555415335426846E-2</v>
      </c>
      <c r="AP1198" s="94">
        <f>IF('Net zero activities &amp; levers'!$C$14="Off",Constants!$H76*'Activity data'!BI18*Constants!$H94*EF!$H219*MMVolatEF*NtoN2O*kgtoGg,IF('Net zero activities &amp; levers'!$C$14="On",Constants!$H76*'Net zero Activity data'!BI18*Constants!$H94*EF!$H219*MMVolatEF*NtoN2O*kgtoGg,"ERROR"))</f>
        <v>1.2729839959977927E-2</v>
      </c>
      <c r="AQ1198" s="94">
        <f>IF('Net zero activities &amp; levers'!$C$14="Off",Constants!$H76*'Activity data'!BJ18*Constants!$H94*EF!$H219*MMVolatEF*NtoN2O*kgtoGg,IF('Net zero activities &amp; levers'!$C$14="On",Constants!$H76*'Net zero Activity data'!BJ18*Constants!$H94*EF!$H219*MMVolatEF*NtoN2O*kgtoGg,"ERROR"))</f>
        <v>1.2909439146875774E-2</v>
      </c>
      <c r="AR1198" s="94">
        <f>IF('Net zero activities &amp; levers'!$C$14="Off",Constants!$H76*'Activity data'!BK18*Constants!$H94*EF!$H219*MMVolatEF*NtoN2O*kgtoGg,IF('Net zero activities &amp; levers'!$C$14="On",Constants!$H76*'Net zero Activity data'!BK18*Constants!$H94*EF!$H219*MMVolatEF*NtoN2O*kgtoGg,"ERROR"))</f>
        <v>1.3097485926100431E-2</v>
      </c>
      <c r="AS1198" s="94">
        <f>IF('Net zero activities &amp; levers'!$C$14="Off",Constants!$H76*'Activity data'!BL18*Constants!$H94*EF!$H219*MMVolatEF*NtoN2O*kgtoGg,IF('Net zero activities &amp; levers'!$C$14="On",Constants!$H76*'Net zero Activity data'!BL18*Constants!$H94*EF!$H219*MMVolatEF*NtoN2O*kgtoGg,"ERROR"))</f>
        <v>1.3312038839207866E-2</v>
      </c>
      <c r="AT1198" s="94">
        <f>IF('Net zero activities &amp; levers'!$C$14="Off",Constants!$H76*'Activity data'!BM18*Constants!$H94*EF!$H219*MMVolatEF*NtoN2O*kgtoGg,IF('Net zero activities &amp; levers'!$C$14="On",Constants!$H76*'Net zero Activity data'!BM18*Constants!$H94*EF!$H219*MMVolatEF*NtoN2O*kgtoGg,"ERROR"))</f>
        <v>1.3341706826579966E-2</v>
      </c>
      <c r="AU1198" s="94">
        <f>IF('Net zero activities &amp; levers'!$C$14="Off",Constants!$H76*'Activity data'!BN18*Constants!$H94*EF!$H219*MMVolatEF*NtoN2O*kgtoGg,IF('Net zero activities &amp; levers'!$C$14="On",Constants!$H76*'Net zero Activity data'!BN18*Constants!$H94*EF!$H219*MMVolatEF*NtoN2O*kgtoGg,"ERROR"))</f>
        <v>1.3341586244200974E-2</v>
      </c>
      <c r="AV1198" s="94">
        <f>IF('Net zero activities &amp; levers'!$C$14="Off",Constants!$H76*'Activity data'!BO18*Constants!$H94*EF!$H219*MMVolatEF*NtoN2O*kgtoGg,IF('Net zero activities &amp; levers'!$C$14="On",Constants!$H76*'Net zero Activity data'!BO18*Constants!$H94*EF!$H219*MMVolatEF*NtoN2O*kgtoGg,"ERROR"))</f>
        <v>1.3343109892344246E-2</v>
      </c>
      <c r="AW1198" s="94">
        <f>IF('Net zero activities &amp; levers'!$C$14="Off",Constants!$H76*'Activity data'!BP18*Constants!$H94*EF!$H219*MMVolatEF*NtoN2O*kgtoGg,IF('Net zero activities &amp; levers'!$C$14="On",Constants!$H76*'Net zero Activity data'!BP18*Constants!$H94*EF!$H219*MMVolatEF*NtoN2O*kgtoGg,"ERROR"))</f>
        <v>1.3335442796700606E-2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6.4453339767617093E-2</v>
      </c>
      <c r="L1199" s="94">
        <f>IF('Net zero activities &amp; levers'!$C$14="Off",Constants!$H77*'Activity data'!AE19*Constants!$H95*EF!$H220*MMVolatEF*NtoN2O*kgtoGg,IF('Net zero activities &amp; levers'!$C$14="On",Constants!$H77*'Net zero Activity data'!AE19*Constants!$H95*EF!$H220*MMVolatEF*NtoN2O*kgtoGg,"ERROR"))</f>
        <v>6.5763803942104529E-2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7.1969839340941866E-2</v>
      </c>
      <c r="S1199" s="94">
        <f>IF('Net zero activities &amp; levers'!$C$14="Off",Constants!$H77*'Activity data'!AL19*Constants!$H95*EF!$H220*MMVolatEF*NtoN2O*kgtoGg,IF('Net zero activities &amp; levers'!$C$14="On",Constants!$H77*'Net zero Activity data'!AL19*Constants!$H95*EF!$H220*MMVolatEF*NtoN2O*kgtoGg,"ERROR"))</f>
        <v>6.9097894615886404E-2</v>
      </c>
      <c r="T1199" s="94">
        <f>IF('Net zero activities &amp; levers'!$C$14="Off",Constants!$H77*'Activity data'!AM19*Constants!$H95*EF!$H220*MMVolatEF*NtoN2O*kgtoGg,IF('Net zero activities &amp; levers'!$C$14="On",Constants!$H77*'Net zero Activity data'!AM19*Constants!$H95*EF!$H220*MMVolatEF*NtoN2O*kgtoGg,"ERROR"))</f>
        <v>7.1025560527955847E-2</v>
      </c>
      <c r="U1199" s="94">
        <f>IF('Net zero activities &amp; levers'!$C$14="Off",Constants!$H77*'Activity data'!AN19*Constants!$H95*EF!$H220*MMVolatEF*NtoN2O*kgtoGg,IF('Net zero activities &amp; levers'!$C$14="On",Constants!$H77*'Net zero Activity data'!AN19*Constants!$H95*EF!$H220*MMVolatEF*NtoN2O*kgtoGg,"ERROR"))</f>
        <v>7.2619814867085478E-2</v>
      </c>
      <c r="V1199" s="94">
        <f>IF('Net zero activities &amp; levers'!$C$14="Off",Constants!$H77*'Activity data'!AO19*Constants!$H95*EF!$H220*MMVolatEF*NtoN2O*kgtoGg,IF('Net zero activities &amp; levers'!$C$14="On",Constants!$H77*'Net zero Activity data'!AO19*Constants!$H95*EF!$H220*MMVolatEF*NtoN2O*kgtoGg,"ERROR"))</f>
        <v>7.4096154979862355E-2</v>
      </c>
      <c r="W1199" s="94">
        <f>IF('Net zero activities &amp; levers'!$C$14="Off",Constants!$H77*'Activity data'!AP19*Constants!$H95*EF!$H220*MMVolatEF*NtoN2O*kgtoGg,IF('Net zero activities &amp; levers'!$C$14="On",Constants!$H77*'Net zero Activity data'!AP19*Constants!$H95*EF!$H220*MMVolatEF*NtoN2O*kgtoGg,"ERROR"))</f>
        <v>7.5641741947128138E-2</v>
      </c>
      <c r="X1199" s="94">
        <f>IF('Net zero activities &amp; levers'!$C$14="Off",Constants!$H77*'Activity data'!AQ19*Constants!$H95*EF!$H220*MMVolatEF*NtoN2O*kgtoGg,IF('Net zero activities &amp; levers'!$C$14="On",Constants!$H77*'Net zero Activity data'!AQ19*Constants!$H95*EF!$H220*MMVolatEF*NtoN2O*kgtoGg,"ERROR"))</f>
        <v>7.7100255760690378E-2</v>
      </c>
      <c r="Y1199" s="94">
        <f>IF('Net zero activities &amp; levers'!$C$14="Off",Constants!$H77*'Activity data'!AR19*Constants!$H95*EF!$H220*MMVolatEF*NtoN2O*kgtoGg,IF('Net zero activities &amp; levers'!$C$14="On",Constants!$H77*'Net zero Activity data'!AR19*Constants!$H95*EF!$H220*MMVolatEF*NtoN2O*kgtoGg,"ERROR"))</f>
        <v>7.839527488523905E-2</v>
      </c>
      <c r="Z1199" s="94">
        <f>IF('Net zero activities &amp; levers'!$C$14="Off",Constants!$H77*'Activity data'!AS19*Constants!$H95*EF!$H220*MMVolatEF*NtoN2O*kgtoGg,IF('Net zero activities &amp; levers'!$C$14="On",Constants!$H77*'Net zero Activity data'!AS19*Constants!$H95*EF!$H220*MMVolatEF*NtoN2O*kgtoGg,"ERROR"))</f>
        <v>7.9677224447301659E-2</v>
      </c>
      <c r="AA1199" s="94">
        <f>IF('Net zero activities &amp; levers'!$C$14="Off",Constants!$H77*'Activity data'!AT19*Constants!$H95*EF!$H220*MMVolatEF*NtoN2O*kgtoGg,IF('Net zero activities &amp; levers'!$C$14="On",Constants!$H77*'Net zero Activity data'!AT19*Constants!$H95*EF!$H220*MMVolatEF*NtoN2O*kgtoGg,"ERROR"))</f>
        <v>8.0976599607399627E-2</v>
      </c>
      <c r="AB1199" s="94">
        <f>IF('Net zero activities &amp; levers'!$C$14="Off",Constants!$H77*'Activity data'!AU19*Constants!$H95*EF!$H220*MMVolatEF*NtoN2O*kgtoGg,IF('Net zero activities &amp; levers'!$C$14="On",Constants!$H77*'Net zero Activity data'!AU19*Constants!$H95*EF!$H220*MMVolatEF*NtoN2O*kgtoGg,"ERROR"))</f>
        <v>8.2620600938887206E-2</v>
      </c>
      <c r="AC1199" s="94">
        <f>IF('Net zero activities &amp; levers'!$C$14="Off",Constants!$H77*'Activity data'!AV19*Constants!$H95*EF!$H220*MMVolatEF*NtoN2O*kgtoGg,IF('Net zero activities &amp; levers'!$C$14="On",Constants!$H77*'Net zero Activity data'!AV19*Constants!$H95*EF!$H220*MMVolatEF*NtoN2O*kgtoGg,"ERROR"))</f>
        <v>8.4097718216389533E-2</v>
      </c>
      <c r="AD1199" s="94">
        <f>IF('Net zero activities &amp; levers'!$C$14="Off",Constants!$H77*'Activity data'!AW19*Constants!$H95*EF!$H220*MMVolatEF*NtoN2O*kgtoGg,IF('Net zero activities &amp; levers'!$C$14="On",Constants!$H77*'Net zero Activity data'!AW19*Constants!$H95*EF!$H220*MMVolatEF*NtoN2O*kgtoGg,"ERROR"))</f>
        <v>8.5819464663869874E-2</v>
      </c>
      <c r="AE1199" s="94">
        <f>IF('Net zero activities &amp; levers'!$C$14="Off",Constants!$H77*'Activity data'!AX19*Constants!$H95*EF!$H220*MMVolatEF*NtoN2O*kgtoGg,IF('Net zero activities &amp; levers'!$C$14="On",Constants!$H77*'Net zero Activity data'!AX19*Constants!$H95*EF!$H220*MMVolatEF*NtoN2O*kgtoGg,"ERROR"))</f>
        <v>8.7604670076385976E-2</v>
      </c>
      <c r="AF1199" s="94">
        <f>IF('Net zero activities &amp; levers'!$C$14="Off",Constants!$H77*'Activity data'!AY19*Constants!$H95*EF!$H220*MMVolatEF*NtoN2O*kgtoGg,IF('Net zero activities &amp; levers'!$C$14="On",Constants!$H77*'Net zero Activity data'!AY19*Constants!$H95*EF!$H220*MMVolatEF*NtoN2O*kgtoGg,"ERROR"))</f>
        <v>8.9673824864924589E-2</v>
      </c>
      <c r="AG1199" s="94">
        <f>IF('Net zero activities &amp; levers'!$C$14="Off",Constants!$H77*'Activity data'!AZ19*Constants!$H95*EF!$H220*MMVolatEF*NtoN2O*kgtoGg,IF('Net zero activities &amp; levers'!$C$14="On",Constants!$H77*'Net zero Activity data'!AZ19*Constants!$H95*EF!$H220*MMVolatEF*NtoN2O*kgtoGg,"ERROR"))</f>
        <v>9.1892287441157919E-2</v>
      </c>
      <c r="AH1199" s="94">
        <f>IF('Net zero activities &amp; levers'!$C$14="Off",Constants!$H77*'Activity data'!BA19*Constants!$H95*EF!$H220*MMVolatEF*NtoN2O*kgtoGg,IF('Net zero activities &amp; levers'!$C$14="On",Constants!$H77*'Net zero Activity data'!BA19*Constants!$H95*EF!$H220*MMVolatEF*NtoN2O*kgtoGg,"ERROR"))</f>
        <v>9.3700051135382781E-2</v>
      </c>
      <c r="AI1199" s="94">
        <f>IF('Net zero activities &amp; levers'!$C$14="Off",Constants!$H77*'Activity data'!BB19*Constants!$H95*EF!$H220*MMVolatEF*NtoN2O*kgtoGg,IF('Net zero activities &amp; levers'!$C$14="On",Constants!$H77*'Net zero Activity data'!BB19*Constants!$H95*EF!$H220*MMVolatEF*NtoN2O*kgtoGg,"ERROR"))</f>
        <v>9.5512548833786501E-2</v>
      </c>
      <c r="AJ1199" s="94">
        <f>IF('Net zero activities &amp; levers'!$C$14="Off",Constants!$H77*'Activity data'!BC19*Constants!$H95*EF!$H220*MMVolatEF*NtoN2O*kgtoGg,IF('Net zero activities &amp; levers'!$C$14="On",Constants!$H77*'Net zero Activity data'!BC19*Constants!$H95*EF!$H220*MMVolatEF*NtoN2O*kgtoGg,"ERROR"))</f>
        <v>9.7482873919709029E-2</v>
      </c>
      <c r="AK1199" s="94">
        <f>IF('Net zero activities &amp; levers'!$C$14="Off",Constants!$H77*'Activity data'!BD19*Constants!$H95*EF!$H220*MMVolatEF*NtoN2O*kgtoGg,IF('Net zero activities &amp; levers'!$C$14="On",Constants!$H77*'Net zero Activity data'!BD19*Constants!$H95*EF!$H220*MMVolatEF*NtoN2O*kgtoGg,"ERROR"))</f>
        <v>9.9448100413441792E-2</v>
      </c>
      <c r="AL1199" s="94">
        <f>IF('Net zero activities &amp; levers'!$C$14="Off",Constants!$H77*'Activity data'!BE19*Constants!$H95*EF!$H220*MMVolatEF*NtoN2O*kgtoGg,IF('Net zero activities &amp; levers'!$C$14="On",Constants!$H77*'Net zero Activity data'!BE19*Constants!$H95*EF!$H220*MMVolatEF*NtoN2O*kgtoGg,"ERROR"))</f>
        <v>0.10158777364342697</v>
      </c>
      <c r="AM1199" s="94">
        <f>IF('Net zero activities &amp; levers'!$C$14="Off",Constants!$H77*'Activity data'!BF19*Constants!$H95*EF!$H220*MMVolatEF*NtoN2O*kgtoGg,IF('Net zero activities &amp; levers'!$C$14="On",Constants!$H77*'Net zero Activity data'!BF19*Constants!$H95*EF!$H220*MMVolatEF*NtoN2O*kgtoGg,"ERROR"))</f>
        <v>0.1036823877125341</v>
      </c>
      <c r="AN1199" s="94">
        <f>IF('Net zero activities &amp; levers'!$C$14="Off",Constants!$H77*'Activity data'!BG19*Constants!$H95*EF!$H220*MMVolatEF*NtoN2O*kgtoGg,IF('Net zero activities &amp; levers'!$C$14="On",Constants!$H77*'Net zero Activity data'!BG19*Constants!$H95*EF!$H220*MMVolatEF*NtoN2O*kgtoGg,"ERROR"))</f>
        <v>0.10605834821964413</v>
      </c>
      <c r="AO1199" s="94">
        <f>IF('Net zero activities &amp; levers'!$C$14="Off",Constants!$H77*'Activity data'!BH19*Constants!$H95*EF!$H220*MMVolatEF*NtoN2O*kgtoGg,IF('Net zero activities &amp; levers'!$C$14="On",Constants!$H77*'Net zero Activity data'!BH19*Constants!$H95*EF!$H220*MMVolatEF*NtoN2O*kgtoGg,"ERROR"))</f>
        <v>0.10846463865992337</v>
      </c>
      <c r="AP1199" s="94">
        <f>IF('Net zero activities &amp; levers'!$C$14="Off",Constants!$H77*'Activity data'!BI19*Constants!$H95*EF!$H220*MMVolatEF*NtoN2O*kgtoGg,IF('Net zero activities &amp; levers'!$C$14="On",Constants!$H77*'Net zero Activity data'!BI19*Constants!$H95*EF!$H220*MMVolatEF*NtoN2O*kgtoGg,"ERROR"))</f>
        <v>0.11093487707753794</v>
      </c>
      <c r="AQ1199" s="94">
        <f>IF('Net zero activities &amp; levers'!$C$14="Off",Constants!$H77*'Activity data'!BJ19*Constants!$H95*EF!$H220*MMVolatEF*NtoN2O*kgtoGg,IF('Net zero activities &amp; levers'!$C$14="On",Constants!$H77*'Net zero Activity data'!BJ19*Constants!$H95*EF!$H220*MMVolatEF*NtoN2O*kgtoGg,"ERROR"))</f>
        <v>0.11348051452522952</v>
      </c>
      <c r="AR1199" s="94">
        <f>IF('Net zero activities &amp; levers'!$C$14="Off",Constants!$H77*'Activity data'!BK19*Constants!$H95*EF!$H220*MMVolatEF*NtoN2O*kgtoGg,IF('Net zero activities &amp; levers'!$C$14="On",Constants!$H77*'Net zero Activity data'!BK19*Constants!$H95*EF!$H220*MMVolatEF*NtoN2O*kgtoGg,"ERROR"))</f>
        <v>0.11612316759623514</v>
      </c>
      <c r="AS1199" s="94">
        <f>IF('Net zero activities &amp; levers'!$C$14="Off",Constants!$H77*'Activity data'!BL19*Constants!$H95*EF!$H220*MMVolatEF*NtoN2O*kgtoGg,IF('Net zero activities &amp; levers'!$C$14="On",Constants!$H77*'Net zero Activity data'!BL19*Constants!$H95*EF!$H220*MMVolatEF*NtoN2O*kgtoGg,"ERROR"))</f>
        <v>0.11897143645250939</v>
      </c>
      <c r="AT1199" s="94">
        <f>IF('Net zero activities &amp; levers'!$C$14="Off",Constants!$H77*'Activity data'!BM19*Constants!$H95*EF!$H220*MMVolatEF*NtoN2O*kgtoGg,IF('Net zero activities &amp; levers'!$C$14="On",Constants!$H77*'Net zero Activity data'!BM19*Constants!$H95*EF!$H220*MMVolatEF*NtoN2O*kgtoGg,"ERROR"))</f>
        <v>0.12079119672743349</v>
      </c>
      <c r="AU1199" s="94">
        <f>IF('Net zero activities &amp; levers'!$C$14="Off",Constants!$H77*'Activity data'!BN19*Constants!$H95*EF!$H220*MMVolatEF*NtoN2O*kgtoGg,IF('Net zero activities &amp; levers'!$C$14="On",Constants!$H77*'Net zero Activity data'!BN19*Constants!$H95*EF!$H220*MMVolatEF*NtoN2O*kgtoGg,"ERROR"))</f>
        <v>0.12245375957079793</v>
      </c>
      <c r="AV1199" s="94">
        <f>IF('Net zero activities &amp; levers'!$C$14="Off",Constants!$H77*'Activity data'!BO19*Constants!$H95*EF!$H220*MMVolatEF*NtoN2O*kgtoGg,IF('Net zero activities &amp; levers'!$C$14="On",Constants!$H77*'Net zero Activity data'!BO19*Constants!$H95*EF!$H220*MMVolatEF*NtoN2O*kgtoGg,"ERROR"))</f>
        <v>0.12414207938975484</v>
      </c>
      <c r="AW1199" s="94">
        <f>IF('Net zero activities &amp; levers'!$C$14="Off",Constants!$H77*'Activity data'!BP19*Constants!$H95*EF!$H220*MMVolatEF*NtoN2O*kgtoGg,IF('Net zero activities &amp; levers'!$C$14="On",Constants!$H77*'Net zero Activity data'!BP19*Constants!$H95*EF!$H220*MMVolatEF*NtoN2O*kgtoGg,"ERROR"))</f>
        <v>0.12579013418775925</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0.31034319165291707</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0.3209942132552846</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0.31577785743754244</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0.26887149184178222</v>
      </c>
      <c r="T1200" s="94">
        <f>IF('Net zero activities &amp; levers'!$C$14="Off",Constants!$H78*'Activity data'!AM20*Constants!$H96*EF!$H221*MMVolatEF*NtoN2O*kgtoGg,IF('Net zero activities &amp; levers'!$C$14="On",Constants!$H78*'Net zero Activity data'!AM20*Constants!$H96*EF!$H221*MMVolatEF*NtoN2O*kgtoGg,"ERROR"))</f>
        <v>0.28020407007276854</v>
      </c>
      <c r="U1200" s="94">
        <f>IF('Net zero activities &amp; levers'!$C$14="Off",Constants!$H78*'Activity data'!AN20*Constants!$H96*EF!$H221*MMVolatEF*NtoN2O*kgtoGg,IF('Net zero activities &amp; levers'!$C$14="On",Constants!$H78*'Net zero Activity data'!AN20*Constants!$H96*EF!$H221*MMVolatEF*NtoN2O*kgtoGg,"ERROR"))</f>
        <v>0.2880165772870702</v>
      </c>
      <c r="V1200" s="94">
        <f>IF('Net zero activities &amp; levers'!$C$14="Off",Constants!$H78*'Activity data'!AO20*Constants!$H96*EF!$H221*MMVolatEF*NtoN2O*kgtoGg,IF('Net zero activities &amp; levers'!$C$14="On",Constants!$H78*'Net zero Activity data'!AO20*Constants!$H96*EF!$H221*MMVolatEF*NtoN2O*kgtoGg,"ERROR"))</f>
        <v>0.29485232515565102</v>
      </c>
      <c r="W1200" s="94">
        <f>IF('Net zero activities &amp; levers'!$C$14="Off",Constants!$H78*'Activity data'!AP20*Constants!$H96*EF!$H221*MMVolatEF*NtoN2O*kgtoGg,IF('Net zero activities &amp; levers'!$C$14="On",Constants!$H78*'Net zero Activity data'!AP20*Constants!$H96*EF!$H221*MMVolatEF*NtoN2O*kgtoGg,"ERROR"))</f>
        <v>0.3028450430405995</v>
      </c>
      <c r="X1200" s="94">
        <f>IF('Net zero activities &amp; levers'!$C$14="Off",Constants!$H78*'Activity data'!AQ20*Constants!$H96*EF!$H221*MMVolatEF*NtoN2O*kgtoGg,IF('Net zero activities &amp; levers'!$C$14="On",Constants!$H78*'Net zero Activity data'!AQ20*Constants!$H96*EF!$H221*MMVolatEF*NtoN2O*kgtoGg,"ERROR"))</f>
        <v>0.31025383960316832</v>
      </c>
      <c r="Y1200" s="94">
        <f>IF('Net zero activities &amp; levers'!$C$14="Off",Constants!$H78*'Activity data'!AR20*Constants!$H96*EF!$H221*MMVolatEF*NtoN2O*kgtoGg,IF('Net zero activities &amp; levers'!$C$14="On",Constants!$H78*'Net zero Activity data'!AR20*Constants!$H96*EF!$H221*MMVolatEF*NtoN2O*kgtoGg,"ERROR"))</f>
        <v>0.31592402483889376</v>
      </c>
      <c r="Z1200" s="94">
        <f>IF('Net zero activities &amp; levers'!$C$14="Off",Constants!$H78*'Activity data'!AS20*Constants!$H96*EF!$H221*MMVolatEF*NtoN2O*kgtoGg,IF('Net zero activities &amp; levers'!$C$14="On",Constants!$H78*'Net zero Activity data'!AS20*Constants!$H96*EF!$H221*MMVolatEF*NtoN2O*kgtoGg,"ERROR"))</f>
        <v>0.32154064943917382</v>
      </c>
      <c r="AA1200" s="94">
        <f>IF('Net zero activities &amp; levers'!$C$14="Off",Constants!$H78*'Activity data'!AT20*Constants!$H96*EF!$H221*MMVolatEF*NtoN2O*kgtoGg,IF('Net zero activities &amp; levers'!$C$14="On",Constants!$H78*'Net zero Activity data'!AT20*Constants!$H96*EF!$H221*MMVolatEF*NtoN2O*kgtoGg,"ERROR"))</f>
        <v>0.32743927754241053</v>
      </c>
      <c r="AB1200" s="94">
        <f>IF('Net zero activities &amp; levers'!$C$14="Off",Constants!$H78*'Activity data'!AU20*Constants!$H96*EF!$H221*MMVolatEF*NtoN2O*kgtoGg,IF('Net zero activities &amp; levers'!$C$14="On",Constants!$H78*'Net zero Activity data'!AU20*Constants!$H96*EF!$H221*MMVolatEF*NtoN2O*kgtoGg,"ERROR"))</f>
        <v>0.33712545194764854</v>
      </c>
      <c r="AC1200" s="94">
        <f>IF('Net zero activities &amp; levers'!$C$14="Off",Constants!$H78*'Activity data'!AV20*Constants!$H96*EF!$H221*MMVolatEF*NtoN2O*kgtoGg,IF('Net zero activities &amp; levers'!$C$14="On",Constants!$H78*'Net zero Activity data'!AV20*Constants!$H96*EF!$H221*MMVolatEF*NtoN2O*kgtoGg,"ERROR"))</f>
        <v>0.34507760112036523</v>
      </c>
      <c r="AD1200" s="94">
        <f>IF('Net zero activities &amp; levers'!$C$14="Off",Constants!$H78*'Activity data'!AW20*Constants!$H96*EF!$H221*MMVolatEF*NtoN2O*kgtoGg,IF('Net zero activities &amp; levers'!$C$14="On",Constants!$H78*'Net zero Activity data'!AW20*Constants!$H96*EF!$H221*MMVolatEF*NtoN2O*kgtoGg,"ERROR"))</f>
        <v>0.35564405215361022</v>
      </c>
      <c r="AE1200" s="94">
        <f>IF('Net zero activities &amp; levers'!$C$14="Off",Constants!$H78*'Activity data'!AX20*Constants!$H96*EF!$H221*MMVolatEF*NtoN2O*kgtoGg,IF('Net zero activities &amp; levers'!$C$14="On",Constants!$H78*'Net zero Activity data'!AX20*Constants!$H96*EF!$H221*MMVolatEF*NtoN2O*kgtoGg,"ERROR"))</f>
        <v>0.36687343121875787</v>
      </c>
      <c r="AF1200" s="94">
        <f>IF('Net zero activities &amp; levers'!$C$14="Off",Constants!$H78*'Activity data'!AY20*Constants!$H96*EF!$H221*MMVolatEF*NtoN2O*kgtoGg,IF('Net zero activities &amp; levers'!$C$14="On",Constants!$H78*'Net zero Activity data'!AY20*Constants!$H96*EF!$H221*MMVolatEF*NtoN2O*kgtoGg,"ERROR"))</f>
        <v>0.38105287569781499</v>
      </c>
      <c r="AG1200" s="94">
        <f>IF('Net zero activities &amp; levers'!$C$14="Off",Constants!$H78*'Activity data'!AZ20*Constants!$H96*EF!$H221*MMVolatEF*NtoN2O*kgtoGg,IF('Net zero activities &amp; levers'!$C$14="On",Constants!$H78*'Net zero Activity data'!AZ20*Constants!$H96*EF!$H221*MMVolatEF*NtoN2O*kgtoGg,"ERROR"))</f>
        <v>0.39673448566051983</v>
      </c>
      <c r="AH1200" s="94">
        <f>IF('Net zero activities &amp; levers'!$C$14="Off",Constants!$H78*'Activity data'!BA20*Constants!$H96*EF!$H221*MMVolatEF*NtoN2O*kgtoGg,IF('Net zero activities &amp; levers'!$C$14="On",Constants!$H78*'Net zero Activity data'!BA20*Constants!$H96*EF!$H221*MMVolatEF*NtoN2O*kgtoGg,"ERROR"))</f>
        <v>0.40814062440822391</v>
      </c>
      <c r="AI1200" s="94">
        <f>IF('Net zero activities &amp; levers'!$C$14="Off",Constants!$H78*'Activity data'!BB20*Constants!$H96*EF!$H221*MMVolatEF*NtoN2O*kgtoGg,IF('Net zero activities &amp; levers'!$C$14="On",Constants!$H78*'Net zero Activity data'!BB20*Constants!$H96*EF!$H221*MMVolatEF*NtoN2O*kgtoGg,"ERROR"))</f>
        <v>0.41958927735960705</v>
      </c>
      <c r="AJ1200" s="94">
        <f>IF('Net zero activities &amp; levers'!$C$14="Off",Constants!$H78*'Activity data'!BC20*Constants!$H96*EF!$H221*MMVolatEF*NtoN2O*kgtoGg,IF('Net zero activities &amp; levers'!$C$14="On",Constants!$H78*'Net zero Activity data'!BC20*Constants!$H96*EF!$H221*MMVolatEF*NtoN2O*kgtoGg,"ERROR"))</f>
        <v>0.43263627174479086</v>
      </c>
      <c r="AK1200" s="94">
        <f>IF('Net zero activities &amp; levers'!$C$14="Off",Constants!$H78*'Activity data'!BD20*Constants!$H96*EF!$H221*MMVolatEF*NtoN2O*kgtoGg,IF('Net zero activities &amp; levers'!$C$14="On",Constants!$H78*'Net zero Activity data'!BD20*Constants!$H96*EF!$H221*MMVolatEF*NtoN2O*kgtoGg,"ERROR"))</f>
        <v>0.44561372731390259</v>
      </c>
      <c r="AL1200" s="94">
        <f>IF('Net zero activities &amp; levers'!$C$14="Off",Constants!$H78*'Activity data'!BE20*Constants!$H96*EF!$H221*MMVolatEF*NtoN2O*kgtoGg,IF('Net zero activities &amp; levers'!$C$14="On",Constants!$H78*'Net zero Activity data'!BE20*Constants!$H96*EF!$H221*MMVolatEF*NtoN2O*kgtoGg,"ERROR"))</f>
        <v>0.46032519932348981</v>
      </c>
      <c r="AM1200" s="94">
        <f>IF('Net zero activities &amp; levers'!$C$14="Off",Constants!$H78*'Activity data'!BF20*Constants!$H96*EF!$H221*MMVolatEF*NtoN2O*kgtoGg,IF('Net zero activities &amp; levers'!$C$14="On",Constants!$H78*'Net zero Activity data'!BF20*Constants!$H96*EF!$H221*MMVolatEF*NtoN2O*kgtoGg,"ERROR"))</f>
        <v>0.47455838956587726</v>
      </c>
      <c r="AN1200" s="94">
        <f>IF('Net zero activities &amp; levers'!$C$14="Off",Constants!$H78*'Activity data'!BG20*Constants!$H96*EF!$H221*MMVolatEF*NtoN2O*kgtoGg,IF('Net zero activities &amp; levers'!$C$14="On",Constants!$H78*'Net zero Activity data'!BG20*Constants!$H96*EF!$H221*MMVolatEF*NtoN2O*kgtoGg,"ERROR"))</f>
        <v>0.49154327888948696</v>
      </c>
      <c r="AO1200" s="94">
        <f>IF('Net zero activities &amp; levers'!$C$14="Off",Constants!$H78*'Activity data'!BH20*Constants!$H96*EF!$H221*MMVolatEF*NtoN2O*kgtoGg,IF('Net zero activities &amp; levers'!$C$14="On",Constants!$H78*'Net zero Activity data'!BH20*Constants!$H96*EF!$H221*MMVolatEF*NtoN2O*kgtoGg,"ERROR"))</f>
        <v>0.50876630264940836</v>
      </c>
      <c r="AP1200" s="94">
        <f>IF('Net zero activities &amp; levers'!$C$14="Off",Constants!$H78*'Activity data'!BI20*Constants!$H96*EF!$H221*MMVolatEF*NtoN2O*kgtoGg,IF('Net zero activities &amp; levers'!$C$14="On",Constants!$H78*'Net zero Activity data'!BI20*Constants!$H96*EF!$H221*MMVolatEF*NtoN2O*kgtoGg,"ERROR"))</f>
        <v>0.52655623714118094</v>
      </c>
      <c r="AQ1200" s="94">
        <f>IF('Net zero activities &amp; levers'!$C$14="Off",Constants!$H78*'Activity data'!BJ20*Constants!$H96*EF!$H221*MMVolatEF*NtoN2O*kgtoGg,IF('Net zero activities &amp; levers'!$C$14="On",Constants!$H78*'Net zero Activity data'!BJ20*Constants!$H96*EF!$H221*MMVolatEF*NtoN2O*kgtoGg,"ERROR"))</f>
        <v>0.54501878013466187</v>
      </c>
      <c r="AR1200" s="94">
        <f>IF('Net zero activities &amp; levers'!$C$14="Off",Constants!$H78*'Activity data'!BK20*Constants!$H96*EF!$H221*MMVolatEF*NtoN2O*kgtoGg,IF('Net zero activities &amp; levers'!$C$14="On",Constants!$H78*'Net zero Activity data'!BK20*Constants!$H96*EF!$H221*MMVolatEF*NtoN2O*kgtoGg,"ERROR"))</f>
        <v>0.56435558403539943</v>
      </c>
      <c r="AS1200" s="94">
        <f>IF('Net zero activities &amp; levers'!$C$14="Off",Constants!$H78*'Activity data'!BL20*Constants!$H96*EF!$H221*MMVolatEF*NtoN2O*kgtoGg,IF('Net zero activities &amp; levers'!$C$14="On",Constants!$H78*'Net zero Activity data'!BL20*Constants!$H96*EF!$H221*MMVolatEF*NtoN2O*kgtoGg,"ERROR"))</f>
        <v>0.58559974382680113</v>
      </c>
      <c r="AT1200" s="94">
        <f>IF('Net zero activities &amp; levers'!$C$14="Off",Constants!$H78*'Activity data'!BM20*Constants!$H96*EF!$H221*MMVolatEF*NtoN2O*kgtoGg,IF('Net zero activities &amp; levers'!$C$14="On",Constants!$H78*'Net zero Activity data'!BM20*Constants!$H96*EF!$H221*MMVolatEF*NtoN2O*kgtoGg,"ERROR"))</f>
        <v>0.59692286491704627</v>
      </c>
      <c r="AU1200" s="94">
        <f>IF('Net zero activities &amp; levers'!$C$14="Off",Constants!$H78*'Activity data'!BN20*Constants!$H96*EF!$H221*MMVolatEF*NtoN2O*kgtoGg,IF('Net zero activities &amp; levers'!$C$14="On",Constants!$H78*'Net zero Activity data'!BN20*Constants!$H96*EF!$H221*MMVolatEF*NtoN2O*kgtoGg,"ERROR"))</f>
        <v>0.60677567293704238</v>
      </c>
      <c r="AV1200" s="94">
        <f>IF('Net zero activities &amp; levers'!$C$14="Off",Constants!$H78*'Activity data'!BO20*Constants!$H96*EF!$H221*MMVolatEF*NtoN2O*kgtoGg,IF('Net zero activities &amp; levers'!$C$14="On",Constants!$H78*'Net zero Activity data'!BO20*Constants!$H96*EF!$H221*MMVolatEF*NtoN2O*kgtoGg,"ERROR"))</f>
        <v>0.61691477525859661</v>
      </c>
      <c r="AW1200" s="94">
        <f>IF('Net zero activities &amp; levers'!$C$14="Off",Constants!$H78*'Activity data'!BP20*Constants!$H96*EF!$H221*MMVolatEF*NtoN2O*kgtoGg,IF('Net zero activities &amp; levers'!$C$14="On",Constants!$H78*'Net zero Activity data'!BP20*Constants!$H96*EF!$H221*MMVolatEF*NtoN2O*kgtoGg,"ERROR"))</f>
        <v>0.62671642053745458</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9.0417475033143069E-2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9.2016609055475665E-2</v>
      </c>
      <c r="S1201" s="94">
        <f>IF('Net zero activities &amp; levers'!$C$14="Off",Constants!$H63*'Activity data'!AL5*Constants!$H81*FracLEACHMM*MMLeachEF*NtoN2O*kgtoGg,IF('Net zero activities &amp; levers'!$C$14="On",Constants!$H63*'Net zero Activity data'!AL5*Constants!$H81*FracLEACHMM*MMLeachEF*NtoN2O*kgtoGg,"ERROR"))</f>
        <v>8.9502867883282211E-2</v>
      </c>
      <c r="T1201" s="94">
        <f>IF('Net zero activities &amp; levers'!$C$14="Off",Constants!$H63*'Activity data'!AM5*Constants!$H81*FracLEACHMM*MMLeachEF*NtoN2O*kgtoGg,IF('Net zero activities &amp; levers'!$C$14="On",Constants!$H63*'Net zero Activity data'!AM5*Constants!$H81*FracLEACHMM*MMLeachEF*NtoN2O*kgtoGg,"ERROR"))</f>
        <v>9.0644956595589188E-2</v>
      </c>
      <c r="U1201" s="94">
        <f>IF('Net zero activities &amp; levers'!$C$14="Off",Constants!$H63*'Activity data'!AN5*Constants!$H81*FracLEACHMM*MMLeachEF*NtoN2O*kgtoGg,IF('Net zero activities &amp; levers'!$C$14="On",Constants!$H63*'Net zero Activity data'!AN5*Constants!$H81*FracLEACHMM*MMLeachEF*NtoN2O*kgtoGg,"ERROR"))</f>
        <v>9.1527811119308605E-2</v>
      </c>
      <c r="V1201" s="94">
        <f>IF('Net zero activities &amp; levers'!$C$14="Off",Constants!$H63*'Activity data'!AO5*Constants!$H81*FracLEACHMM*MMLeachEF*NtoN2O*kgtoGg,IF('Net zero activities &amp; levers'!$C$14="On",Constants!$H63*'Net zero Activity data'!AO5*Constants!$H81*FracLEACHMM*MMLeachEF*NtoN2O*kgtoGg,"ERROR"))</f>
        <v>9.2315926972152906E-2</v>
      </c>
      <c r="W1201" s="94">
        <f>IF('Net zero activities &amp; levers'!$C$14="Off",Constants!$H63*'Activity data'!AP5*Constants!$H81*FracLEACHMM*MMLeachEF*NtoN2O*kgtoGg,IF('Net zero activities &amp; levers'!$C$14="On",Constants!$H63*'Net zero Activity data'!AP5*Constants!$H81*FracLEACHMM*MMLeachEF*NtoN2O*kgtoGg,"ERROR"))</f>
        <v>9.3149050117133564E-2</v>
      </c>
      <c r="X1201" s="94">
        <f>IF('Net zero activities &amp; levers'!$C$14="Off",Constants!$H63*'Activity data'!AQ5*Constants!$H81*FracLEACHMM*MMLeachEF*NtoN2O*kgtoGg,IF('Net zero activities &amp; levers'!$C$14="On",Constants!$H63*'Net zero Activity data'!AQ5*Constants!$H81*FracLEACHMM*MMLeachEF*NtoN2O*kgtoGg,"ERROR"))</f>
        <v>9.3909710569591548E-2</v>
      </c>
      <c r="Y1201" s="94">
        <f>IF('Net zero activities &amp; levers'!$C$14="Off",Constants!$H63*'Activity data'!AR5*Constants!$H81*FracLEACHMM*MMLeachEF*NtoN2O*kgtoGg,IF('Net zero activities &amp; levers'!$C$14="On",Constants!$H63*'Net zero Activity data'!AR5*Constants!$H81*FracLEACHMM*MMLeachEF*NtoN2O*kgtoGg,"ERROR"))</f>
        <v>9.4550950113693522E-2</v>
      </c>
      <c r="Z1201" s="94">
        <f>IF('Net zero activities &amp; levers'!$C$14="Off",Constants!$H63*'Activity data'!AS5*Constants!$H81*FracLEACHMM*MMLeachEF*NtoN2O*kgtoGg,IF('Net zero activities &amp; levers'!$C$14="On",Constants!$H63*'Net zero Activity data'!AS5*Constants!$H81*FracLEACHMM*MMLeachEF*NtoN2O*kgtoGg,"ERROR"))</f>
        <v>9.5184211911405373E-2</v>
      </c>
      <c r="AA1201" s="94">
        <f>IF('Net zero activities &amp; levers'!$C$14="Off",Constants!$H63*'Activity data'!AT5*Constants!$H81*FracLEACHMM*MMLeachEF*NtoN2O*kgtoGg,IF('Net zero activities &amp; levers'!$C$14="On",Constants!$H63*'Net zero Activity data'!AT5*Constants!$H81*FracLEACHMM*MMLeachEF*NtoN2O*kgtoGg,"ERROR"))</f>
        <v>9.5831281973926818E-2</v>
      </c>
      <c r="AB1201" s="94">
        <f>IF('Net zero activities &amp; levers'!$C$14="Off",Constants!$H63*'Activity data'!AU5*Constants!$H81*FracLEACHMM*MMLeachEF*NtoN2O*kgtoGg,IF('Net zero activities &amp; levers'!$C$14="On",Constants!$H63*'Net zero Activity data'!AU5*Constants!$H81*FracLEACHMM*MMLeachEF*NtoN2O*kgtoGg,"ERROR"))</f>
        <v>9.6729088702779728E-2</v>
      </c>
      <c r="AC1201" s="94">
        <f>IF('Net zero activities &amp; levers'!$C$14="Off",Constants!$H63*'Activity data'!AV5*Constants!$H81*FracLEACHMM*MMLeachEF*NtoN2O*kgtoGg,IF('Net zero activities &amp; levers'!$C$14="On",Constants!$H63*'Net zero Activity data'!AV5*Constants!$H81*FracLEACHMM*MMLeachEF*NtoN2O*kgtoGg,"ERROR"))</f>
        <v>9.7503912279263999E-2</v>
      </c>
      <c r="AD1201" s="94">
        <f>IF('Net zero activities &amp; levers'!$C$14="Off",Constants!$H63*'Activity data'!AW5*Constants!$H81*FracLEACHMM*MMLeachEF*NtoN2O*kgtoGg,IF('Net zero activities &amp; levers'!$C$14="On",Constants!$H63*'Net zero Activity data'!AW5*Constants!$H81*FracLEACHMM*MMLeachEF*NtoN2O*kgtoGg,"ERROR"))</f>
        <v>9.8454353349215221E-2</v>
      </c>
      <c r="AE1201" s="94">
        <f>IF('Net zero activities &amp; levers'!$C$14="Off",Constants!$H63*'Activity data'!AX5*Constants!$H81*FracLEACHMM*MMLeachEF*NtoN2O*kgtoGg,IF('Net zero activities &amp; levers'!$C$14="On",Constants!$H63*'Net zero Activity data'!AX5*Constants!$H81*FracLEACHMM*MMLeachEF*NtoN2O*kgtoGg,"ERROR"))</f>
        <v>9.9447938618279427E-2</v>
      </c>
      <c r="AF1201" s="94">
        <f>IF('Net zero activities &amp; levers'!$C$14="Off",Constants!$H63*'Activity data'!AY5*Constants!$H81*FracLEACHMM*MMLeachEF*NtoN2O*kgtoGg,IF('Net zero activities &amp; levers'!$C$14="On",Constants!$H63*'Net zero Activity data'!AY5*Constants!$H81*FracLEACHMM*MMLeachEF*NtoN2O*kgtoGg,"ERROR"))</f>
        <v>0.10064124113742504</v>
      </c>
      <c r="AG1201" s="94">
        <f>IF('Net zero activities &amp; levers'!$C$14="Off",Constants!$H63*'Activity data'!AZ5*Constants!$H81*FracLEACHMM*MMLeachEF*NtoN2O*kgtoGg,IF('Net zero activities &amp; levers'!$C$14="On",Constants!$H63*'Net zero Activity data'!AZ5*Constants!$H81*FracLEACHMM*MMLeachEF*NtoN2O*kgtoGg,"ERROR"))</f>
        <v>0.10193584568617979</v>
      </c>
      <c r="AH1201" s="94">
        <f>IF('Net zero activities &amp; levers'!$C$14="Off",Constants!$H63*'Activity data'!BA5*Constants!$H81*FracLEACHMM*MMLeachEF*NtoN2O*kgtoGg,IF('Net zero activities &amp; levers'!$C$14="On",Constants!$H63*'Net zero Activity data'!BA5*Constants!$H81*FracLEACHMM*MMLeachEF*NtoN2O*kgtoGg,"ERROR"))</f>
        <v>0.10293379227552139</v>
      </c>
      <c r="AI1201" s="94">
        <f>IF('Net zero activities &amp; levers'!$C$14="Off",Constants!$H63*'Activity data'!BB5*Constants!$H81*FracLEACHMM*MMLeachEF*NtoN2O*kgtoGg,IF('Net zero activities &amp; levers'!$C$14="On",Constants!$H63*'Net zero Activity data'!BB5*Constants!$H81*FracLEACHMM*MMLeachEF*NtoN2O*kgtoGg,"ERROR"))</f>
        <v>0.10393173549349514</v>
      </c>
      <c r="AJ1201" s="94">
        <f>IF('Net zero activities &amp; levers'!$C$14="Off",Constants!$H63*'Activity data'!BC5*Constants!$H81*FracLEACHMM*MMLeachEF*NtoN2O*kgtoGg,IF('Net zero activities &amp; levers'!$C$14="On",Constants!$H63*'Net zero Activity data'!BC5*Constants!$H81*FracLEACHMM*MMLeachEF*NtoN2O*kgtoGg,"ERROR"))</f>
        <v>0.10503705231210607</v>
      </c>
      <c r="AK1201" s="94">
        <f>IF('Net zero activities &amp; levers'!$C$14="Off",Constants!$H63*'Activity data'!BD5*Constants!$H81*FracLEACHMM*MMLeachEF*NtoN2O*kgtoGg,IF('Net zero activities &amp; levers'!$C$14="On",Constants!$H63*'Net zero Activity data'!BD5*Constants!$H81*FracLEACHMM*MMLeachEF*NtoN2O*kgtoGg,"ERROR"))</f>
        <v>0.10613429191993426</v>
      </c>
      <c r="AL1201" s="94">
        <f>IF('Net zero activities &amp; levers'!$C$14="Off",Constants!$H63*'Activity data'!BE5*Constants!$H81*FracLEACHMM*MMLeachEF*NtoN2O*kgtoGg,IF('Net zero activities &amp; levers'!$C$14="On",Constants!$H63*'Net zero Activity data'!BE5*Constants!$H81*FracLEACHMM*MMLeachEF*NtoN2O*kgtoGg,"ERROR"))</f>
        <v>0.10734862525866423</v>
      </c>
      <c r="AM1201" s="94">
        <f>IF('Net zero activities &amp; levers'!$C$14="Off",Constants!$H63*'Activity data'!BF5*Constants!$H81*FracLEACHMM*MMLeachEF*NtoN2O*kgtoGg,IF('Net zero activities &amp; levers'!$C$14="On",Constants!$H63*'Net zero Activity data'!BF5*Constants!$H81*FracLEACHMM*MMLeachEF*NtoN2O*kgtoGg,"ERROR"))</f>
        <v>0.10852608099273874</v>
      </c>
      <c r="AN1201" s="94">
        <f>IF('Net zero activities &amp; levers'!$C$14="Off",Constants!$H63*'Activity data'!BG5*Constants!$H81*FracLEACHMM*MMLeachEF*NtoN2O*kgtoGg,IF('Net zero activities &amp; levers'!$C$14="On",Constants!$H63*'Net zero Activity data'!BG5*Constants!$H81*FracLEACHMM*MMLeachEF*NtoN2O*kgtoGg,"ERROR"))</f>
        <v>0.1098933360698278</v>
      </c>
      <c r="AO1201" s="94">
        <f>IF('Net zero activities &amp; levers'!$C$14="Off",Constants!$H63*'Activity data'!BH5*Constants!$H81*FracLEACHMM*MMLeachEF*NtoN2O*kgtoGg,IF('Net zero activities &amp; levers'!$C$14="On",Constants!$H63*'Net zero Activity data'!BH5*Constants!$H81*FracLEACHMM*MMLeachEF*NtoN2O*kgtoGg,"ERROR"))</f>
        <v>0.1112750608927934</v>
      </c>
      <c r="AP1201" s="94">
        <f>IF('Net zero activities &amp; levers'!$C$14="Off",Constants!$H63*'Activity data'!BI5*Constants!$H81*FracLEACHMM*MMLeachEF*NtoN2O*kgtoGg,IF('Net zero activities &amp; levers'!$C$14="On",Constants!$H63*'Net zero Activity data'!BI5*Constants!$H81*FracLEACHMM*MMLeachEF*NtoN2O*kgtoGg,"ERROR"))</f>
        <v>0.11269415933025419</v>
      </c>
      <c r="AQ1201" s="94">
        <f>IF('Net zero activities &amp; levers'!$C$14="Off",Constants!$H63*'Activity data'!BJ5*Constants!$H81*FracLEACHMM*MMLeachEF*NtoN2O*kgtoGg,IF('Net zero activities &amp; levers'!$C$14="On",Constants!$H63*'Net zero Activity data'!BJ5*Constants!$H81*FracLEACHMM*MMLeachEF*NtoN2O*kgtoGg,"ERROR"))</f>
        <v>0.11415804245931915</v>
      </c>
      <c r="AR1201" s="94">
        <f>IF('Net zero activities &amp; levers'!$C$14="Off",Constants!$H63*'Activity data'!BK5*Constants!$H81*FracLEACHMM*MMLeachEF*NtoN2O*kgtoGg,IF('Net zero activities &amp; levers'!$C$14="On",Constants!$H63*'Net zero Activity data'!BK5*Constants!$H81*FracLEACHMM*MMLeachEF*NtoN2O*kgtoGg,"ERROR"))</f>
        <v>0.11568098721467082</v>
      </c>
      <c r="AS1201" s="94">
        <f>IF('Net zero activities &amp; levers'!$C$14="Off",Constants!$H63*'Activity data'!BL5*Constants!$H81*FracLEACHMM*MMLeachEF*NtoN2O*kgtoGg,IF('Net zero activities &amp; levers'!$C$14="On",Constants!$H63*'Net zero Activity data'!BL5*Constants!$H81*FracLEACHMM*MMLeachEF*NtoN2O*kgtoGg,"ERROR"))</f>
        <v>0.11733637372724362</v>
      </c>
      <c r="AT1201" s="94">
        <f>IF('Net zero activities &amp; levers'!$C$14="Off",Constants!$H63*'Activity data'!BM5*Constants!$H81*FracLEACHMM*MMLeachEF*NtoN2O*kgtoGg,IF('Net zero activities &amp; levers'!$C$14="On",Constants!$H63*'Net zero Activity data'!BM5*Constants!$H81*FracLEACHMM*MMLeachEF*NtoN2O*kgtoGg,"ERROR"))</f>
        <v>0.11828483355566774</v>
      </c>
      <c r="AU1201" s="94">
        <f>IF('Net zero activities &amp; levers'!$C$14="Off",Constants!$H63*'Activity data'!BN5*Constants!$H81*FracLEACHMM*MMLeachEF*NtoN2O*kgtoGg,IF('Net zero activities &amp; levers'!$C$14="On",Constants!$H63*'Net zero Activity data'!BN5*Constants!$H81*FracLEACHMM*MMLeachEF*NtoN2O*kgtoGg,"ERROR"))</f>
        <v>0.11912276639221764</v>
      </c>
      <c r="AV1201" s="94">
        <f>IF('Net zero activities &amp; levers'!$C$14="Off",Constants!$H63*'Activity data'!BO5*Constants!$H81*FracLEACHMM*MMLeachEF*NtoN2O*kgtoGg,IF('Net zero activities &amp; levers'!$C$14="On",Constants!$H63*'Net zero Activity data'!BO5*Constants!$H81*FracLEACHMM*MMLeachEF*NtoN2O*kgtoGg,"ERROR"))</f>
        <v>0.11997455829037502</v>
      </c>
      <c r="AW1201" s="94">
        <f>IF('Net zero activities &amp; levers'!$C$14="Off",Constants!$H63*'Activity data'!BP5*Constants!$H81*FracLEACHMM*MMLeachEF*NtoN2O*kgtoGg,IF('Net zero activities &amp; levers'!$C$14="On",Constants!$H63*'Net zero Activity data'!BP5*Constants!$H81*FracLEACHMM*MMLeachEF*NtoN2O*kgtoGg,"ERROR"))</f>
        <v>0.12079554620024327</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2.7786681470952937E-2</v>
      </c>
      <c r="S1202" s="94">
        <f>IF('Net zero activities &amp; levers'!$C$14="Off",Constants!$H64*'Activity data'!AL6*Constants!$H82*FracLEACHMM*MMLeachEF*NtoN2O*kgtoGg,IF('Net zero activities &amp; levers'!$C$14="On",Constants!$H64*'Net zero Activity data'!AL6*Constants!$H82*FracLEACHMM*MMLeachEF*NtoN2O*kgtoGg,"ERROR"))</f>
        <v>2.7027595410630403E-2</v>
      </c>
      <c r="T1202" s="94">
        <f>IF('Net zero activities &amp; levers'!$C$14="Off",Constants!$H64*'Activity data'!AM6*Constants!$H82*FracLEACHMM*MMLeachEF*NtoN2O*kgtoGg,IF('Net zero activities &amp; levers'!$C$14="On",Constants!$H64*'Net zero Activity data'!AM6*Constants!$H82*FracLEACHMM*MMLeachEF*NtoN2O*kgtoGg,"ERROR"))</f>
        <v>2.7372477226926328E-2</v>
      </c>
      <c r="U1202" s="94">
        <f>IF('Net zero activities &amp; levers'!$C$14="Off",Constants!$H64*'Activity data'!AN6*Constants!$H82*FracLEACHMM*MMLeachEF*NtoN2O*kgtoGg,IF('Net zero activities &amp; levers'!$C$14="On",Constants!$H64*'Net zero Activity data'!AN6*Constants!$H82*FracLEACHMM*MMLeachEF*NtoN2O*kgtoGg,"ERROR"))</f>
        <v>2.7639076895047021E-2</v>
      </c>
      <c r="V1202" s="94">
        <f>IF('Net zero activities &amp; levers'!$C$14="Off",Constants!$H64*'Activity data'!AO6*Constants!$H82*FracLEACHMM*MMLeachEF*NtoN2O*kgtoGg,IF('Net zero activities &amp; levers'!$C$14="On",Constants!$H64*'Net zero Activity data'!AO6*Constants!$H82*FracLEACHMM*MMLeachEF*NtoN2O*kgtoGg,"ERROR"))</f>
        <v>2.7877067888086013E-2</v>
      </c>
      <c r="W1202" s="94">
        <f>IF('Net zero activities &amp; levers'!$C$14="Off",Constants!$H64*'Activity data'!AP6*Constants!$H82*FracLEACHMM*MMLeachEF*NtoN2O*kgtoGg,IF('Net zero activities &amp; levers'!$C$14="On",Constants!$H64*'Net zero Activity data'!AP6*Constants!$H82*FracLEACHMM*MMLeachEF*NtoN2O*kgtoGg,"ERROR"))</f>
        <v>2.812864994151399E-2</v>
      </c>
      <c r="X1202" s="94">
        <f>IF('Net zero activities &amp; levers'!$C$14="Off",Constants!$H64*'Activity data'!AQ6*Constants!$H82*FracLEACHMM*MMLeachEF*NtoN2O*kgtoGg,IF('Net zero activities &amp; levers'!$C$14="On",Constants!$H64*'Net zero Activity data'!AQ6*Constants!$H82*FracLEACHMM*MMLeachEF*NtoN2O*kgtoGg,"ERROR"))</f>
        <v>2.8358350100180542E-2</v>
      </c>
      <c r="Y1202" s="94">
        <f>IF('Net zero activities &amp; levers'!$C$14="Off",Constants!$H64*'Activity data'!AR6*Constants!$H82*FracLEACHMM*MMLeachEF*NtoN2O*kgtoGg,IF('Net zero activities &amp; levers'!$C$14="On",Constants!$H64*'Net zero Activity data'!AR6*Constants!$H82*FracLEACHMM*MMLeachEF*NtoN2O*kgtoGg,"ERROR"))</f>
        <v>2.8551988174235182E-2</v>
      </c>
      <c r="Z1202" s="94">
        <f>IF('Net zero activities &amp; levers'!$C$14="Off",Constants!$H64*'Activity data'!AS6*Constants!$H82*FracLEACHMM*MMLeachEF*NtoN2O*kgtoGg,IF('Net zero activities &amp; levers'!$C$14="On",Constants!$H64*'Net zero Activity data'!AS6*Constants!$H82*FracLEACHMM*MMLeachEF*NtoN2O*kgtoGg,"ERROR"))</f>
        <v>2.8743217171275631E-2</v>
      </c>
      <c r="AA1202" s="94">
        <f>IF('Net zero activities &amp; levers'!$C$14="Off",Constants!$H64*'Activity data'!AT6*Constants!$H82*FracLEACHMM*MMLeachEF*NtoN2O*kgtoGg,IF('Net zero activities &amp; levers'!$C$14="On",Constants!$H64*'Net zero Activity data'!AT6*Constants!$H82*FracLEACHMM*MMLeachEF*NtoN2O*kgtoGg,"ERROR"))</f>
        <v>2.8938615913972544E-2</v>
      </c>
      <c r="AB1202" s="94">
        <f>IF('Net zero activities &amp; levers'!$C$14="Off",Constants!$H64*'Activity data'!AU6*Constants!$H82*FracLEACHMM*MMLeachEF*NtoN2O*kgtoGg,IF('Net zero activities &amp; levers'!$C$14="On",Constants!$H64*'Net zero Activity data'!AU6*Constants!$H82*FracLEACHMM*MMLeachEF*NtoN2O*kgtoGg,"ERROR"))</f>
        <v>2.920973076870571E-2</v>
      </c>
      <c r="AC1202" s="94">
        <f>IF('Net zero activities &amp; levers'!$C$14="Off",Constants!$H64*'Activity data'!AV6*Constants!$H82*FracLEACHMM*MMLeachEF*NtoN2O*kgtoGg,IF('Net zero activities &amp; levers'!$C$14="On",Constants!$H64*'Net zero Activity data'!AV6*Constants!$H82*FracLEACHMM*MMLeachEF*NtoN2O*kgtoGg,"ERROR"))</f>
        <v>2.9443707831509378E-2</v>
      </c>
      <c r="AD1202" s="94">
        <f>IF('Net zero activities &amp; levers'!$C$14="Off",Constants!$H64*'Activity data'!AW6*Constants!$H82*FracLEACHMM*MMLeachEF*NtoN2O*kgtoGg,IF('Net zero activities &amp; levers'!$C$14="On",Constants!$H64*'Net zero Activity data'!AW6*Constants!$H82*FracLEACHMM*MMLeachEF*NtoN2O*kgtoGg,"ERROR"))</f>
        <v>2.9730716921919611E-2</v>
      </c>
      <c r="AE1202" s="94">
        <f>IF('Net zero activities &amp; levers'!$C$14="Off",Constants!$H64*'Activity data'!AX6*Constants!$H82*FracLEACHMM*MMLeachEF*NtoN2O*kgtoGg,IF('Net zero activities &amp; levers'!$C$14="On",Constants!$H64*'Net zero Activity data'!AX6*Constants!$H82*FracLEACHMM*MMLeachEF*NtoN2O*kgtoGg,"ERROR"))</f>
        <v>3.0030754465892501E-2</v>
      </c>
      <c r="AF1202" s="94">
        <f>IF('Net zero activities &amp; levers'!$C$14="Off",Constants!$H64*'Activity data'!AY6*Constants!$H82*FracLEACHMM*MMLeachEF*NtoN2O*kgtoGg,IF('Net zero activities &amp; levers'!$C$14="On",Constants!$H64*'Net zero Activity data'!AY6*Constants!$H82*FracLEACHMM*MMLeachEF*NtoN2O*kgtoGg,"ERROR"))</f>
        <v>3.0391101552558055E-2</v>
      </c>
      <c r="AG1202" s="94">
        <f>IF('Net zero activities &amp; levers'!$C$14="Off",Constants!$H64*'Activity data'!AZ6*Constants!$H82*FracLEACHMM*MMLeachEF*NtoN2O*kgtoGg,IF('Net zero activities &amp; levers'!$C$14="On",Constants!$H64*'Net zero Activity data'!AZ6*Constants!$H82*FracLEACHMM*MMLeachEF*NtoN2O*kgtoGg,"ERROR"))</f>
        <v>3.078203928213041E-2</v>
      </c>
      <c r="AH1202" s="94">
        <f>IF('Net zero activities &amp; levers'!$C$14="Off",Constants!$H64*'Activity data'!BA6*Constants!$H82*FracLEACHMM*MMLeachEF*NtoN2O*kgtoGg,IF('Net zero activities &amp; levers'!$C$14="On",Constants!$H64*'Net zero Activity data'!BA6*Constants!$H82*FracLEACHMM*MMLeachEF*NtoN2O*kgtoGg,"ERROR"))</f>
        <v>3.1083393834180274E-2</v>
      </c>
      <c r="AI1202" s="94">
        <f>IF('Net zero activities &amp; levers'!$C$14="Off",Constants!$H64*'Activity data'!BB6*Constants!$H82*FracLEACHMM*MMLeachEF*NtoN2O*kgtoGg,IF('Net zero activities &amp; levers'!$C$14="On",Constants!$H64*'Net zero Activity data'!BB6*Constants!$H82*FracLEACHMM*MMLeachEF*NtoN2O*kgtoGg,"ERROR"))</f>
        <v>3.138474736816256E-2</v>
      </c>
      <c r="AJ1202" s="94">
        <f>IF('Net zero activities &amp; levers'!$C$14="Off",Constants!$H64*'Activity data'!BC6*Constants!$H82*FracLEACHMM*MMLeachEF*NtoN2O*kgtoGg,IF('Net zero activities &amp; levers'!$C$14="On",Constants!$H64*'Net zero Activity data'!BC6*Constants!$H82*FracLEACHMM*MMLeachEF*NtoN2O*kgtoGg,"ERROR"))</f>
        <v>3.171852500546618E-2</v>
      </c>
      <c r="AK1202" s="94">
        <f>IF('Net zero activities &amp; levers'!$C$14="Off",Constants!$H64*'Activity data'!BD6*Constants!$H82*FracLEACHMM*MMLeachEF*NtoN2O*kgtoGg,IF('Net zero activities &amp; levers'!$C$14="On",Constants!$H64*'Net zero Activity data'!BD6*Constants!$H82*FracLEACHMM*MMLeachEF*NtoN2O*kgtoGg,"ERROR"))</f>
        <v>3.2049863530032495E-2</v>
      </c>
      <c r="AL1202" s="94">
        <f>IF('Net zero activities &amp; levers'!$C$14="Off",Constants!$H64*'Activity data'!BE6*Constants!$H82*FracLEACHMM*MMLeachEF*NtoN2O*kgtoGg,IF('Net zero activities &amp; levers'!$C$14="On",Constants!$H64*'Net zero Activity data'!BE6*Constants!$H82*FracLEACHMM*MMLeachEF*NtoN2O*kgtoGg,"ERROR"))</f>
        <v>3.2416561390660091E-2</v>
      </c>
      <c r="AM1202" s="94">
        <f>IF('Net zero activities &amp; levers'!$C$14="Off",Constants!$H64*'Activity data'!BF6*Constants!$H82*FracLEACHMM*MMLeachEF*NtoN2O*kgtoGg,IF('Net zero activities &amp; levers'!$C$14="On",Constants!$H64*'Net zero Activity data'!BF6*Constants!$H82*FracLEACHMM*MMLeachEF*NtoN2O*kgtoGg,"ERROR"))</f>
        <v>3.2772123150267542E-2</v>
      </c>
      <c r="AN1202" s="94">
        <f>IF('Net zero activities &amp; levers'!$C$14="Off",Constants!$H64*'Activity data'!BG6*Constants!$H82*FracLEACHMM*MMLeachEF*NtoN2O*kgtoGg,IF('Net zero activities &amp; levers'!$C$14="On",Constants!$H64*'Net zero Activity data'!BG6*Constants!$H82*FracLEACHMM*MMLeachEF*NtoN2O*kgtoGg,"ERROR"))</f>
        <v>3.3184999496251033E-2</v>
      </c>
      <c r="AO1202" s="94">
        <f>IF('Net zero activities &amp; levers'!$C$14="Off",Constants!$H64*'Activity data'!BH6*Constants!$H82*FracLEACHMM*MMLeachEF*NtoN2O*kgtoGg,IF('Net zero activities &amp; levers'!$C$14="On",Constants!$H64*'Net zero Activity data'!BH6*Constants!$H82*FracLEACHMM*MMLeachEF*NtoN2O*kgtoGg,"ERROR"))</f>
        <v>3.3602245338391408E-2</v>
      </c>
      <c r="AP1202" s="94">
        <f>IF('Net zero activities &amp; levers'!$C$14="Off",Constants!$H64*'Activity data'!BI6*Constants!$H82*FracLEACHMM*MMLeachEF*NtoN2O*kgtoGg,IF('Net zero activities &amp; levers'!$C$14="On",Constants!$H64*'Net zero Activity data'!BI6*Constants!$H82*FracLEACHMM*MMLeachEF*NtoN2O*kgtoGg,"ERROR"))</f>
        <v>3.4030777063939747E-2</v>
      </c>
      <c r="AQ1202" s="94">
        <f>IF('Net zero activities &amp; levers'!$C$14="Off",Constants!$H64*'Activity data'!BJ6*Constants!$H82*FracLEACHMM*MMLeachEF*NtoN2O*kgtoGg,IF('Net zero activities &amp; levers'!$C$14="On",Constants!$H64*'Net zero Activity data'!BJ6*Constants!$H82*FracLEACHMM*MMLeachEF*NtoN2O*kgtoGg,"ERROR"))</f>
        <v>3.4472832630163749E-2</v>
      </c>
      <c r="AR1202" s="94">
        <f>IF('Net zero activities &amp; levers'!$C$14="Off",Constants!$H64*'Activity data'!BK6*Constants!$H82*FracLEACHMM*MMLeachEF*NtoN2O*kgtoGg,IF('Net zero activities &amp; levers'!$C$14="On",Constants!$H64*'Net zero Activity data'!BK6*Constants!$H82*FracLEACHMM*MMLeachEF*NtoN2O*kgtoGg,"ERROR"))</f>
        <v>3.4932723309131296E-2</v>
      </c>
      <c r="AS1202" s="94">
        <f>IF('Net zero activities &amp; levers'!$C$14="Off",Constants!$H64*'Activity data'!BL6*Constants!$H82*FracLEACHMM*MMLeachEF*NtoN2O*kgtoGg,IF('Net zero activities &amp; levers'!$C$14="On",Constants!$H64*'Net zero Activity data'!BL6*Constants!$H82*FracLEACHMM*MMLeachEF*NtoN2O*kgtoGg,"ERROR"))</f>
        <v>3.5432608038728754E-2</v>
      </c>
      <c r="AT1202" s="94">
        <f>IF('Net zero activities &amp; levers'!$C$14="Off",Constants!$H64*'Activity data'!BM6*Constants!$H82*FracLEACHMM*MMLeachEF*NtoN2O*kgtoGg,IF('Net zero activities &amp; levers'!$C$14="On",Constants!$H64*'Net zero Activity data'!BM6*Constants!$H82*FracLEACHMM*MMLeachEF*NtoN2O*kgtoGg,"ERROR"))</f>
        <v>3.5719018844461971E-2</v>
      </c>
      <c r="AU1202" s="94">
        <f>IF('Net zero activities &amp; levers'!$C$14="Off",Constants!$H64*'Activity data'!BN6*Constants!$H82*FracLEACHMM*MMLeachEF*NtoN2O*kgtoGg,IF('Net zero activities &amp; levers'!$C$14="On",Constants!$H64*'Net zero Activity data'!BN6*Constants!$H82*FracLEACHMM*MMLeachEF*NtoN2O*kgtoGg,"ERROR"))</f>
        <v>3.5972053302721844E-2</v>
      </c>
      <c r="AV1202" s="94">
        <f>IF('Net zero activities &amp; levers'!$C$14="Off",Constants!$H64*'Activity data'!BO6*Constants!$H82*FracLEACHMM*MMLeachEF*NtoN2O*kgtoGg,IF('Net zero activities &amp; levers'!$C$14="On",Constants!$H64*'Net zero Activity data'!BO6*Constants!$H82*FracLEACHMM*MMLeachEF*NtoN2O*kgtoGg,"ERROR"))</f>
        <v>3.6229272845982437E-2</v>
      </c>
      <c r="AW1202" s="94">
        <f>IF('Net zero activities &amp; levers'!$C$14="Off",Constants!$H64*'Activity data'!BP6*Constants!$H82*FracLEACHMM*MMLeachEF*NtoN2O*kgtoGg,IF('Net zero activities &amp; levers'!$C$14="On",Constants!$H64*'Net zero Activity data'!BP6*Constants!$H82*FracLEACHMM*MMLeachEF*NtoN2O*kgtoGg,"ERROR"))</f>
        <v>3.6477190366277695E-2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1.4939147526814829E-3</v>
      </c>
      <c r="S1203" s="94">
        <f>IF('Net zero activities &amp; levers'!$C$14="Off",Constants!$H65*'Activity data'!AL7*Constants!$H83*FracLEACHMM*MMLeachEF*NtoN2O*kgtoGg,IF('Net zero activities &amp; levers'!$C$14="On",Constants!$H65*'Net zero Activity data'!AL7*Constants!$H83*FracLEACHMM*MMLeachEF*NtoN2O*kgtoGg,"ERROR"))</f>
        <v>1.4531034789330812E-3</v>
      </c>
      <c r="T1203" s="94">
        <f>IF('Net zero activities &amp; levers'!$C$14="Off",Constants!$H65*'Activity data'!AM7*Constants!$H83*FracLEACHMM*MMLeachEF*NtoN2O*kgtoGg,IF('Net zero activities &amp; levers'!$C$14="On",Constants!$H65*'Net zero Activity data'!AM7*Constants!$H83*FracLEACHMM*MMLeachEF*NtoN2O*kgtoGg,"ERROR"))</f>
        <v>1.4716456007706482E-3</v>
      </c>
      <c r="U1203" s="94">
        <f>IF('Net zero activities &amp; levers'!$C$14="Off",Constants!$H65*'Activity data'!AN7*Constants!$H83*FracLEACHMM*MMLeachEF*NtoN2O*kgtoGg,IF('Net zero activities &amp; levers'!$C$14="On",Constants!$H65*'Net zero Activity data'!AN7*Constants!$H83*FracLEACHMM*MMLeachEF*NtoN2O*kgtoGg,"ERROR"))</f>
        <v>1.4859789848302677E-3</v>
      </c>
      <c r="V1203" s="94">
        <f>IF('Net zero activities &amp; levers'!$C$14="Off",Constants!$H65*'Activity data'!AO7*Constants!$H83*FracLEACHMM*MMLeachEF*NtoN2O*kgtoGg,IF('Net zero activities &amp; levers'!$C$14="On",Constants!$H65*'Net zero Activity data'!AO7*Constants!$H83*FracLEACHMM*MMLeachEF*NtoN2O*kgtoGg,"ERROR"))</f>
        <v>1.498774260720911E-3</v>
      </c>
      <c r="W1203" s="94">
        <f>IF('Net zero activities &amp; levers'!$C$14="Off",Constants!$H65*'Activity data'!AP7*Constants!$H83*FracLEACHMM*MMLeachEF*NtoN2O*kgtoGg,IF('Net zero activities &amp; levers'!$C$14="On",Constants!$H65*'Net zero Activity data'!AP7*Constants!$H83*FracLEACHMM*MMLeachEF*NtoN2O*kgtoGg,"ERROR"))</f>
        <v>1.5123002422786169E-3</v>
      </c>
      <c r="X1203" s="94">
        <f>IF('Net zero activities &amp; levers'!$C$14="Off",Constants!$H65*'Activity data'!AQ7*Constants!$H83*FracLEACHMM*MMLeachEF*NtoN2O*kgtoGg,IF('Net zero activities &amp; levers'!$C$14="On",Constants!$H65*'Net zero Activity data'!AQ7*Constants!$H83*FracLEACHMM*MMLeachEF*NtoN2O*kgtoGg,"ERROR"))</f>
        <v>1.5246497722533983E-3</v>
      </c>
      <c r="Y1203" s="94">
        <f>IF('Net zero activities &amp; levers'!$C$14="Off",Constants!$H65*'Activity data'!AR7*Constants!$H83*FracLEACHMM*MMLeachEF*NtoN2O*kgtoGg,IF('Net zero activities &amp; levers'!$C$14="On",Constants!$H65*'Net zero Activity data'!AR7*Constants!$H83*FracLEACHMM*MMLeachEF*NtoN2O*kgtoGg,"ERROR"))</f>
        <v>1.5350604711997071E-3</v>
      </c>
      <c r="Z1203" s="94">
        <f>IF('Net zero activities &amp; levers'!$C$14="Off",Constants!$H65*'Activity data'!AS7*Constants!$H83*FracLEACHMM*MMLeachEF*NtoN2O*kgtoGg,IF('Net zero activities &amp; levers'!$C$14="On",Constants!$H65*'Net zero Activity data'!AS7*Constants!$H83*FracLEACHMM*MMLeachEF*NtoN2O*kgtoGg,"ERROR"))</f>
        <v>1.5453416492568217E-3</v>
      </c>
      <c r="AA1203" s="94">
        <f>IF('Net zero activities &amp; levers'!$C$14="Off",Constants!$H65*'Activity data'!AT7*Constants!$H83*FracLEACHMM*MMLeachEF*NtoN2O*kgtoGg,IF('Net zero activities &amp; levers'!$C$14="On",Constants!$H65*'Net zero Activity data'!AT7*Constants!$H83*FracLEACHMM*MMLeachEF*NtoN2O*kgtoGg,"ERROR"))</f>
        <v>1.5558470082603964E-3</v>
      </c>
      <c r="AB1203" s="94">
        <f>IF('Net zero activities &amp; levers'!$C$14="Off",Constants!$H65*'Activity data'!AU7*Constants!$H83*FracLEACHMM*MMLeachEF*NtoN2O*kgtoGg,IF('Net zero activities &amp; levers'!$C$14="On",Constants!$H65*'Net zero Activity data'!AU7*Constants!$H83*FracLEACHMM*MMLeachEF*NtoN2O*kgtoGg,"ERROR"))</f>
        <v>1.5704231454497315E-3</v>
      </c>
      <c r="AC1203" s="94">
        <f>IF('Net zero activities &amp; levers'!$C$14="Off",Constants!$H65*'Activity data'!AV7*Constants!$H83*FracLEACHMM*MMLeachEF*NtoN2O*kgtoGg,IF('Net zero activities &amp; levers'!$C$14="On",Constants!$H65*'Net zero Activity data'!AV7*Constants!$H83*FracLEACHMM*MMLeachEF*NtoN2O*kgtoGg,"ERROR"))</f>
        <v>1.5830026176071707E-3</v>
      </c>
      <c r="AD1203" s="94">
        <f>IF('Net zero activities &amp; levers'!$C$14="Off",Constants!$H65*'Activity data'!AW7*Constants!$H83*FracLEACHMM*MMLeachEF*NtoN2O*kgtoGg,IF('Net zero activities &amp; levers'!$C$14="On",Constants!$H65*'Net zero Activity data'!AW7*Constants!$H83*FracLEACHMM*MMLeachEF*NtoN2O*kgtoGg,"ERROR"))</f>
        <v>1.5984332876843356E-3</v>
      </c>
      <c r="AE1203" s="94">
        <f>IF('Net zero activities &amp; levers'!$C$14="Off",Constants!$H65*'Activity data'!AX7*Constants!$H83*FracLEACHMM*MMLeachEF*NtoN2O*kgtoGg,IF('Net zero activities &amp; levers'!$C$14="On",Constants!$H65*'Net zero Activity data'!AX7*Constants!$H83*FracLEACHMM*MMLeachEF*NtoN2O*kgtoGg,"ERROR"))</f>
        <v>1.6145644156050256E-3</v>
      </c>
      <c r="AF1203" s="94">
        <f>IF('Net zero activities &amp; levers'!$C$14="Off",Constants!$H65*'Activity data'!AY7*Constants!$H83*FracLEACHMM*MMLeachEF*NtoN2O*kgtoGg,IF('Net zero activities &amp; levers'!$C$14="On",Constants!$H65*'Net zero Activity data'!AY7*Constants!$H83*FracLEACHMM*MMLeachEF*NtoN2O*kgtoGg,"ERROR"))</f>
        <v>1.6339380075691549E-3</v>
      </c>
      <c r="AG1203" s="94">
        <f>IF('Net zero activities &amp; levers'!$C$14="Off",Constants!$H65*'Activity data'!AZ7*Constants!$H83*FracLEACHMM*MMLeachEF*NtoN2O*kgtoGg,IF('Net zero activities &amp; levers'!$C$14="On",Constants!$H65*'Net zero Activity data'!AZ7*Constants!$H83*FracLEACHMM*MMLeachEF*NtoN2O*kgtoGg,"ERROR"))</f>
        <v>1.6549562656219727E-3</v>
      </c>
      <c r="AH1203" s="94">
        <f>IF('Net zero activities &amp; levers'!$C$14="Off",Constants!$H65*'Activity data'!BA7*Constants!$H83*FracLEACHMM*MMLeachEF*NtoN2O*kgtoGg,IF('Net zero activities &amp; levers'!$C$14="On",Constants!$H65*'Net zero Activity data'!BA7*Constants!$H83*FracLEACHMM*MMLeachEF*NtoN2O*kgtoGg,"ERROR"))</f>
        <v>1.6711582007672553E-3</v>
      </c>
      <c r="AI1203" s="94">
        <f>IF('Net zero activities &amp; levers'!$C$14="Off",Constants!$H65*'Activity data'!BB7*Constants!$H83*FracLEACHMM*MMLeachEF*NtoN2O*kgtoGg,IF('Net zero activities &amp; levers'!$C$14="On",Constants!$H65*'Net zero Activity data'!BB7*Constants!$H83*FracLEACHMM*MMLeachEF*NtoN2O*kgtoGg,"ERROR"))</f>
        <v>1.6873600811774603E-3</v>
      </c>
      <c r="AJ1203" s="94">
        <f>IF('Net zero activities &amp; levers'!$C$14="Off",Constants!$H65*'Activity data'!BC7*Constants!$H83*FracLEACHMM*MMLeachEF*NtoN2O*kgtoGg,IF('Net zero activities &amp; levers'!$C$14="On",Constants!$H65*'Net zero Activity data'!BC7*Constants!$H83*FracLEACHMM*MMLeachEF*NtoN2O*kgtoGg,"ERROR"))</f>
        <v>1.7053052012884857E-3</v>
      </c>
      <c r="AK1203" s="94">
        <f>IF('Net zero activities &amp; levers'!$C$14="Off",Constants!$H65*'Activity data'!BD7*Constants!$H83*FracLEACHMM*MMLeachEF*NtoN2O*kgtoGg,IF('Net zero activities &amp; levers'!$C$14="On",Constants!$H65*'Net zero Activity data'!BD7*Constants!$H83*FracLEACHMM*MMLeachEF*NtoN2O*kgtoGg,"ERROR"))</f>
        <v>1.7231191856787692E-3</v>
      </c>
      <c r="AL1203" s="94">
        <f>IF('Net zero activities &amp; levers'!$C$14="Off",Constants!$H65*'Activity data'!BE7*Constants!$H83*FracLEACHMM*MMLeachEF*NtoN2O*kgtoGg,IF('Net zero activities &amp; levers'!$C$14="On",Constants!$H65*'Net zero Activity data'!BE7*Constants!$H83*FracLEACHMM*MMLeachEF*NtoN2O*kgtoGg,"ERROR"))</f>
        <v>1.7428342187366384E-3</v>
      </c>
      <c r="AM1203" s="94">
        <f>IF('Net zero activities &amp; levers'!$C$14="Off",Constants!$H65*'Activity data'!BF7*Constants!$H83*FracLEACHMM*MMLeachEF*NtoN2O*kgtoGg,IF('Net zero activities &amp; levers'!$C$14="On",Constants!$H65*'Net zero Activity data'!BF7*Constants!$H83*FracLEACHMM*MMLeachEF*NtoN2O*kgtoGg,"ERROR"))</f>
        <v>1.7619505338216986E-3</v>
      </c>
      <c r="AN1203" s="94">
        <f>IF('Net zero activities &amp; levers'!$C$14="Off",Constants!$H65*'Activity data'!BG7*Constants!$H83*FracLEACHMM*MMLeachEF*NtoN2O*kgtoGg,IF('Net zero activities &amp; levers'!$C$14="On",Constants!$H65*'Net zero Activity data'!BG7*Constants!$H83*FracLEACHMM*MMLeachEF*NtoN2O*kgtoGg,"ERROR"))</f>
        <v>1.7841482930230895E-3</v>
      </c>
      <c r="AO1203" s="94">
        <f>IF('Net zero activities &amp; levers'!$C$14="Off",Constants!$H65*'Activity data'!BH7*Constants!$H83*FracLEACHMM*MMLeachEF*NtoN2O*kgtoGg,IF('Net zero activities &amp; levers'!$C$14="On",Constants!$H65*'Net zero Activity data'!BH7*Constants!$H83*FracLEACHMM*MMLeachEF*NtoN2O*kgtoGg,"ERROR"))</f>
        <v>1.8065809724965318E-3</v>
      </c>
      <c r="AP1203" s="94">
        <f>IF('Net zero activities &amp; levers'!$C$14="Off",Constants!$H65*'Activity data'!BI7*Constants!$H83*FracLEACHMM*MMLeachEF*NtoN2O*kgtoGg,IF('Net zero activities &amp; levers'!$C$14="On",Constants!$H65*'Net zero Activity data'!BI7*Constants!$H83*FracLEACHMM*MMLeachEF*NtoN2O*kgtoGg,"ERROR"))</f>
        <v>1.829620422797855E-3</v>
      </c>
      <c r="AQ1203" s="94">
        <f>IF('Net zero activities &amp; levers'!$C$14="Off",Constants!$H65*'Activity data'!BJ7*Constants!$H83*FracLEACHMM*MMLeachEF*NtoN2O*kgtoGg,IF('Net zero activities &amp; levers'!$C$14="On",Constants!$H65*'Net zero Activity data'!BJ7*Constants!$H83*FracLEACHMM*MMLeachEF*NtoN2O*kgtoGg,"ERROR"))</f>
        <v>1.8533869647858693E-3</v>
      </c>
      <c r="AR1203" s="94">
        <f>IF('Net zero activities &amp; levers'!$C$14="Off",Constants!$H65*'Activity data'!BK7*Constants!$H83*FracLEACHMM*MMLeachEF*NtoN2O*kgtoGg,IF('Net zero activities &amp; levers'!$C$14="On",Constants!$H65*'Net zero Activity data'!BK7*Constants!$H83*FracLEACHMM*MMLeachEF*NtoN2O*kgtoGg,"ERROR"))</f>
        <v>1.8781123883902864E-3</v>
      </c>
      <c r="AS1203" s="94">
        <f>IF('Net zero activities &amp; levers'!$C$14="Off",Constants!$H65*'Activity data'!BL7*Constants!$H83*FracLEACHMM*MMLeachEF*NtoN2O*kgtoGg,IF('Net zero activities &amp; levers'!$C$14="On",Constants!$H65*'Net zero Activity data'!BL7*Constants!$H83*FracLEACHMM*MMLeachEF*NtoN2O*kgtoGg,"ERROR"))</f>
        <v>1.90498804005695E-3</v>
      </c>
      <c r="AT1203" s="94">
        <f>IF('Net zero activities &amp; levers'!$C$14="Off",Constants!$H65*'Activity data'!BM7*Constants!$H83*FracLEACHMM*MMLeachEF*NtoN2O*kgtoGg,IF('Net zero activities &amp; levers'!$C$14="On",Constants!$H65*'Net zero Activity data'!BM7*Constants!$H83*FracLEACHMM*MMLeachEF*NtoN2O*kgtoGg,"ERROR"))</f>
        <v>1.9203865441373847E-3</v>
      </c>
      <c r="AU1203" s="94">
        <f>IF('Net zero activities &amp; levers'!$C$14="Off",Constants!$H65*'Activity data'!BN7*Constants!$H83*FracLEACHMM*MMLeachEF*NtoN2O*kgtoGg,IF('Net zero activities &amp; levers'!$C$14="On",Constants!$H65*'Net zero Activity data'!BN7*Constants!$H83*FracLEACHMM*MMLeachEF*NtoN2O*kgtoGg,"ERROR"))</f>
        <v>1.9339906123499336E-3</v>
      </c>
      <c r="AV1203" s="94">
        <f>IF('Net zero activities &amp; levers'!$C$14="Off",Constants!$H65*'Activity data'!BO7*Constants!$H83*FracLEACHMM*MMLeachEF*NtoN2O*kgtoGg,IF('Net zero activities &amp; levers'!$C$14="On",Constants!$H65*'Net zero Activity data'!BO7*Constants!$H83*FracLEACHMM*MMLeachEF*NtoN2O*kgtoGg,"ERROR"))</f>
        <v>1.9478196862088145E-3</v>
      </c>
      <c r="AW1203" s="94">
        <f>IF('Net zero activities &amp; levers'!$C$14="Off",Constants!$H65*'Activity data'!BP7*Constants!$H83*FracLEACHMM*MMLeachEF*NtoN2O*kgtoGg,IF('Net zero activities &amp; levers'!$C$14="On",Constants!$H65*'Net zero Activity data'!BP7*Constants!$H83*FracLEACHMM*MMLeachEF*NtoN2O*kgtoGg,"ERROR"))</f>
        <v>1.9611486489136435E-3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3.0303014392691133E-2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2.9940162837193186E-2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2.4022317736982306E-2</v>
      </c>
      <c r="T1204" s="94">
        <f>IF('Net zero activities &amp; levers'!$C$14="Off",Constants!$H66*'Activity data'!AM8*Constants!$H84*FracLEACHMM*MMLeachEF*NtoN2O*kgtoGg,IF('Net zero activities &amp; levers'!$C$14="On",Constants!$H66*'Net zero Activity data'!AM8*Constants!$H84*FracLEACHMM*MMLeachEF*NtoN2O*kgtoGg,"ERROR"))</f>
        <v>2.4491926935235234E-2</v>
      </c>
      <c r="U1204" s="94">
        <f>IF('Net zero activities &amp; levers'!$C$14="Off",Constants!$H66*'Activity data'!AN8*Constants!$H84*FracLEACHMM*MMLeachEF*NtoN2O*kgtoGg,IF('Net zero activities &amp; levers'!$C$14="On",Constants!$H66*'Net zero Activity data'!AN8*Constants!$H84*FracLEACHMM*MMLeachEF*NtoN2O*kgtoGg,"ERROR"))</f>
        <v>2.47439509186555E-2</v>
      </c>
      <c r="V1204" s="94">
        <f>IF('Net zero activities &amp; levers'!$C$14="Off",Constants!$H66*'Activity data'!AO8*Constants!$H84*FracLEACHMM*MMLeachEF*NtoN2O*kgtoGg,IF('Net zero activities &amp; levers'!$C$14="On",Constants!$H66*'Net zero Activity data'!AO8*Constants!$H84*FracLEACHMM*MMLeachEF*NtoN2O*kgtoGg,"ERROR"))</f>
        <v>2.4923586839833447E-2</v>
      </c>
      <c r="W1204" s="94">
        <f>IF('Net zero activities &amp; levers'!$C$14="Off",Constants!$H66*'Activity data'!AP8*Constants!$H84*FracLEACHMM*MMLeachEF*NtoN2O*kgtoGg,IF('Net zero activities &amp; levers'!$C$14="On",Constants!$H66*'Net zero Activity data'!AP8*Constants!$H84*FracLEACHMM*MMLeachEF*NtoN2O*kgtoGg,"ERROR"))</f>
        <v>2.5147538878171349E-2</v>
      </c>
      <c r="X1204" s="94">
        <f>IF('Net zero activities &amp; levers'!$C$14="Off",Constants!$H66*'Activity data'!AQ8*Constants!$H84*FracLEACHMM*MMLeachEF*NtoN2O*kgtoGg,IF('Net zero activities &amp; levers'!$C$14="On",Constants!$H66*'Net zero Activity data'!AQ8*Constants!$H84*FracLEACHMM*MMLeachEF*NtoN2O*kgtoGg,"ERROR"))</f>
        <v>2.5321321478984984E-2</v>
      </c>
      <c r="Y1204" s="94">
        <f>IF('Net zero activities &amp; levers'!$C$14="Off",Constants!$H66*'Activity data'!AR8*Constants!$H84*FracLEACHMM*MMLeachEF*NtoN2O*kgtoGg,IF('Net zero activities &amp; levers'!$C$14="On",Constants!$H66*'Net zero Activity data'!AR8*Constants!$H84*FracLEACHMM*MMLeachEF*NtoN2O*kgtoGg,"ERROR"))</f>
        <v>2.5393529956845354E-2</v>
      </c>
      <c r="Z1204" s="94">
        <f>IF('Net zero activities &amp; levers'!$C$14="Off",Constants!$H66*'Activity data'!AS8*Constants!$H84*FracLEACHMM*MMLeachEF*NtoN2O*kgtoGg,IF('Net zero activities &amp; levers'!$C$14="On",Constants!$H66*'Net zero Activity data'!AS8*Constants!$H84*FracLEACHMM*MMLeachEF*NtoN2O*kgtoGg,"ERROR"))</f>
        <v>2.5454834381522507E-2</v>
      </c>
      <c r="AA1204" s="94">
        <f>IF('Net zero activities &amp; levers'!$C$14="Off",Constants!$H66*'Activity data'!AT8*Constants!$H84*FracLEACHMM*MMLeachEF*NtoN2O*kgtoGg,IF('Net zero activities &amp; levers'!$C$14="On",Constants!$H66*'Net zero Activity data'!AT8*Constants!$H84*FracLEACHMM*MMLeachEF*NtoN2O*kgtoGg,"ERROR"))</f>
        <v>2.5522551897019404E-2</v>
      </c>
      <c r="AB1204" s="94">
        <f>IF('Net zero activities &amp; levers'!$C$14="Off",Constants!$H66*'Activity data'!AU8*Constants!$H84*FracLEACHMM*MMLeachEF*NtoN2O*kgtoGg,IF('Net zero activities &amp; levers'!$C$14="On",Constants!$H66*'Net zero Activity data'!AU8*Constants!$H84*FracLEACHMM*MMLeachEF*NtoN2O*kgtoGg,"ERROR"))</f>
        <v>2.5774060988212697E-2</v>
      </c>
      <c r="AC1204" s="94">
        <f>IF('Net zero activities &amp; levers'!$C$14="Off",Constants!$H66*'Activity data'!AV8*Constants!$H84*FracLEACHMM*MMLeachEF*NtoN2O*kgtoGg,IF('Net zero activities &amp; levers'!$C$14="On",Constants!$H66*'Net zero Activity data'!AV8*Constants!$H84*FracLEACHMM*MMLeachEF*NtoN2O*kgtoGg,"ERROR"))</f>
        <v>2.5925794971091803E-2</v>
      </c>
      <c r="AD1204" s="94">
        <f>IF('Net zero activities &amp; levers'!$C$14="Off",Constants!$H66*'Activity data'!AW8*Constants!$H84*FracLEACHMM*MMLeachEF*NtoN2O*kgtoGg,IF('Net zero activities &amp; levers'!$C$14="On",Constants!$H66*'Net zero Activity data'!AW8*Constants!$H84*FracLEACHMM*MMLeachEF*NtoN2O*kgtoGg,"ERROR"))</f>
        <v>2.5977185386761185E-2</v>
      </c>
      <c r="AE1204" s="94">
        <f>IF('Net zero activities &amp; levers'!$C$14="Off",Constants!$H66*'Activity data'!AX8*Constants!$H84*FracLEACHMM*MMLeachEF*NtoN2O*kgtoGg,IF('Net zero activities &amp; levers'!$C$14="On",Constants!$H66*'Net zero Activity data'!AX8*Constants!$H84*FracLEACHMM*MMLeachEF*NtoN2O*kgtoGg,"ERROR"))</f>
        <v>2.6039630104720025E-2</v>
      </c>
      <c r="AF1204" s="94">
        <f>IF('Net zero activities &amp; levers'!$C$14="Off",Constants!$H66*'Activity data'!AY8*Constants!$H84*FracLEACHMM*MMLeachEF*NtoN2O*kgtoGg,IF('Net zero activities &amp; levers'!$C$14="On",Constants!$H66*'Net zero Activity data'!AY8*Constants!$H84*FracLEACHMM*MMLeachEF*NtoN2O*kgtoGg,"ERROR"))</f>
        <v>2.6219300213881795E-2</v>
      </c>
      <c r="AG1204" s="94">
        <f>IF('Net zero activities &amp; levers'!$C$14="Off",Constants!$H66*'Activity data'!AZ8*Constants!$H84*FracLEACHMM*MMLeachEF*NtoN2O*kgtoGg,IF('Net zero activities &amp; levers'!$C$14="On",Constants!$H66*'Net zero Activity data'!AZ8*Constants!$H84*FracLEACHMM*MMLeachEF*NtoN2O*kgtoGg,"ERROR"))</f>
        <v>2.6440892596461523E-2</v>
      </c>
      <c r="AH1204" s="94">
        <f>IF('Net zero activities &amp; levers'!$C$14="Off",Constants!$H66*'Activity data'!BA8*Constants!$H84*FracLEACHMM*MMLeachEF*NtoN2O*kgtoGg,IF('Net zero activities &amp; levers'!$C$14="On",Constants!$H66*'Net zero Activity data'!BA8*Constants!$H84*FracLEACHMM*MMLeachEF*NtoN2O*kgtoGg,"ERROR"))</f>
        <v>2.6438961706417009E-2</v>
      </c>
      <c r="AI1204" s="94">
        <f>IF('Net zero activities &amp; levers'!$C$14="Off",Constants!$H66*'Activity data'!BB8*Constants!$H84*FracLEACHMM*MMLeachEF*NtoN2O*kgtoGg,IF('Net zero activities &amp; levers'!$C$14="On",Constants!$H66*'Net zero Activity data'!BB8*Constants!$H84*FracLEACHMM*MMLeachEF*NtoN2O*kgtoGg,"ERROR"))</f>
        <v>2.6417585870686634E-2</v>
      </c>
      <c r="AJ1204" s="94">
        <f>IF('Net zero activities &amp; levers'!$C$14="Off",Constants!$H66*'Activity data'!BC8*Constants!$H84*FracLEACHMM*MMLeachEF*NtoN2O*kgtoGg,IF('Net zero activities &amp; levers'!$C$14="On",Constants!$H66*'Net zero Activity data'!BC8*Constants!$H84*FracLEACHMM*MMLeachEF*NtoN2O*kgtoGg,"ERROR"))</f>
        <v>2.6444279577295709E-2</v>
      </c>
      <c r="AK1204" s="94">
        <f>IF('Net zero activities &amp; levers'!$C$14="Off",Constants!$H66*'Activity data'!BD8*Constants!$H84*FracLEACHMM*MMLeachEF*NtoN2O*kgtoGg,IF('Net zero activities &amp; levers'!$C$14="On",Constants!$H66*'Net zero Activity data'!BD8*Constants!$H84*FracLEACHMM*MMLeachEF*NtoN2O*kgtoGg,"ERROR"))</f>
        <v>2.6444051000813575E-2</v>
      </c>
      <c r="AL1204" s="94">
        <f>IF('Net zero activities &amp; levers'!$C$14="Off",Constants!$H66*'Activity data'!BE8*Constants!$H84*FracLEACHMM*MMLeachEF*NtoN2O*kgtoGg,IF('Net zero activities &amp; levers'!$C$14="On",Constants!$H66*'Net zero Activity data'!BE8*Constants!$H84*FracLEACHMM*MMLeachEF*NtoN2O*kgtoGg,"ERROR"))</f>
        <v>2.6492097120323427E-2</v>
      </c>
      <c r="AM1204" s="94">
        <f>IF('Net zero activities &amp; levers'!$C$14="Off",Constants!$H66*'Activity data'!BF8*Constants!$H84*FracLEACHMM*MMLeachEF*NtoN2O*kgtoGg,IF('Net zero activities &amp; levers'!$C$14="On",Constants!$H66*'Net zero Activity data'!BF8*Constants!$H84*FracLEACHMM*MMLeachEF*NtoN2O*kgtoGg,"ERROR"))</f>
        <v>2.6494217497218479E-2</v>
      </c>
      <c r="AN1204" s="94">
        <f>IF('Net zero activities &amp; levers'!$C$14="Off",Constants!$H66*'Activity data'!BG8*Constants!$H84*FracLEACHMM*MMLeachEF*NtoN2O*kgtoGg,IF('Net zero activities &amp; levers'!$C$14="On",Constants!$H66*'Net zero Activity data'!BG8*Constants!$H84*FracLEACHMM*MMLeachEF*NtoN2O*kgtoGg,"ERROR"))</f>
        <v>2.6715691577395062E-2</v>
      </c>
      <c r="AO1204" s="94">
        <f>IF('Net zero activities &amp; levers'!$C$14="Off",Constants!$H66*'Activity data'!BH8*Constants!$H84*FracLEACHMM*MMLeachEF*NtoN2O*kgtoGg,IF('Net zero activities &amp; levers'!$C$14="On",Constants!$H66*'Net zero Activity data'!BH8*Constants!$H84*FracLEACHMM*MMLeachEF*NtoN2O*kgtoGg,"ERROR"))</f>
        <v>2.6922741923996348E-2</v>
      </c>
      <c r="AP1204" s="94">
        <f>IF('Net zero activities &amp; levers'!$C$14="Off",Constants!$H66*'Activity data'!BI8*Constants!$H84*FracLEACHMM*MMLeachEF*NtoN2O*kgtoGg,IF('Net zero activities &amp; levers'!$C$14="On",Constants!$H66*'Net zero Activity data'!BI8*Constants!$H84*FracLEACHMM*MMLeachEF*NtoN2O*kgtoGg,"ERROR"))</f>
        <v>2.7127710370930373E-2</v>
      </c>
      <c r="AQ1204" s="94">
        <f>IF('Net zero activities &amp; levers'!$C$14="Off",Constants!$H66*'Activity data'!BJ8*Constants!$H84*FracLEACHMM*MMLeachEF*NtoN2O*kgtoGg,IF('Net zero activities &amp; levers'!$C$14="On",Constants!$H66*'Net zero Activity data'!BJ8*Constants!$H84*FracLEACHMM*MMLeachEF*NtoN2O*kgtoGg,"ERROR"))</f>
        <v>2.7333614307009015E-2</v>
      </c>
      <c r="AR1204" s="94">
        <f>IF('Net zero activities &amp; levers'!$C$14="Off",Constants!$H66*'Activity data'!BK8*Constants!$H84*FracLEACHMM*MMLeachEF*NtoN2O*kgtoGg,IF('Net zero activities &amp; levers'!$C$14="On",Constants!$H66*'Net zero Activity data'!BK8*Constants!$H84*FracLEACHMM*MMLeachEF*NtoN2O*kgtoGg,"ERROR"))</f>
        <v>2.7546728992874834E-2</v>
      </c>
      <c r="AS1204" s="94">
        <f>IF('Net zero activities &amp; levers'!$C$14="Off",Constants!$H66*'Activity data'!BL8*Constants!$H84*FracLEACHMM*MMLeachEF*NtoN2O*kgtoGg,IF('Net zero activities &amp; levers'!$C$14="On",Constants!$H66*'Net zero Activity data'!BL8*Constants!$H84*FracLEACHMM*MMLeachEF*NtoN2O*kgtoGg,"ERROR"))</f>
        <v>2.7802898910549947E-2</v>
      </c>
      <c r="AT1204" s="94">
        <f>IF('Net zero activities &amp; levers'!$C$14="Off",Constants!$H66*'Activity data'!BM8*Constants!$H84*FracLEACHMM*MMLeachEF*NtoN2O*kgtoGg,IF('Net zero activities &amp; levers'!$C$14="On",Constants!$H66*'Net zero Activity data'!BM8*Constants!$H84*FracLEACHMM*MMLeachEF*NtoN2O*kgtoGg,"ERROR"))</f>
        <v>2.7678284048176478E-2</v>
      </c>
      <c r="AU1204" s="94">
        <f>IF('Net zero activities &amp; levers'!$C$14="Off",Constants!$H66*'Activity data'!BN8*Constants!$H84*FracLEACHMM*MMLeachEF*NtoN2O*kgtoGg,IF('Net zero activities &amp; levers'!$C$14="On",Constants!$H66*'Net zero Activity data'!BN8*Constants!$H84*FracLEACHMM*MMLeachEF*NtoN2O*kgtoGg,"ERROR"))</f>
        <v>2.7488128401720321E-2</v>
      </c>
      <c r="AV1204" s="94">
        <f>IF('Net zero activities &amp; levers'!$C$14="Off",Constants!$H66*'Activity data'!BO8*Constants!$H84*FracLEACHMM*MMLeachEF*NtoN2O*kgtoGg,IF('Net zero activities &amp; levers'!$C$14="On",Constants!$H66*'Net zero Activity data'!BO8*Constants!$H84*FracLEACHMM*MMLeachEF*NtoN2O*kgtoGg,"ERROR"))</f>
        <v>2.7295603818214775E-2</v>
      </c>
      <c r="AW1204" s="94">
        <f>IF('Net zero activities &amp; levers'!$C$14="Off",Constants!$H66*'Activity data'!BP8*Constants!$H84*FracLEACHMM*MMLeachEF*NtoN2O*kgtoGg,IF('Net zero activities &amp; levers'!$C$14="On",Constants!$H66*'Net zero Activity data'!BP8*Constants!$H84*FracLEACHMM*MMLeachEF*NtoN2O*kgtoGg,"ERROR"))</f>
        <v>2.7079409503277349E-2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4.0226293185258916E-2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3.1888867020119539E-2</v>
      </c>
      <c r="T1205" s="94">
        <f>IF('Net zero activities &amp; levers'!$C$14="Off",Constants!$H67*'Activity data'!AM9*Constants!$H85*FracLEACHMM*MMLeachEF*NtoN2O*kgtoGg,IF('Net zero activities &amp; levers'!$C$14="On",Constants!$H67*'Net zero Activity data'!AM9*Constants!$H85*FracLEACHMM*MMLeachEF*NtoN2O*kgtoGg,"ERROR"))</f>
        <v>3.251225837804244E-2</v>
      </c>
      <c r="U1205" s="94">
        <f>IF('Net zero activities &amp; levers'!$C$14="Off",Constants!$H67*'Activity data'!AN9*Constants!$H85*FracLEACHMM*MMLeachEF*NtoN2O*kgtoGg,IF('Net zero activities &amp; levers'!$C$14="On",Constants!$H67*'Net zero Activity data'!AN9*Constants!$H85*FracLEACHMM*MMLeachEF*NtoN2O*kgtoGg,"ERROR"))</f>
        <v>3.2846812245040755E-2</v>
      </c>
      <c r="V1205" s="94">
        <f>IF('Net zero activities &amp; levers'!$C$14="Off",Constants!$H67*'Activity data'!AO9*Constants!$H85*FracLEACHMM*MMLeachEF*NtoN2O*kgtoGg,IF('Net zero activities &amp; levers'!$C$14="On",Constants!$H67*'Net zero Activity data'!AO9*Constants!$H85*FracLEACHMM*MMLeachEF*NtoN2O*kgtoGg,"ERROR"))</f>
        <v>3.3085273248895562E-2</v>
      </c>
      <c r="W1205" s="94">
        <f>IF('Net zero activities &amp; levers'!$C$14="Off",Constants!$H67*'Activity data'!AP9*Constants!$H85*FracLEACHMM*MMLeachEF*NtoN2O*kgtoGg,IF('Net zero activities &amp; levers'!$C$14="On",Constants!$H67*'Net zero Activity data'!AP9*Constants!$H85*FracLEACHMM*MMLeachEF*NtoN2O*kgtoGg,"ERROR"))</f>
        <v>3.3382562496654028E-2</v>
      </c>
      <c r="X1205" s="94">
        <f>IF('Net zero activities &amp; levers'!$C$14="Off",Constants!$H67*'Activity data'!AQ9*Constants!$H85*FracLEACHMM*MMLeachEF*NtoN2O*kgtoGg,IF('Net zero activities &amp; levers'!$C$14="On",Constants!$H67*'Net zero Activity data'!AQ9*Constants!$H85*FracLEACHMM*MMLeachEF*NtoN2O*kgtoGg,"ERROR"))</f>
        <v>3.3613253402853524E-2</v>
      </c>
      <c r="Y1205" s="94">
        <f>IF('Net zero activities &amp; levers'!$C$14="Off",Constants!$H67*'Activity data'!AR9*Constants!$H85*FracLEACHMM*MMLeachEF*NtoN2O*kgtoGg,IF('Net zero activities &amp; levers'!$C$14="On",Constants!$H67*'Net zero Activity data'!AR9*Constants!$H85*FracLEACHMM*MMLeachEF*NtoN2O*kgtoGg,"ERROR"))</f>
        <v>3.3709107873409846E-2</v>
      </c>
      <c r="Z1205" s="94">
        <f>IF('Net zero activities &amp; levers'!$C$14="Off",Constants!$H67*'Activity data'!AS9*Constants!$H85*FracLEACHMM*MMLeachEF*NtoN2O*kgtoGg,IF('Net zero activities &amp; levers'!$C$14="On",Constants!$H67*'Net zero Activity data'!AS9*Constants!$H85*FracLEACHMM*MMLeachEF*NtoN2O*kgtoGg,"ERROR"))</f>
        <v>3.3790487558237887E-2</v>
      </c>
      <c r="AA1205" s="94">
        <f>IF('Net zero activities &amp; levers'!$C$14="Off",Constants!$H67*'Activity data'!AT9*Constants!$H85*FracLEACHMM*MMLeachEF*NtoN2O*kgtoGg,IF('Net zero activities &amp; levers'!$C$14="On",Constants!$H67*'Net zero Activity data'!AT9*Constants!$H85*FracLEACHMM*MMLeachEF*NtoN2O*kgtoGg,"ERROR"))</f>
        <v>3.3880380418296489E-2</v>
      </c>
      <c r="AB1205" s="94">
        <f>IF('Net zero activities &amp; levers'!$C$14="Off",Constants!$H67*'Activity data'!AU9*Constants!$H85*FracLEACHMM*MMLeachEF*NtoN2O*kgtoGg,IF('Net zero activities &amp; levers'!$C$14="On",Constants!$H67*'Net zero Activity data'!AU9*Constants!$H85*FracLEACHMM*MMLeachEF*NtoN2O*kgtoGg,"ERROR"))</f>
        <v>3.4214250782148452E-2</v>
      </c>
      <c r="AC1205" s="94">
        <f>IF('Net zero activities &amp; levers'!$C$14="Off",Constants!$H67*'Activity data'!AV9*Constants!$H85*FracLEACHMM*MMLeachEF*NtoN2O*kgtoGg,IF('Net zero activities &amp; levers'!$C$14="On",Constants!$H67*'Net zero Activity data'!AV9*Constants!$H85*FracLEACHMM*MMLeachEF*NtoN2O*kgtoGg,"ERROR"))</f>
        <v>3.4415672845391571E-2</v>
      </c>
      <c r="AD1205" s="94">
        <f>IF('Net zero activities &amp; levers'!$C$14="Off",Constants!$H67*'Activity data'!AW9*Constants!$H85*FracLEACHMM*MMLeachEF*NtoN2O*kgtoGg,IF('Net zero activities &amp; levers'!$C$14="On",Constants!$H67*'Net zero Activity data'!AW9*Constants!$H85*FracLEACHMM*MMLeachEF*NtoN2O*kgtoGg,"ERROR"))</f>
        <v>3.4483891996821198E-2</v>
      </c>
      <c r="AE1205" s="94">
        <f>IF('Net zero activities &amp; levers'!$C$14="Off",Constants!$H67*'Activity data'!AX9*Constants!$H85*FracLEACHMM*MMLeachEF*NtoN2O*kgtoGg,IF('Net zero activities &amp; levers'!$C$14="On",Constants!$H67*'Net zero Activity data'!AX9*Constants!$H85*FracLEACHMM*MMLeachEF*NtoN2O*kgtoGg,"ERROR"))</f>
        <v>3.4566785384915574E-2</v>
      </c>
      <c r="AF1205" s="94">
        <f>IF('Net zero activities &amp; levers'!$C$14="Off",Constants!$H67*'Activity data'!AY9*Constants!$H85*FracLEACHMM*MMLeachEF*NtoN2O*kgtoGg,IF('Net zero activities &amp; levers'!$C$14="On",Constants!$H67*'Net zero Activity data'!AY9*Constants!$H85*FracLEACHMM*MMLeachEF*NtoN2O*kgtoGg,"ERROR"))</f>
        <v>3.4805291772237623E-2</v>
      </c>
      <c r="AG1205" s="94">
        <f>IF('Net zero activities &amp; levers'!$C$14="Off",Constants!$H67*'Activity data'!AZ9*Constants!$H85*FracLEACHMM*MMLeachEF*NtoN2O*kgtoGg,IF('Net zero activities &amp; levers'!$C$14="On",Constants!$H67*'Net zero Activity data'!AZ9*Constants!$H85*FracLEACHMM*MMLeachEF*NtoN2O*kgtoGg,"ERROR"))</f>
        <v>3.5099448651608092E-2</v>
      </c>
      <c r="AH1205" s="94">
        <f>IF('Net zero activities &amp; levers'!$C$14="Off",Constants!$H67*'Activity data'!BA9*Constants!$H85*FracLEACHMM*MMLeachEF*NtoN2O*kgtoGg,IF('Net zero activities &amp; levers'!$C$14="On",Constants!$H67*'Net zero Activity data'!BA9*Constants!$H85*FracLEACHMM*MMLeachEF*NtoN2O*kgtoGg,"ERROR"))</f>
        <v>3.5096885456144013E-2</v>
      </c>
      <c r="AI1205" s="94">
        <f>IF('Net zero activities &amp; levers'!$C$14="Off",Constants!$H67*'Activity data'!BB9*Constants!$H85*FracLEACHMM*MMLeachEF*NtoN2O*kgtoGg,IF('Net zero activities &amp; levers'!$C$14="On",Constants!$H67*'Net zero Activity data'!BB9*Constants!$H85*FracLEACHMM*MMLeachEF*NtoN2O*kgtoGg,"ERROR"))</f>
        <v>3.5068509710284967E-2</v>
      </c>
      <c r="AJ1205" s="94">
        <f>IF('Net zero activities &amp; levers'!$C$14="Off",Constants!$H67*'Activity data'!BC9*Constants!$H85*FracLEACHMM*MMLeachEF*NtoN2O*kgtoGg,IF('Net zero activities &amp; levers'!$C$14="On",Constants!$H67*'Net zero Activity data'!BC9*Constants!$H85*FracLEACHMM*MMLeachEF*NtoN2O*kgtoGg,"ERROR"))</f>
        <v>3.5103944761542341E-2</v>
      </c>
      <c r="AK1205" s="94">
        <f>IF('Net zero activities &amp; levers'!$C$14="Off",Constants!$H67*'Activity data'!BD9*Constants!$H85*FracLEACHMM*MMLeachEF*NtoN2O*kgtoGg,IF('Net zero activities &amp; levers'!$C$14="On",Constants!$H67*'Net zero Activity data'!BD9*Constants!$H85*FracLEACHMM*MMLeachEF*NtoN2O*kgtoGg,"ERROR"))</f>
        <v>3.5103641333491697E-2</v>
      </c>
      <c r="AL1205" s="94">
        <f>IF('Net zero activities &amp; levers'!$C$14="Off",Constants!$H67*'Activity data'!BE9*Constants!$H85*FracLEACHMM*MMLeachEF*NtoN2O*kgtoGg,IF('Net zero activities &amp; levers'!$C$14="On",Constants!$H67*'Net zero Activity data'!BE9*Constants!$H85*FracLEACHMM*MMLeachEF*NtoN2O*kgtoGg,"ERROR"))</f>
        <v>3.5167421037542668E-2</v>
      </c>
      <c r="AM1205" s="94">
        <f>IF('Net zero activities &amp; levers'!$C$14="Off",Constants!$H67*'Activity data'!BF9*Constants!$H85*FracLEACHMM*MMLeachEF*NtoN2O*kgtoGg,IF('Net zero activities &amp; levers'!$C$14="On",Constants!$H67*'Net zero Activity data'!BF9*Constants!$H85*FracLEACHMM*MMLeachEF*NtoN2O*kgtoGg,"ERROR"))</f>
        <v>3.5170235770807745E-2</v>
      </c>
      <c r="AN1205" s="94">
        <f>IF('Net zero activities &amp; levers'!$C$14="Off",Constants!$H67*'Activity data'!BG9*Constants!$H85*FracLEACHMM*MMLeachEF*NtoN2O*kgtoGg,IF('Net zero activities &amp; levers'!$C$14="On",Constants!$H67*'Net zero Activity data'!BG9*Constants!$H85*FracLEACHMM*MMLeachEF*NtoN2O*kgtoGg,"ERROR"))</f>
        <v>3.5464235607479674E-2</v>
      </c>
      <c r="AO1205" s="94">
        <f>IF('Net zero activities &amp; levers'!$C$14="Off",Constants!$H67*'Activity data'!BH9*Constants!$H85*FracLEACHMM*MMLeachEF*NtoN2O*kgtoGg,IF('Net zero activities &amp; levers'!$C$14="On",Constants!$H67*'Net zero Activity data'!BH9*Constants!$H85*FracLEACHMM*MMLeachEF*NtoN2O*kgtoGg,"ERROR"))</f>
        <v>3.5739088394022983E-2</v>
      </c>
      <c r="AP1205" s="94">
        <f>IF('Net zero activities &amp; levers'!$C$14="Off",Constants!$H67*'Activity data'!BI9*Constants!$H85*FracLEACHMM*MMLeachEF*NtoN2O*kgtoGg,IF('Net zero activities &amp; levers'!$C$14="On",Constants!$H67*'Net zero Activity data'!BI9*Constants!$H85*FracLEACHMM*MMLeachEF*NtoN2O*kgtoGg,"ERROR"))</f>
        <v>3.6011177524604129E-2</v>
      </c>
      <c r="AQ1205" s="94">
        <f>IF('Net zero activities &amp; levers'!$C$14="Off",Constants!$H67*'Activity data'!BJ9*Constants!$H85*FracLEACHMM*MMLeachEF*NtoN2O*kgtoGg,IF('Net zero activities &amp; levers'!$C$14="On",Constants!$H67*'Net zero Activity data'!BJ9*Constants!$H85*FracLEACHMM*MMLeachEF*NtoN2O*kgtoGg,"ERROR"))</f>
        <v>3.6284508487437188E-2</v>
      </c>
      <c r="AR1205" s="94">
        <f>IF('Net zero activities &amp; levers'!$C$14="Off",Constants!$H67*'Activity data'!BK9*Constants!$H85*FracLEACHMM*MMLeachEF*NtoN2O*kgtoGg,IF('Net zero activities &amp; levers'!$C$14="On",Constants!$H67*'Net zero Activity data'!BK9*Constants!$H85*FracLEACHMM*MMLeachEF*NtoN2O*kgtoGg,"ERROR"))</f>
        <v>3.6567411492551771E-2</v>
      </c>
      <c r="AS1205" s="94">
        <f>IF('Net zero activities &amp; levers'!$C$14="Off",Constants!$H67*'Activity data'!BL9*Constants!$H85*FracLEACHMM*MMLeachEF*NtoN2O*kgtoGg,IF('Net zero activities &amp; levers'!$C$14="On",Constants!$H67*'Net zero Activity data'!BL9*Constants!$H85*FracLEACHMM*MMLeachEF*NtoN2O*kgtoGg,"ERROR"))</f>
        <v>3.6907468956146154E-2</v>
      </c>
      <c r="AT1205" s="94">
        <f>IF('Net zero activities &amp; levers'!$C$14="Off",Constants!$H67*'Activity data'!BM9*Constants!$H85*FracLEACHMM*MMLeachEF*NtoN2O*kgtoGg,IF('Net zero activities &amp; levers'!$C$14="On",Constants!$H67*'Net zero Activity data'!BM9*Constants!$H85*FracLEACHMM*MMLeachEF*NtoN2O*kgtoGg,"ERROR"))</f>
        <v>3.6742046667653148E-2</v>
      </c>
      <c r="AU1205" s="94">
        <f>IF('Net zero activities &amp; levers'!$C$14="Off",Constants!$H67*'Activity data'!BN9*Constants!$H85*FracLEACHMM*MMLeachEF*NtoN2O*kgtoGg,IF('Net zero activities &amp; levers'!$C$14="On",Constants!$H67*'Net zero Activity data'!BN9*Constants!$H85*FracLEACHMM*MMLeachEF*NtoN2O*kgtoGg,"ERROR"))</f>
        <v>3.6489621061208441E-2</v>
      </c>
      <c r="AV1205" s="94">
        <f>IF('Net zero activities &amp; levers'!$C$14="Off",Constants!$H67*'Activity data'!BO9*Constants!$H85*FracLEACHMM*MMLeachEF*NtoN2O*kgtoGg,IF('Net zero activities &amp; levers'!$C$14="On",Constants!$H67*'Net zero Activity data'!BO9*Constants!$H85*FracLEACHMM*MMLeachEF*NtoN2O*kgtoGg,"ERROR"))</f>
        <v>3.6234050765755178E-2</v>
      </c>
      <c r="AW1205" s="94">
        <f>IF('Net zero activities &amp; levers'!$C$14="Off",Constants!$H67*'Activity data'!BP9*Constants!$H85*FracLEACHMM*MMLeachEF*NtoN2O*kgtoGg,IF('Net zero activities &amp; levers'!$C$14="On",Constants!$H67*'Net zero Activity data'!BP9*Constants!$H85*FracLEACHMM*MMLeachEF*NtoN2O*kgtoGg,"ERROR"))</f>
        <v>3.594705965045028E-2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4.1968337096859189E-2</v>
      </c>
      <c r="L1206" s="94">
        <f>IF('Net zero activities &amp; levers'!$C$14="Off",Constants!$H68*'Activity data'!AE10*Constants!$H86*FracLEACHMM*MMLeachEF*NtoN2O*kgtoGg,IF('Net zero activities &amp; levers'!$C$14="On",Constants!$H68*'Net zero Activity data'!AE10*Constants!$H86*FracLEACHMM*MMLeachEF*NtoN2O*kgtoGg,"ERROR"))</f>
        <v>4.3383434779753448E-2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4.7281576900430188E-2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4.6001406546351306E-2</v>
      </c>
      <c r="T1206" s="94">
        <f>IF('Net zero activities &amp; levers'!$C$14="Off",Constants!$H68*'Activity data'!AM10*Constants!$H86*FracLEACHMM*MMLeachEF*NtoN2O*kgtoGg,IF('Net zero activities &amp; levers'!$C$14="On",Constants!$H68*'Net zero Activity data'!AM10*Constants!$H86*FracLEACHMM*MMLeachEF*NtoN2O*kgtoGg,"ERROR"))</f>
        <v>4.8030645892974268E-2</v>
      </c>
      <c r="U1206" s="94">
        <f>IF('Net zero activities &amp; levers'!$C$14="Off",Constants!$H68*'Activity data'!AN10*Constants!$H86*FracLEACHMM*MMLeachEF*NtoN2O*kgtoGg,IF('Net zero activities &amp; levers'!$C$14="On",Constants!$H68*'Net zero Activity data'!AN10*Constants!$H86*FracLEACHMM*MMLeachEF*NtoN2O*kgtoGg,"ERROR"))</f>
        <v>4.9677926538676052E-2</v>
      </c>
      <c r="V1206" s="94">
        <f>IF('Net zero activities &amp; levers'!$C$14="Off",Constants!$H68*'Activity data'!AO10*Constants!$H86*FracLEACHMM*MMLeachEF*NtoN2O*kgtoGg,IF('Net zero activities &amp; levers'!$C$14="On",Constants!$H68*'Net zero Activity data'!AO10*Constants!$H86*FracLEACHMM*MMLeachEF*NtoN2O*kgtoGg,"ERROR"))</f>
        <v>5.1212475396024852E-2</v>
      </c>
      <c r="W1206" s="94">
        <f>IF('Net zero activities &amp; levers'!$C$14="Off",Constants!$H68*'Activity data'!AP10*Constants!$H86*FracLEACHMM*MMLeachEF*NtoN2O*kgtoGg,IF('Net zero activities &amp; levers'!$C$14="On",Constants!$H68*'Net zero Activity data'!AP10*Constants!$H86*FracLEACHMM*MMLeachEF*NtoN2O*kgtoGg,"ERROR"))</f>
        <v>5.2870611190916086E-2</v>
      </c>
      <c r="X1206" s="94">
        <f>IF('Net zero activities &amp; levers'!$C$14="Off",Constants!$H68*'Activity data'!AQ10*Constants!$H86*FracLEACHMM*MMLeachEF*NtoN2O*kgtoGg,IF('Net zero activities &amp; levers'!$C$14="On",Constants!$H68*'Net zero Activity data'!AQ10*Constants!$H86*FracLEACHMM*MMLeachEF*NtoN2O*kgtoGg,"ERROR"))</f>
        <v>5.4456723296959983E-2</v>
      </c>
      <c r="Y1206" s="94">
        <f>IF('Net zero activities &amp; levers'!$C$14="Off",Constants!$H68*'Activity data'!AR10*Constants!$H86*FracLEACHMM*MMLeachEF*NtoN2O*kgtoGg,IF('Net zero activities &amp; levers'!$C$14="On",Constants!$H68*'Net zero Activity data'!AR10*Constants!$H86*FracLEACHMM*MMLeachEF*NtoN2O*kgtoGg,"ERROR"))</f>
        <v>5.5851666343060907E-2</v>
      </c>
      <c r="Z1206" s="94">
        <f>IF('Net zero activities &amp; levers'!$C$14="Off",Constants!$H68*'Activity data'!AS10*Constants!$H86*FracLEACHMM*MMLeachEF*NtoN2O*kgtoGg,IF('Net zero activities &amp; levers'!$C$14="On",Constants!$H68*'Net zero Activity data'!AS10*Constants!$H86*FracLEACHMM*MMLeachEF*NtoN2O*kgtoGg,"ERROR"))</f>
        <v>5.7245455950606941E-2</v>
      </c>
      <c r="AA1206" s="94">
        <f>IF('Net zero activities &amp; levers'!$C$14="Off",Constants!$H68*'Activity data'!AT10*Constants!$H86*FracLEACHMM*MMLeachEF*NtoN2O*kgtoGg,IF('Net zero activities &amp; levers'!$C$14="On",Constants!$H68*'Net zero Activity data'!AT10*Constants!$H86*FracLEACHMM*MMLeachEF*NtoN2O*kgtoGg,"ERROR"))</f>
        <v>5.8677246968284372E-2</v>
      </c>
      <c r="AB1206" s="94">
        <f>IF('Net zero activities &amp; levers'!$C$14="Off",Constants!$H68*'Activity data'!AU10*Constants!$H86*FracLEACHMM*MMLeachEF*NtoN2O*kgtoGg,IF('Net zero activities &amp; levers'!$C$14="On",Constants!$H68*'Net zero Activity data'!AU10*Constants!$H86*FracLEACHMM*MMLeachEF*NtoN2O*kgtoGg,"ERROR"))</f>
        <v>6.0565793285847255E-2</v>
      </c>
      <c r="AC1206" s="94">
        <f>IF('Net zero activities &amp; levers'!$C$14="Off",Constants!$H68*'Activity data'!AV10*Constants!$H86*FracLEACHMM*MMLeachEF*NtoN2O*kgtoGg,IF('Net zero activities &amp; levers'!$C$14="On",Constants!$H68*'Net zero Activity data'!AV10*Constants!$H86*FracLEACHMM*MMLeachEF*NtoN2O*kgtoGg,"ERROR"))</f>
        <v>6.2259537007526587E-2</v>
      </c>
      <c r="AD1206" s="94">
        <f>IF('Net zero activities &amp; levers'!$C$14="Off",Constants!$H68*'Activity data'!AW10*Constants!$H86*FracLEACHMM*MMLeachEF*NtoN2O*kgtoGg,IF('Net zero activities &amp; levers'!$C$14="On",Constants!$H68*'Net zero Activity data'!AW10*Constants!$H86*FracLEACHMM*MMLeachEF*NtoN2O*kgtoGg,"ERROR"))</f>
        <v>6.4451736182578295E-2</v>
      </c>
      <c r="AE1206" s="94">
        <f>IF('Net zero activities &amp; levers'!$C$14="Off",Constants!$H68*'Activity data'!AX10*Constants!$H86*FracLEACHMM*MMLeachEF*NtoN2O*kgtoGg,IF('Net zero activities &amp; levers'!$C$14="On",Constants!$H68*'Net zero Activity data'!AX10*Constants!$H86*FracLEACHMM*MMLeachEF*NtoN2O*kgtoGg,"ERROR"))</f>
        <v>6.675330662384972E-2</v>
      </c>
      <c r="AF1206" s="94">
        <f>IF('Net zero activities &amp; levers'!$C$14="Off",Constants!$H68*'Activity data'!AY10*Constants!$H86*FracLEACHMM*MMLeachEF*NtoN2O*kgtoGg,IF('Net zero activities &amp; levers'!$C$14="On",Constants!$H68*'Net zero Activity data'!AY10*Constants!$H86*FracLEACHMM*MMLeachEF*NtoN2O*kgtoGg,"ERROR"))</f>
        <v>6.945286758784415E-2</v>
      </c>
      <c r="AG1206" s="94">
        <f>IF('Net zero activities &amp; levers'!$C$14="Off",Constants!$H68*'Activity data'!AZ10*Constants!$H86*FracLEACHMM*MMLeachEF*NtoN2O*kgtoGg,IF('Net zero activities &amp; levers'!$C$14="On",Constants!$H68*'Net zero Activity data'!AZ10*Constants!$H86*FracLEACHMM*MMLeachEF*NtoN2O*kgtoGg,"ERROR"))</f>
        <v>7.2380370882060271E-2</v>
      </c>
      <c r="AH1206" s="94">
        <f>IF('Net zero activities &amp; levers'!$C$14="Off",Constants!$H68*'Activity data'!BA10*Constants!$H86*FracLEACHMM*MMLeachEF*NtoN2O*kgtoGg,IF('Net zero activities &amp; levers'!$C$14="On",Constants!$H68*'Net zero Activity data'!BA10*Constants!$H86*FracLEACHMM*MMLeachEF*NtoN2O*kgtoGg,"ERROR"))</f>
        <v>7.4802816366762462E-2</v>
      </c>
      <c r="AI1206" s="94">
        <f>IF('Net zero activities &amp; levers'!$C$14="Off",Constants!$H68*'Activity data'!BB10*Constants!$H86*FracLEACHMM*MMLeachEF*NtoN2O*kgtoGg,IF('Net zero activities &amp; levers'!$C$14="On",Constants!$H68*'Net zero Activity data'!BB10*Constants!$H86*FracLEACHMM*MMLeachEF*NtoN2O*kgtoGg,"ERROR"))</f>
        <v>7.7260505095153587E-2</v>
      </c>
      <c r="AJ1206" s="94">
        <f>IF('Net zero activities &amp; levers'!$C$14="Off",Constants!$H68*'Activity data'!BC10*Constants!$H86*FracLEACHMM*MMLeachEF*NtoN2O*kgtoGg,IF('Net zero activities &amp; levers'!$C$14="On",Constants!$H68*'Net zero Activity data'!BC10*Constants!$H86*FracLEACHMM*MMLeachEF*NtoN2O*kgtoGg,"ERROR"))</f>
        <v>7.9957239531174604E-2</v>
      </c>
      <c r="AK1206" s="94">
        <f>IF('Net zero activities &amp; levers'!$C$14="Off",Constants!$H68*'Activity data'!BD10*Constants!$H86*FracLEACHMM*MMLeachEF*NtoN2O*kgtoGg,IF('Net zero activities &amp; levers'!$C$14="On",Constants!$H68*'Net zero Activity data'!BD10*Constants!$H86*FracLEACHMM*MMLeachEF*NtoN2O*kgtoGg,"ERROR"))</f>
        <v>8.2679016466604804E-2</v>
      </c>
      <c r="AL1206" s="94">
        <f>IF('Net zero activities &amp; levers'!$C$14="Off",Constants!$H68*'Activity data'!BE10*Constants!$H86*FracLEACHMM*MMLeachEF*NtoN2O*kgtoGg,IF('Net zero activities &amp; levers'!$C$14="On",Constants!$H68*'Net zero Activity data'!BE10*Constants!$H86*FracLEACHMM*MMLeachEF*NtoN2O*kgtoGg,"ERROR"))</f>
        <v>8.5666991961497282E-2</v>
      </c>
      <c r="AM1206" s="94">
        <f>IF('Net zero activities &amp; levers'!$C$14="Off",Constants!$H68*'Activity data'!BF10*Constants!$H86*FracLEACHMM*MMLeachEF*NtoN2O*kgtoGg,IF('Net zero activities &amp; levers'!$C$14="On",Constants!$H68*'Net zero Activity data'!BF10*Constants!$H86*FracLEACHMM*MMLeachEF*NtoN2O*kgtoGg,"ERROR"))</f>
        <v>8.8629006122433573E-2</v>
      </c>
      <c r="AN1206" s="94">
        <f>IF('Net zero activities &amp; levers'!$C$14="Off",Constants!$H68*'Activity data'!BG10*Constants!$H86*FracLEACHMM*MMLeachEF*NtoN2O*kgtoGg,IF('Net zero activities &amp; levers'!$C$14="On",Constants!$H68*'Net zero Activity data'!BG10*Constants!$H86*FracLEACHMM*MMLeachEF*NtoN2O*kgtoGg,"ERROR"))</f>
        <v>9.1891478166138171E-2</v>
      </c>
      <c r="AO1206" s="94">
        <f>IF('Net zero activities &amp; levers'!$C$14="Off",Constants!$H68*'Activity data'!BH10*Constants!$H86*FracLEACHMM*MMLeachEF*NtoN2O*kgtoGg,IF('Net zero activities &amp; levers'!$C$14="On",Constants!$H68*'Net zero Activity data'!BH10*Constants!$H86*FracLEACHMM*MMLeachEF*NtoN2O*kgtoGg,"ERROR"))</f>
        <v>9.5225516113379899E-2</v>
      </c>
      <c r="AP1206" s="94">
        <f>IF('Net zero activities &amp; levers'!$C$14="Off",Constants!$H68*'Activity data'!BI10*Constants!$H86*FracLEACHMM*MMLeachEF*NtoN2O*kgtoGg,IF('Net zero activities &amp; levers'!$C$14="On",Constants!$H68*'Net zero Activity data'!BI10*Constants!$H86*FracLEACHMM*MMLeachEF*NtoN2O*kgtoGg,"ERROR"))</f>
        <v>9.8677693483352313E-2</v>
      </c>
      <c r="AQ1206" s="94">
        <f>IF('Net zero activities &amp; levers'!$C$14="Off",Constants!$H68*'Activity data'!BJ10*Constants!$H86*FracLEACHMM*MMLeachEF*NtoN2O*kgtoGg,IF('Net zero activities &amp; levers'!$C$14="On",Constants!$H68*'Net zero Activity data'!BJ10*Constants!$H86*FracLEACHMM*MMLeachEF*NtoN2O*kgtoGg,"ERROR"))</f>
        <v>0.10226491904256467</v>
      </c>
      <c r="AR1206" s="94">
        <f>IF('Net zero activities &amp; levers'!$C$14="Off",Constants!$H68*'Activity data'!BK10*Constants!$H86*FracLEACHMM*MMLeachEF*NtoN2O*kgtoGg,IF('Net zero activities &amp; levers'!$C$14="On",Constants!$H68*'Net zero Activity data'!BK10*Constants!$H86*FracLEACHMM*MMLeachEF*NtoN2O*kgtoGg,"ERROR"))</f>
        <v>0.10601829475015455</v>
      </c>
      <c r="AS1206" s="94">
        <f>IF('Net zero activities &amp; levers'!$C$14="Off",Constants!$H68*'Activity data'!BL10*Constants!$H86*FracLEACHMM*MMLeachEF*NtoN2O*kgtoGg,IF('Net zero activities &amp; levers'!$C$14="On",Constants!$H68*'Net zero Activity data'!BL10*Constants!$H86*FracLEACHMM*MMLeachEF*NtoN2O*kgtoGg,"ERROR"))</f>
        <v>0.11008924659813461</v>
      </c>
      <c r="AT1206" s="94">
        <f>IF('Net zero activities &amp; levers'!$C$14="Off",Constants!$H68*'Activity data'!BM10*Constants!$H86*FracLEACHMM*MMLeachEF*NtoN2O*kgtoGg,IF('Net zero activities &amp; levers'!$C$14="On",Constants!$H68*'Net zero Activity data'!BM10*Constants!$H86*FracLEACHMM*MMLeachEF*NtoN2O*kgtoGg,"ERROR"))</f>
        <v>0.11277334531227801</v>
      </c>
      <c r="AU1206" s="94">
        <f>IF('Net zero activities &amp; levers'!$C$14="Off",Constants!$H68*'Activity data'!BN10*Constants!$H86*FracLEACHMM*MMLeachEF*NtoN2O*kgtoGg,IF('Net zero activities &amp; levers'!$C$14="On",Constants!$H68*'Net zero Activity data'!BN10*Constants!$H86*FracLEACHMM*MMLeachEF*NtoN2O*kgtoGg,"ERROR"))</f>
        <v>0.11526542487228345</v>
      </c>
      <c r="AV1206" s="94">
        <f>IF('Net zero activities &amp; levers'!$C$14="Off",Constants!$H68*'Activity data'!BO10*Constants!$H86*FracLEACHMM*MMLeachEF*NtoN2O*kgtoGg,IF('Net zero activities &amp; levers'!$C$14="On",Constants!$H68*'Net zero Activity data'!BO10*Constants!$H86*FracLEACHMM*MMLeachEF*NtoN2O*kgtoGg,"ERROR"))</f>
        <v>0.11781838070677919</v>
      </c>
      <c r="AW1206" s="94">
        <f>IF('Net zero activities &amp; levers'!$C$14="Off",Constants!$H68*'Activity data'!BP10*Constants!$H86*FracLEACHMM*MMLeachEF*NtoN2O*kgtoGg,IF('Net zero activities &amp; levers'!$C$14="On",Constants!$H68*'Net zero Activity data'!BP10*Constants!$H86*FracLEACHMM*MMLeachEF*NtoN2O*kgtoGg,"ERROR"))</f>
        <v>0.12034049161945987</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4.4026193063540792E-3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4.4831419329359936E-3</v>
      </c>
      <c r="T1207" s="94">
        <f>IF('Net zero activities &amp; levers'!$C$14="Off",Constants!$H69*'Activity data'!AM11*Constants!$H87*FracLEACHMM*MMLeachEF*NtoN2O*kgtoGg,IF('Net zero activities &amp; levers'!$C$14="On",Constants!$H69*'Net zero Activity data'!AM11*Constants!$H87*FracLEACHMM*MMLeachEF*NtoN2O*kgtoGg,"ERROR"))</f>
        <v>4.4981294810937092E-3</v>
      </c>
      <c r="U1207" s="94">
        <f>IF('Net zero activities &amp; levers'!$C$14="Off",Constants!$H69*'Activity data'!AN11*Constants!$H87*FracLEACHMM*MMLeachEF*NtoN2O*kgtoGg,IF('Net zero activities &amp; levers'!$C$14="On",Constants!$H69*'Net zero Activity data'!AN11*Constants!$H87*FracLEACHMM*MMLeachEF*NtoN2O*kgtoGg,"ERROR"))</f>
        <v>4.5113901168461383E-3</v>
      </c>
      <c r="V1207" s="94">
        <f>IF('Net zero activities &amp; levers'!$C$14="Off",Constants!$H69*'Activity data'!AO11*Constants!$H87*FracLEACHMM*MMLeachEF*NtoN2O*kgtoGg,IF('Net zero activities &amp; levers'!$C$14="On",Constants!$H69*'Net zero Activity data'!AO11*Constants!$H87*FracLEACHMM*MMLeachEF*NtoN2O*kgtoGg,"ERROR"))</f>
        <v>4.5229512157479055E-3</v>
      </c>
      <c r="W1207" s="94">
        <f>IF('Net zero activities &amp; levers'!$C$14="Off",Constants!$H69*'Activity data'!AP11*Constants!$H87*FracLEACHMM*MMLeachEF*NtoN2O*kgtoGg,IF('Net zero activities &amp; levers'!$C$14="On",Constants!$H69*'Net zero Activity data'!AP11*Constants!$H87*FracLEACHMM*MMLeachEF*NtoN2O*kgtoGg,"ERROR"))</f>
        <v>4.5328284443673043E-3</v>
      </c>
      <c r="X1207" s="94">
        <f>IF('Net zero activities &amp; levers'!$C$14="Off",Constants!$H69*'Activity data'!AQ11*Constants!$H87*FracLEACHMM*MMLeachEF*NtoN2O*kgtoGg,IF('Net zero activities &amp; levers'!$C$14="On",Constants!$H69*'Net zero Activity data'!AQ11*Constants!$H87*FracLEACHMM*MMLeachEF*NtoN2O*kgtoGg,"ERROR"))</f>
        <v>4.5408122954859707E-3</v>
      </c>
      <c r="Y1207" s="94">
        <f>IF('Net zero activities &amp; levers'!$C$14="Off",Constants!$H69*'Activity data'!AR11*Constants!$H87*FracLEACHMM*MMLeachEF*NtoN2O*kgtoGg,IF('Net zero activities &amp; levers'!$C$14="On",Constants!$H69*'Net zero Activity data'!AR11*Constants!$H87*FracLEACHMM*MMLeachEF*NtoN2O*kgtoGg,"ERROR"))</f>
        <v>4.548541926228525E-3</v>
      </c>
      <c r="Z1207" s="94">
        <f>IF('Net zero activities &amp; levers'!$C$14="Off",Constants!$H69*'Activity data'!AS11*Constants!$H87*FracLEACHMM*MMLeachEF*NtoN2O*kgtoGg,IF('Net zero activities &amp; levers'!$C$14="On",Constants!$H69*'Net zero Activity data'!AS11*Constants!$H87*FracLEACHMM*MMLeachEF*NtoN2O*kgtoGg,"ERROR"))</f>
        <v>4.556061851026345E-3</v>
      </c>
      <c r="AA1207" s="94">
        <f>IF('Net zero activities &amp; levers'!$C$14="Off",Constants!$H69*'Activity data'!AT11*Constants!$H87*FracLEACHMM*MMLeachEF*NtoN2O*kgtoGg,IF('Net zero activities &amp; levers'!$C$14="On",Constants!$H69*'Net zero Activity data'!AT11*Constants!$H87*FracLEACHMM*MMLeachEF*NtoN2O*kgtoGg,"ERROR"))</f>
        <v>4.5633388722935431E-3</v>
      </c>
      <c r="AB1207" s="94">
        <f>IF('Net zero activities &amp; levers'!$C$14="Off",Constants!$H69*'Activity data'!AU11*Constants!$H87*FracLEACHMM*MMLeachEF*NtoN2O*kgtoGg,IF('Net zero activities &amp; levers'!$C$14="On",Constants!$H69*'Net zero Activity data'!AU11*Constants!$H87*FracLEACHMM*MMLeachEF*NtoN2O*kgtoGg,"ERROR"))</f>
        <v>4.5705405679699667E-3</v>
      </c>
      <c r="AC1207" s="94">
        <f>IF('Net zero activities &amp; levers'!$C$14="Off",Constants!$H69*'Activity data'!AV11*Constants!$H87*FracLEACHMM*MMLeachEF*NtoN2O*kgtoGg,IF('Net zero activities &amp; levers'!$C$14="On",Constants!$H69*'Net zero Activity data'!AV11*Constants!$H87*FracLEACHMM*MMLeachEF*NtoN2O*kgtoGg,"ERROR"))</f>
        <v>4.577279289886339E-3</v>
      </c>
      <c r="AD1207" s="94">
        <f>IF('Net zero activities &amp; levers'!$C$14="Off",Constants!$H69*'Activity data'!AW11*Constants!$H87*FracLEACHMM*MMLeachEF*NtoN2O*kgtoGg,IF('Net zero activities &amp; levers'!$C$14="On",Constants!$H69*'Net zero Activity data'!AW11*Constants!$H87*FracLEACHMM*MMLeachEF*NtoN2O*kgtoGg,"ERROR"))</f>
        <v>4.5840017696731064E-3</v>
      </c>
      <c r="AE1207" s="94">
        <f>IF('Net zero activities &amp; levers'!$C$14="Off",Constants!$H69*'Activity data'!AX11*Constants!$H87*FracLEACHMM*MMLeachEF*NtoN2O*kgtoGg,IF('Net zero activities &amp; levers'!$C$14="On",Constants!$H69*'Net zero Activity data'!AX11*Constants!$H87*FracLEACHMM*MMLeachEF*NtoN2O*kgtoGg,"ERROR"))</f>
        <v>4.5905498903628991E-3</v>
      </c>
      <c r="AF1207" s="94">
        <f>IF('Net zero activities &amp; levers'!$C$14="Off",Constants!$H69*'Activity data'!AY11*Constants!$H87*FracLEACHMM*MMLeachEF*NtoN2O*kgtoGg,IF('Net zero activities &amp; levers'!$C$14="On",Constants!$H69*'Net zero Activity data'!AY11*Constants!$H87*FracLEACHMM*MMLeachEF*NtoN2O*kgtoGg,"ERROR"))</f>
        <v>4.597032328418643E-3</v>
      </c>
      <c r="AG1207" s="94">
        <f>IF('Net zero activities &amp; levers'!$C$14="Off",Constants!$H69*'Activity data'!AZ11*Constants!$H87*FracLEACHMM*MMLeachEF*NtoN2O*kgtoGg,IF('Net zero activities &amp; levers'!$C$14="On",Constants!$H69*'Net zero Activity data'!AZ11*Constants!$H87*FracLEACHMM*MMLeachEF*NtoN2O*kgtoGg,"ERROR"))</f>
        <v>4.6033268247160754E-3</v>
      </c>
      <c r="AH1207" s="94">
        <f>IF('Net zero activities &amp; levers'!$C$14="Off",Constants!$H69*'Activity data'!BA11*Constants!$H87*FracLEACHMM*MMLeachEF*NtoN2O*kgtoGg,IF('Net zero activities &amp; levers'!$C$14="On",Constants!$H69*'Net zero Activity data'!BA11*Constants!$H87*FracLEACHMM*MMLeachEF*NtoN2O*kgtoGg,"ERROR"))</f>
        <v>4.6090395157807641E-3</v>
      </c>
      <c r="AI1207" s="94">
        <f>IF('Net zero activities &amp; levers'!$C$14="Off",Constants!$H69*'Activity data'!BB11*Constants!$H87*FracLEACHMM*MMLeachEF*NtoN2O*kgtoGg,IF('Net zero activities &amp; levers'!$C$14="On",Constants!$H69*'Net zero Activity data'!BB11*Constants!$H87*FracLEACHMM*MMLeachEF*NtoN2O*kgtoGg,"ERROR"))</f>
        <v>4.6144746652234184E-3</v>
      </c>
      <c r="AJ1207" s="94">
        <f>IF('Net zero activities &amp; levers'!$C$14="Off",Constants!$H69*'Activity data'!BC11*Constants!$H87*FracLEACHMM*MMLeachEF*NtoN2O*kgtoGg,IF('Net zero activities &amp; levers'!$C$14="On",Constants!$H69*'Net zero Activity data'!BC11*Constants!$H87*FracLEACHMM*MMLeachEF*NtoN2O*kgtoGg,"ERROR"))</f>
        <v>4.6197044174680121E-3</v>
      </c>
      <c r="AK1207" s="94">
        <f>IF('Net zero activities &amp; levers'!$C$14="Off",Constants!$H69*'Activity data'!BD11*Constants!$H87*FracLEACHMM*MMLeachEF*NtoN2O*kgtoGg,IF('Net zero activities &amp; levers'!$C$14="On",Constants!$H69*'Net zero Activity data'!BD11*Constants!$H87*FracLEACHMM*MMLeachEF*NtoN2O*kgtoGg,"ERROR"))</f>
        <v>4.6245988985750986E-3</v>
      </c>
      <c r="AL1207" s="94">
        <f>IF('Net zero activities &amp; levers'!$C$14="Off",Constants!$H69*'Activity data'!BE11*Constants!$H87*FracLEACHMM*MMLeachEF*NtoN2O*kgtoGg,IF('Net zero activities &amp; levers'!$C$14="On",Constants!$H69*'Net zero Activity data'!BE11*Constants!$H87*FracLEACHMM*MMLeachEF*NtoN2O*kgtoGg,"ERROR"))</f>
        <v>4.6292494736440062E-3</v>
      </c>
      <c r="AM1207" s="94">
        <f>IF('Net zero activities &amp; levers'!$C$14="Off",Constants!$H69*'Activity data'!BF11*Constants!$H87*FracLEACHMM*MMLeachEF*NtoN2O*kgtoGg,IF('Net zero activities &amp; levers'!$C$14="On",Constants!$H69*'Net zero Activity data'!BF11*Constants!$H87*FracLEACHMM*MMLeachEF*NtoN2O*kgtoGg,"ERROR"))</f>
        <v>4.6334939392353282E-3</v>
      </c>
      <c r="AN1207" s="94">
        <f>IF('Net zero activities &amp; levers'!$C$14="Off",Constants!$H69*'Activity data'!BG11*Constants!$H87*FracLEACHMM*MMLeachEF*NtoN2O*kgtoGg,IF('Net zero activities &amp; levers'!$C$14="On",Constants!$H69*'Net zero Activity data'!BG11*Constants!$H87*FracLEACHMM*MMLeachEF*NtoN2O*kgtoGg,"ERROR"))</f>
        <v>4.6375836098901078E-3</v>
      </c>
      <c r="AO1207" s="94">
        <f>IF('Net zero activities &amp; levers'!$C$14="Off",Constants!$H69*'Activity data'!BH11*Constants!$H87*FracLEACHMM*MMLeachEF*NtoN2O*kgtoGg,IF('Net zero activities &amp; levers'!$C$14="On",Constants!$H69*'Net zero Activity data'!BH11*Constants!$H87*FracLEACHMM*MMLeachEF*NtoN2O*kgtoGg,"ERROR"))</f>
        <v>4.6413397566940386E-3</v>
      </c>
      <c r="AP1207" s="94">
        <f>IF('Net zero activities &amp; levers'!$C$14="Off",Constants!$H69*'Activity data'!BI11*Constants!$H87*FracLEACHMM*MMLeachEF*NtoN2O*kgtoGg,IF('Net zero activities &amp; levers'!$C$14="On",Constants!$H69*'Net zero Activity data'!BI11*Constants!$H87*FracLEACHMM*MMLeachEF*NtoN2O*kgtoGg,"ERROR"))</f>
        <v>4.6447657142902245E-3</v>
      </c>
      <c r="AQ1207" s="94">
        <f>IF('Net zero activities &amp; levers'!$C$14="Off",Constants!$H69*'Activity data'!BJ11*Constants!$H87*FracLEACHMM*MMLeachEF*NtoN2O*kgtoGg,IF('Net zero activities &amp; levers'!$C$14="On",Constants!$H69*'Net zero Activity data'!BJ11*Constants!$H87*FracLEACHMM*MMLeachEF*NtoN2O*kgtoGg,"ERROR"))</f>
        <v>4.6478516823919049E-3</v>
      </c>
      <c r="AR1207" s="94">
        <f>IF('Net zero activities &amp; levers'!$C$14="Off",Constants!$H69*'Activity data'!BK11*Constants!$H87*FracLEACHMM*MMLeachEF*NtoN2O*kgtoGg,IF('Net zero activities &amp; levers'!$C$14="On",Constants!$H69*'Net zero Activity data'!BK11*Constants!$H87*FracLEACHMM*MMLeachEF*NtoN2O*kgtoGg,"ERROR"))</f>
        <v>4.6505950806788269E-3</v>
      </c>
      <c r="AS1207" s="94">
        <f>IF('Net zero activities &amp; levers'!$C$14="Off",Constants!$H69*'Activity data'!BL11*Constants!$H87*FracLEACHMM*MMLeachEF*NtoN2O*kgtoGg,IF('Net zero activities &amp; levers'!$C$14="On",Constants!$H69*'Net zero Activity data'!BL11*Constants!$H87*FracLEACHMM*MMLeachEF*NtoN2O*kgtoGg,"ERROR"))</f>
        <v>4.6530507689313255E-3</v>
      </c>
      <c r="AT1207" s="94">
        <f>IF('Net zero activities &amp; levers'!$C$14="Off",Constants!$H69*'Activity data'!BM11*Constants!$H87*FracLEACHMM*MMLeachEF*NtoN2O*kgtoGg,IF('Net zero activities &amp; levers'!$C$14="On",Constants!$H69*'Net zero Activity data'!BM11*Constants!$H87*FracLEACHMM*MMLeachEF*NtoN2O*kgtoGg,"ERROR"))</f>
        <v>4.6544395442876816E-3</v>
      </c>
      <c r="AU1207" s="94">
        <f>IF('Net zero activities &amp; levers'!$C$14="Off",Constants!$H69*'Activity data'!BN11*Constants!$H87*FracLEACHMM*MMLeachEF*NtoN2O*kgtoGg,IF('Net zero activities &amp; levers'!$C$14="On",Constants!$H69*'Net zero Activity data'!BN11*Constants!$H87*FracLEACHMM*MMLeachEF*NtoN2O*kgtoGg,"ERROR"))</f>
        <v>4.6552925099563932E-3</v>
      </c>
      <c r="AV1207" s="94">
        <f>IF('Net zero activities &amp; levers'!$C$14="Off",Constants!$H69*'Activity data'!BO11*Constants!$H87*FracLEACHMM*MMLeachEF*NtoN2O*kgtoGg,IF('Net zero activities &amp; levers'!$C$14="On",Constants!$H69*'Net zero Activity data'!BO11*Constants!$H87*FracLEACHMM*MMLeachEF*NtoN2O*kgtoGg,"ERROR"))</f>
        <v>4.6557109567033706E-3</v>
      </c>
      <c r="AW1207" s="94">
        <f>IF('Net zero activities &amp; levers'!$C$14="Off",Constants!$H69*'Activity data'!BP11*Constants!$H87*FracLEACHMM*MMLeachEF*NtoN2O*kgtoGg,IF('Net zero activities &amp; levers'!$C$14="On",Constants!$H69*'Net zero Activity data'!BP11*Constants!$H87*FracLEACHMM*MMLeachEF*NtoN2O*kgtoGg,"ERROR"))</f>
        <v>4.6556428065926874E-3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3.6554846257269868E-3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3.7291672263793669E-3</v>
      </c>
      <c r="T1208" s="94">
        <f>IF('Net zero activities &amp; levers'!$C$14="Off",Constants!$H70*'Activity data'!AM12*Constants!$H88*FracLEACHMM*MMLeachEF*NtoN2O*kgtoGg,IF('Net zero activities &amp; levers'!$C$14="On",Constants!$H70*'Net zero Activity data'!AM12*Constants!$H88*FracLEACHMM*MMLeachEF*NtoN2O*kgtoGg,"ERROR"))</f>
        <v>3.7416341690346775E-3</v>
      </c>
      <c r="U1208" s="94">
        <f>IF('Net zero activities &amp; levers'!$C$14="Off",Constants!$H70*'Activity data'!AN12*Constants!$H88*FracLEACHMM*MMLeachEF*NtoN2O*kgtoGg,IF('Net zero activities &amp; levers'!$C$14="On",Constants!$H70*'Net zero Activity data'!AN12*Constants!$H88*FracLEACHMM*MMLeachEF*NtoN2O*kgtoGg,"ERROR"))</f>
        <v>3.7526646313730695E-3</v>
      </c>
      <c r="V1208" s="94">
        <f>IF('Net zero activities &amp; levers'!$C$14="Off",Constants!$H70*'Activity data'!AO12*Constants!$H88*FracLEACHMM*MMLeachEF*NtoN2O*kgtoGg,IF('Net zero activities &amp; levers'!$C$14="On",Constants!$H70*'Net zero Activity data'!AO12*Constants!$H88*FracLEACHMM*MMLeachEF*NtoN2O*kgtoGg,"ERROR"))</f>
        <v>3.7622813849290193E-3</v>
      </c>
      <c r="W1208" s="94">
        <f>IF('Net zero activities &amp; levers'!$C$14="Off",Constants!$H70*'Activity data'!AP12*Constants!$H88*FracLEACHMM*MMLeachEF*NtoN2O*kgtoGg,IF('Net zero activities &amp; levers'!$C$14="On",Constants!$H70*'Net zero Activity data'!AP12*Constants!$H88*FracLEACHMM*MMLeachEF*NtoN2O*kgtoGg,"ERROR"))</f>
        <v>3.7704974614677349E-3</v>
      </c>
      <c r="X1208" s="94">
        <f>IF('Net zero activities &amp; levers'!$C$14="Off",Constants!$H70*'Activity data'!AQ12*Constants!$H88*FracLEACHMM*MMLeachEF*NtoN2O*kgtoGg,IF('Net zero activities &amp; levers'!$C$14="On",Constants!$H70*'Net zero Activity data'!AQ12*Constants!$H88*FracLEACHMM*MMLeachEF*NtoN2O*kgtoGg,"ERROR"))</f>
        <v>3.7771385886899815E-3</v>
      </c>
      <c r="Y1208" s="94">
        <f>IF('Net zero activities &amp; levers'!$C$14="Off",Constants!$H70*'Activity data'!AR12*Constants!$H88*FracLEACHMM*MMLeachEF*NtoN2O*kgtoGg,IF('Net zero activities &amp; levers'!$C$14="On",Constants!$H70*'Net zero Activity data'!AR12*Constants!$H88*FracLEACHMM*MMLeachEF*NtoN2O*kgtoGg,"ERROR"))</f>
        <v>3.7835682503130899E-3</v>
      </c>
      <c r="Z1208" s="94">
        <f>IF('Net zero activities &amp; levers'!$C$14="Off",Constants!$H70*'Activity data'!AS12*Constants!$H88*FracLEACHMM*MMLeachEF*NtoN2O*kgtoGg,IF('Net zero activities &amp; levers'!$C$14="On",Constants!$H70*'Net zero Activity data'!AS12*Constants!$H88*FracLEACHMM*MMLeachEF*NtoN2O*kgtoGg,"ERROR"))</f>
        <v>3.7898234743323992E-3</v>
      </c>
      <c r="AA1208" s="94">
        <f>IF('Net zero activities &amp; levers'!$C$14="Off",Constants!$H70*'Activity data'!AT12*Constants!$H88*FracLEACHMM*MMLeachEF*NtoN2O*kgtoGg,IF('Net zero activities &amp; levers'!$C$14="On",Constants!$H70*'Net zero Activity data'!AT12*Constants!$H88*FracLEACHMM*MMLeachEF*NtoN2O*kgtoGg,"ERROR"))</f>
        <v>3.7958766463312451E-3</v>
      </c>
      <c r="AB1208" s="94">
        <f>IF('Net zero activities &amp; levers'!$C$14="Off",Constants!$H70*'Activity data'!AU12*Constants!$H88*FracLEACHMM*MMLeachEF*NtoN2O*kgtoGg,IF('Net zero activities &amp; levers'!$C$14="On",Constants!$H70*'Net zero Activity data'!AU12*Constants!$H88*FracLEACHMM*MMLeachEF*NtoN2O*kgtoGg,"ERROR"))</f>
        <v>3.8018671609954301E-3</v>
      </c>
      <c r="AC1208" s="94">
        <f>IF('Net zero activities &amp; levers'!$C$14="Off",Constants!$H70*'Activity data'!AV12*Constants!$H88*FracLEACHMM*MMLeachEF*NtoN2O*kgtoGg,IF('Net zero activities &amp; levers'!$C$14="On",Constants!$H70*'Net zero Activity data'!AV12*Constants!$H88*FracLEACHMM*MMLeachEF*NtoN2O*kgtoGg,"ERROR"))</f>
        <v>3.8074725648158184E-3</v>
      </c>
      <c r="AD1208" s="94">
        <f>IF('Net zero activities &amp; levers'!$C$14="Off",Constants!$H70*'Activity data'!AW12*Constants!$H88*FracLEACHMM*MMLeachEF*NtoN2O*kgtoGg,IF('Net zero activities &amp; levers'!$C$14="On",Constants!$H70*'Net zero Activity data'!AW12*Constants!$H88*FracLEACHMM*MMLeachEF*NtoN2O*kgtoGg,"ERROR"))</f>
        <v>3.8130644581075832E-3</v>
      </c>
      <c r="AE1208" s="94">
        <f>IF('Net zero activities &amp; levers'!$C$14="Off",Constants!$H70*'Activity data'!AX12*Constants!$H88*FracLEACHMM*MMLeachEF*NtoN2O*kgtoGg,IF('Net zero activities &amp; levers'!$C$14="On",Constants!$H70*'Net zero Activity data'!AX12*Constants!$H88*FracLEACHMM*MMLeachEF*NtoN2O*kgtoGg,"ERROR"))</f>
        <v>3.8185113160112668E-3</v>
      </c>
      <c r="AF1208" s="94">
        <f>IF('Net zero activities &amp; levers'!$C$14="Off",Constants!$H70*'Activity data'!AY12*Constants!$H88*FracLEACHMM*MMLeachEF*NtoN2O*kgtoGg,IF('Net zero activities &amp; levers'!$C$14="On",Constants!$H70*'Net zero Activity data'!AY12*Constants!$H88*FracLEACHMM*MMLeachEF*NtoN2O*kgtoGg,"ERROR"))</f>
        <v>3.8239035377847781E-3</v>
      </c>
      <c r="AG1208" s="94">
        <f>IF('Net zero activities &amp; levers'!$C$14="Off",Constants!$H70*'Activity data'!AZ12*Constants!$H88*FracLEACHMM*MMLeachEF*NtoN2O*kgtoGg,IF('Net zero activities &amp; levers'!$C$14="On",Constants!$H70*'Net zero Activity data'!AZ12*Constants!$H88*FracLEACHMM*MMLeachEF*NtoN2O*kgtoGg,"ERROR"))</f>
        <v>3.8291394258405404E-3</v>
      </c>
      <c r="AH1208" s="94">
        <f>IF('Net zero activities &amp; levers'!$C$14="Off",Constants!$H70*'Activity data'!BA12*Constants!$H88*FracLEACHMM*MMLeachEF*NtoN2O*kgtoGg,IF('Net zero activities &amp; levers'!$C$14="On",Constants!$H70*'Net zero Activity data'!BA12*Constants!$H88*FracLEACHMM*MMLeachEF*NtoN2O*kgtoGg,"ERROR"))</f>
        <v>3.8338913566541423E-3</v>
      </c>
      <c r="AI1208" s="94">
        <f>IF('Net zero activities &amp; levers'!$C$14="Off",Constants!$H70*'Activity data'!BB12*Constants!$H88*FracLEACHMM*MMLeachEF*NtoN2O*kgtoGg,IF('Net zero activities &amp; levers'!$C$14="On",Constants!$H70*'Net zero Activity data'!BB12*Constants!$H88*FracLEACHMM*MMLeachEF*NtoN2O*kgtoGg,"ERROR"))</f>
        <v>3.8384124227892826E-3</v>
      </c>
      <c r="AJ1208" s="94">
        <f>IF('Net zero activities &amp; levers'!$C$14="Off",Constants!$H70*'Activity data'!BC12*Constants!$H88*FracLEACHMM*MMLeachEF*NtoN2O*kgtoGg,IF('Net zero activities &amp; levers'!$C$14="On",Constants!$H70*'Net zero Activity data'!BC12*Constants!$H88*FracLEACHMM*MMLeachEF*NtoN2O*kgtoGg,"ERROR"))</f>
        <v>3.8427626354223779E-3</v>
      </c>
      <c r="AK1208" s="94">
        <f>IF('Net zero activities &amp; levers'!$C$14="Off",Constants!$H70*'Activity data'!BD12*Constants!$H88*FracLEACHMM*MMLeachEF*NtoN2O*kgtoGg,IF('Net zero activities &amp; levers'!$C$14="On",Constants!$H70*'Net zero Activity data'!BD12*Constants!$H88*FracLEACHMM*MMLeachEF*NtoN2O*kgtoGg,"ERROR"))</f>
        <v>3.8468339628101168E-3</v>
      </c>
      <c r="AL1208" s="94">
        <f>IF('Net zero activities &amp; levers'!$C$14="Off",Constants!$H70*'Activity data'!BE12*Constants!$H88*FracLEACHMM*MMLeachEF*NtoN2O*kgtoGg,IF('Net zero activities &amp; levers'!$C$14="On",Constants!$H70*'Net zero Activity data'!BE12*Constants!$H88*FracLEACHMM*MMLeachEF*NtoN2O*kgtoGg,"ERROR"))</f>
        <v>3.8507024042715326E-3</v>
      </c>
      <c r="AM1208" s="94">
        <f>IF('Net zero activities &amp; levers'!$C$14="Off",Constants!$H70*'Activity data'!BF12*Constants!$H88*FracLEACHMM*MMLeachEF*NtoN2O*kgtoGg,IF('Net zero activities &amp; levers'!$C$14="On",Constants!$H70*'Net zero Activity data'!BF12*Constants!$H88*FracLEACHMM*MMLeachEF*NtoN2O*kgtoGg,"ERROR"))</f>
        <v>3.8542330357379086E-3</v>
      </c>
      <c r="AN1208" s="94">
        <f>IF('Net zero activities &amp; levers'!$C$14="Off",Constants!$H70*'Activity data'!BG12*Constants!$H88*FracLEACHMM*MMLeachEF*NtoN2O*kgtoGg,IF('Net zero activities &amp; levers'!$C$14="On",Constants!$H70*'Net zero Activity data'!BG12*Constants!$H88*FracLEACHMM*MMLeachEF*NtoN2O*kgtoGg,"ERROR"))</f>
        <v>3.8576349056765893E-3</v>
      </c>
      <c r="AO1208" s="94">
        <f>IF('Net zero activities &amp; levers'!$C$14="Off",Constants!$H70*'Activity data'!BH12*Constants!$H88*FracLEACHMM*MMLeachEF*NtoN2O*kgtoGg,IF('Net zero activities &amp; levers'!$C$14="On",Constants!$H70*'Net zero Activity data'!BH12*Constants!$H88*FracLEACHMM*MMLeachEF*NtoN2O*kgtoGg,"ERROR"))</f>
        <v>3.8607593437979385E-3</v>
      </c>
      <c r="AP1208" s="94">
        <f>IF('Net zero activities &amp; levers'!$C$14="Off",Constants!$H70*'Activity data'!BI12*Constants!$H88*FracLEACHMM*MMLeachEF*NtoN2O*kgtoGg,IF('Net zero activities &amp; levers'!$C$14="On",Constants!$H70*'Net zero Activity data'!BI12*Constants!$H88*FracLEACHMM*MMLeachEF*NtoN2O*kgtoGg,"ERROR"))</f>
        <v>3.8636091239248635E-3</v>
      </c>
      <c r="AQ1208" s="94">
        <f>IF('Net zero activities &amp; levers'!$C$14="Off",Constants!$H70*'Activity data'!BJ12*Constants!$H88*FracLEACHMM*MMLeachEF*NtoN2O*kgtoGg,IF('Net zero activities &amp; levers'!$C$14="On",Constants!$H70*'Net zero Activity data'!BJ12*Constants!$H88*FracLEACHMM*MMLeachEF*NtoN2O*kgtoGg,"ERROR"))</f>
        <v>3.8661760939826023E-3</v>
      </c>
      <c r="AR1208" s="94">
        <f>IF('Net zero activities &amp; levers'!$C$14="Off",Constants!$H70*'Activity data'!BK12*Constants!$H88*FracLEACHMM*MMLeachEF*NtoN2O*kgtoGg,IF('Net zero activities &amp; levers'!$C$14="On",Constants!$H70*'Net zero Activity data'!BK12*Constants!$H88*FracLEACHMM*MMLeachEF*NtoN2O*kgtoGg,"ERROR"))</f>
        <v>3.868458107609103E-3</v>
      </c>
      <c r="AS1208" s="94">
        <f>IF('Net zero activities &amp; levers'!$C$14="Off",Constants!$H70*'Activity data'!BL12*Constants!$H88*FracLEACHMM*MMLeachEF*NtoN2O*kgtoGg,IF('Net zero activities &amp; levers'!$C$14="On",Constants!$H70*'Net zero Activity data'!BL12*Constants!$H88*FracLEACHMM*MMLeachEF*NtoN2O*kgtoGg,"ERROR"))</f>
        <v>3.870500798268112E-3</v>
      </c>
      <c r="AT1208" s="94">
        <f>IF('Net zero activities &amp; levers'!$C$14="Off",Constants!$H70*'Activity data'!BM12*Constants!$H88*FracLEACHMM*MMLeachEF*NtoN2O*kgtoGg,IF('Net zero activities &amp; levers'!$C$14="On",Constants!$H70*'Net zero Activity data'!BM12*Constants!$H88*FracLEACHMM*MMLeachEF*NtoN2O*kgtoGg,"ERROR"))</f>
        <v>3.8716560094171674E-3</v>
      </c>
      <c r="AU1208" s="94">
        <f>IF('Net zero activities &amp; levers'!$C$14="Off",Constants!$H70*'Activity data'!BN12*Constants!$H88*FracLEACHMM*MMLeachEF*NtoN2O*kgtoGg,IF('Net zero activities &amp; levers'!$C$14="On",Constants!$H70*'Net zero Activity data'!BN12*Constants!$H88*FracLEACHMM*MMLeachEF*NtoN2O*kgtoGg,"ERROR"))</f>
        <v>3.8723655233394503E-3</v>
      </c>
      <c r="AV1208" s="94">
        <f>IF('Net zero activities &amp; levers'!$C$14="Off",Constants!$H70*'Activity data'!BO12*Constants!$H88*FracLEACHMM*MMLeachEF*NtoN2O*kgtoGg,IF('Net zero activities &amp; levers'!$C$14="On",Constants!$H70*'Net zero Activity data'!BO12*Constants!$H88*FracLEACHMM*MMLeachEF*NtoN2O*kgtoGg,"ERROR"))</f>
        <v>3.8727135957222015E-3</v>
      </c>
      <c r="AW1208" s="94">
        <f>IF('Net zero activities &amp; levers'!$C$14="Off",Constants!$H70*'Activity data'!BP12*Constants!$H88*FracLEACHMM*MMLeachEF*NtoN2O*kgtoGg,IF('Net zero activities &amp; levers'!$C$14="On",Constants!$H70*'Net zero Activity data'!BP12*Constants!$H88*FracLEACHMM*MMLeachEF*NtoN2O*kgtoGg,"ERROR"))</f>
        <v>3.8726569070955566E-3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5.6545140624783465E-4</v>
      </c>
      <c r="T1209" s="94">
        <f>IF('Net zero activities &amp; levers'!$C$14="Off",Constants!$H71*'Activity data'!AM13*Constants!$H89*FracLEACHMM*MMLeachEF*NtoN2O*kgtoGg,IF('Net zero activities &amp; levers'!$C$14="On",Constants!$H71*'Net zero Activity data'!AM13*Constants!$H89*FracLEACHMM*MMLeachEF*NtoN2O*kgtoGg,"ERROR"))</f>
        <v>5.6865412325450787E-4</v>
      </c>
      <c r="U1209" s="94">
        <f>IF('Net zero activities &amp; levers'!$C$14="Off",Constants!$H71*'Activity data'!AN13*Constants!$H89*FracLEACHMM*MMLeachEF*NtoN2O*kgtoGg,IF('Net zero activities &amp; levers'!$C$14="On",Constants!$H71*'Net zero Activity data'!AN13*Constants!$H89*FracLEACHMM*MMLeachEF*NtoN2O*kgtoGg,"ERROR"))</f>
        <v>5.7147315908429161E-4</v>
      </c>
      <c r="V1209" s="94">
        <f>IF('Net zero activities &amp; levers'!$C$14="Off",Constants!$H71*'Activity data'!AO13*Constants!$H89*FracLEACHMM*MMLeachEF*NtoN2O*kgtoGg,IF('Net zero activities &amp; levers'!$C$14="On",Constants!$H71*'Net zero Activity data'!AO13*Constants!$H89*FracLEACHMM*MMLeachEF*NtoN2O*kgtoGg,"ERROR"))</f>
        <v>5.7392046449051539E-4</v>
      </c>
      <c r="W1209" s="94">
        <f>IF('Net zero activities &amp; levers'!$C$14="Off",Constants!$H71*'Activity data'!AP13*Constants!$H89*FracLEACHMM*MMLeachEF*NtoN2O*kgtoGg,IF('Net zero activities &amp; levers'!$C$14="On",Constants!$H71*'Net zero Activity data'!AP13*Constants!$H89*FracLEACHMM*MMLeachEF*NtoN2O*kgtoGg,"ERROR"))</f>
        <v>5.7600507908448135E-4</v>
      </c>
      <c r="X1209" s="94">
        <f>IF('Net zero activities &amp; levers'!$C$14="Off",Constants!$H71*'Activity data'!AQ13*Constants!$H89*FracLEACHMM*MMLeachEF*NtoN2O*kgtoGg,IF('Net zero activities &amp; levers'!$C$14="On",Constants!$H71*'Net zero Activity data'!AQ13*Constants!$H89*FracLEACHMM*MMLeachEF*NtoN2O*kgtoGg,"ERROR"))</f>
        <v>5.7769284779779072E-4</v>
      </c>
      <c r="Y1209" s="94">
        <f>IF('Net zero activities &amp; levers'!$C$14="Off",Constants!$H71*'Activity data'!AR13*Constants!$H89*FracLEACHMM*MMLeachEF*NtoN2O*kgtoGg,IF('Net zero activities &amp; levers'!$C$14="On",Constants!$H71*'Net zero Activity data'!AR13*Constants!$H89*FracLEACHMM*MMLeachEF*NtoN2O*kgtoGg,"ERROR"))</f>
        <v>5.7929860978366172E-4</v>
      </c>
      <c r="Z1209" s="94">
        <f>IF('Net zero activities &amp; levers'!$C$14="Off",Constants!$H71*'Activity data'!AS13*Constants!$H89*FracLEACHMM*MMLeachEF*NtoN2O*kgtoGg,IF('Net zero activities &amp; levers'!$C$14="On",Constants!$H71*'Net zero Activity data'!AS13*Constants!$H89*FracLEACHMM*MMLeachEF*NtoN2O*kgtoGg,"ERROR"))</f>
        <v>5.8083354574075391E-4</v>
      </c>
      <c r="AA1209" s="94">
        <f>IF('Net zero activities &amp; levers'!$C$14="Off",Constants!$H71*'Activity data'!AT13*Constants!$H89*FracLEACHMM*MMLeachEF*NtoN2O*kgtoGg,IF('Net zero activities &amp; levers'!$C$14="On",Constants!$H71*'Net zero Activity data'!AT13*Constants!$H89*FracLEACHMM*MMLeachEF*NtoN2O*kgtoGg,"ERROR"))</f>
        <v>5.8229387889023609E-4</v>
      </c>
      <c r="AB1209" s="94">
        <f>IF('Net zero activities &amp; levers'!$C$14="Off",Constants!$H71*'Activity data'!AU13*Constants!$H89*FracLEACHMM*MMLeachEF*NtoN2O*kgtoGg,IF('Net zero activities &amp; levers'!$C$14="On",Constants!$H71*'Net zero Activity data'!AU13*Constants!$H89*FracLEACHMM*MMLeachEF*NtoN2O*kgtoGg,"ERROR"))</f>
        <v>5.837133156086626E-4</v>
      </c>
      <c r="AC1209" s="94">
        <f>IF('Net zero activities &amp; levers'!$C$14="Off",Constants!$H71*'Activity data'!AV13*Constants!$H89*FracLEACHMM*MMLeachEF*NtoN2O*kgtoGg,IF('Net zero activities &amp; levers'!$C$14="On",Constants!$H71*'Net zero Activity data'!AV13*Constants!$H89*FracLEACHMM*MMLeachEF*NtoN2O*kgtoGg,"ERROR"))</f>
        <v>5.8502115043819838E-4</v>
      </c>
      <c r="AD1209" s="94">
        <f>IF('Net zero activities &amp; levers'!$C$14="Off",Constants!$H71*'Activity data'!AW13*Constants!$H89*FracLEACHMM*MMLeachEF*NtoN2O*kgtoGg,IF('Net zero activities &amp; levers'!$C$14="On",Constants!$H71*'Net zero Activity data'!AW13*Constants!$H89*FracLEACHMM*MMLeachEF*NtoN2O*kgtoGg,"ERROR"))</f>
        <v>5.863029788261237E-4</v>
      </c>
      <c r="AE1209" s="94">
        <f>IF('Net zero activities &amp; levers'!$C$14="Off",Constants!$H71*'Activity data'!AX13*Constants!$H89*FracLEACHMM*MMLeachEF*NtoN2O*kgtoGg,IF('Net zero activities &amp; levers'!$C$14="On",Constants!$H71*'Net zero Activity data'!AX13*Constants!$H89*FracLEACHMM*MMLeachEF*NtoN2O*kgtoGg,"ERROR"))</f>
        <v>5.8753078239757214E-4</v>
      </c>
      <c r="AF1209" s="94">
        <f>IF('Net zero activities &amp; levers'!$C$14="Off",Constants!$H71*'Activity data'!AY13*Constants!$H89*FracLEACHMM*MMLeachEF*NtoN2O*kgtoGg,IF('Net zero activities &amp; levers'!$C$14="On",Constants!$H71*'Net zero Activity data'!AY13*Constants!$H89*FracLEACHMM*MMLeachEF*NtoN2O*kgtoGg,"ERROR"))</f>
        <v>5.8872628658963313E-4</v>
      </c>
      <c r="AG1209" s="94">
        <f>IF('Net zero activities &amp; levers'!$C$14="Off",Constants!$H71*'Activity data'!AZ13*Constants!$H89*FracLEACHMM*MMLeachEF*NtoN2O*kgtoGg,IF('Net zero activities &amp; levers'!$C$14="On",Constants!$H71*'Net zero Activity data'!AZ13*Constants!$H89*FracLEACHMM*MMLeachEF*NtoN2O*kgtoGg,"ERROR"))</f>
        <v>5.8986805127360451E-4</v>
      </c>
      <c r="AH1209" s="94">
        <f>IF('Net zero activities &amp; levers'!$C$14="Off",Constants!$H71*'Activity data'!BA13*Constants!$H89*FracLEACHMM*MMLeachEF*NtoN2O*kgtoGg,IF('Net zero activities &amp; levers'!$C$14="On",Constants!$H71*'Net zero Activity data'!BA13*Constants!$H89*FracLEACHMM*MMLeachEF*NtoN2O*kgtoGg,"ERROR"))</f>
        <v>5.9088436863536514E-4</v>
      </c>
      <c r="AI1209" s="94">
        <f>IF('Net zero activities &amp; levers'!$C$14="Off",Constants!$H71*'Activity data'!BB13*Constants!$H89*FracLEACHMM*MMLeachEF*NtoN2O*kgtoGg,IF('Net zero activities &amp; levers'!$C$14="On",Constants!$H71*'Net zero Activity data'!BB13*Constants!$H89*FracLEACHMM*MMLeachEF*NtoN2O*kgtoGg,"ERROR"))</f>
        <v>5.9183312943904493E-4</v>
      </c>
      <c r="AJ1209" s="94">
        <f>IF('Net zero activities &amp; levers'!$C$14="Off",Constants!$H71*'Activity data'!BC13*Constants!$H89*FracLEACHMM*MMLeachEF*NtoN2O*kgtoGg,IF('Net zero activities &amp; levers'!$C$14="On",Constants!$H71*'Net zero Activity data'!BC13*Constants!$H89*FracLEACHMM*MMLeachEF*NtoN2O*kgtoGg,"ERROR"))</f>
        <v>5.9272884243800666E-4</v>
      </c>
      <c r="AK1209" s="94">
        <f>IF('Net zero activities &amp; levers'!$C$14="Off",Constants!$H71*'Activity data'!BD13*Constants!$H89*FracLEACHMM*MMLeachEF*NtoN2O*kgtoGg,IF('Net zero activities &amp; levers'!$C$14="On",Constants!$H71*'Net zero Activity data'!BD13*Constants!$H89*FracLEACHMM*MMLeachEF*NtoN2O*kgtoGg,"ERROR"))</f>
        <v>5.9354860483328302E-4</v>
      </c>
      <c r="AL1209" s="94">
        <f>IF('Net zero activities &amp; levers'!$C$14="Off",Constants!$H71*'Activity data'!BE13*Constants!$H89*FracLEACHMM*MMLeachEF*NtoN2O*kgtoGg,IF('Net zero activities &amp; levers'!$C$14="On",Constants!$H71*'Net zero Activity data'!BE13*Constants!$H89*FracLEACHMM*MMLeachEF*NtoN2O*kgtoGg,"ERROR"))</f>
        <v>5.9431031573727435E-4</v>
      </c>
      <c r="AM1209" s="94">
        <f>IF('Net zero activities &amp; levers'!$C$14="Off",Constants!$H71*'Activity data'!BF13*Constants!$H89*FracLEACHMM*MMLeachEF*NtoN2O*kgtoGg,IF('Net zero activities &amp; levers'!$C$14="On",Constants!$H71*'Net zero Activity data'!BF13*Constants!$H89*FracLEACHMM*MMLeachEF*NtoN2O*kgtoGg,"ERROR"))</f>
        <v>5.9498512163499333E-4</v>
      </c>
      <c r="AN1209" s="94">
        <f>IF('Net zero activities &amp; levers'!$C$14="Off",Constants!$H71*'Activity data'!BG13*Constants!$H89*FracLEACHMM*MMLeachEF*NtoN2O*kgtoGg,IF('Net zero activities &amp; levers'!$C$14="On",Constants!$H71*'Net zero Activity data'!BG13*Constants!$H89*FracLEACHMM*MMLeachEF*NtoN2O*kgtoGg,"ERROR"))</f>
        <v>5.9562012099022602E-4</v>
      </c>
      <c r="AO1209" s="94">
        <f>IF('Net zero activities &amp; levers'!$C$14="Off",Constants!$H71*'Activity data'!BH13*Constants!$H89*FracLEACHMM*MMLeachEF*NtoN2O*kgtoGg,IF('Net zero activities &amp; levers'!$C$14="On",Constants!$H71*'Net zero Activity data'!BH13*Constants!$H89*FracLEACHMM*MMLeachEF*NtoN2O*kgtoGg,"ERROR"))</f>
        <v>5.9618333912128186E-4</v>
      </c>
      <c r="AP1209" s="94">
        <f>IF('Net zero activities &amp; levers'!$C$14="Off",Constants!$H71*'Activity data'!BI13*Constants!$H89*FracLEACHMM*MMLeachEF*NtoN2O*kgtoGg,IF('Net zero activities &amp; levers'!$C$14="On",Constants!$H71*'Net zero Activity data'!BI13*Constants!$H89*FracLEACHMM*MMLeachEF*NtoN2O*kgtoGg,"ERROR"))</f>
        <v>5.9667623789256836E-4</v>
      </c>
      <c r="AQ1209" s="94">
        <f>IF('Net zero activities &amp; levers'!$C$14="Off",Constants!$H71*'Activity data'!BJ13*Constants!$H89*FracLEACHMM*MMLeachEF*NtoN2O*kgtoGg,IF('Net zero activities &amp; levers'!$C$14="On",Constants!$H71*'Net zero Activity data'!BJ13*Constants!$H89*FracLEACHMM*MMLeachEF*NtoN2O*kgtoGg,"ERROR"))</f>
        <v>5.9709783225584062E-4</v>
      </c>
      <c r="AR1209" s="94">
        <f>IF('Net zero activities &amp; levers'!$C$14="Off",Constants!$H71*'Activity data'!BK13*Constants!$H89*FracLEACHMM*MMLeachEF*NtoN2O*kgtoGg,IF('Net zero activities &amp; levers'!$C$14="On",Constants!$H71*'Net zero Activity data'!BK13*Constants!$H89*FracLEACHMM*MMLeachEF*NtoN2O*kgtoGg,"ERROR"))</f>
        <v>5.9744842025118215E-4</v>
      </c>
      <c r="AS1209" s="94">
        <f>IF('Net zero activities &amp; levers'!$C$14="Off",Constants!$H71*'Activity data'!BL13*Constants!$H89*FracLEACHMM*MMLeachEF*NtoN2O*kgtoGg,IF('Net zero activities &amp; levers'!$C$14="On",Constants!$H71*'Net zero Activity data'!BL13*Constants!$H89*FracLEACHMM*MMLeachEF*NtoN2O*kgtoGg,"ERROR"))</f>
        <v>5.977387032100464E-4</v>
      </c>
      <c r="AT1209" s="94">
        <f>IF('Net zero activities &amp; levers'!$C$14="Off",Constants!$H71*'Activity data'!BM13*Constants!$H89*FracLEACHMM*MMLeachEF*NtoN2O*kgtoGg,IF('Net zero activities &amp; levers'!$C$14="On",Constants!$H71*'Net zero Activity data'!BM13*Constants!$H89*FracLEACHMM*MMLeachEF*NtoN2O*kgtoGg,"ERROR"))</f>
        <v>5.9782793045255332E-4</v>
      </c>
      <c r="AU1209" s="94">
        <f>IF('Net zero activities &amp; levers'!$C$14="Off",Constants!$H71*'Activity data'!BN13*Constants!$H89*FracLEACHMM*MMLeachEF*NtoN2O*kgtoGg,IF('Net zero activities &amp; levers'!$C$14="On",Constants!$H71*'Net zero Activity data'!BN13*Constants!$H89*FracLEACHMM*MMLeachEF*NtoN2O*kgtoGg,"ERROR"))</f>
        <v>5.9781361768968249E-4</v>
      </c>
      <c r="AV1209" s="94">
        <f>IF('Net zero activities &amp; levers'!$C$14="Off",Constants!$H71*'Activity data'!BO13*Constants!$H89*FracLEACHMM*MMLeachEF*NtoN2O*kgtoGg,IF('Net zero activities &amp; levers'!$C$14="On",Constants!$H71*'Net zero Activity data'!BO13*Constants!$H89*FracLEACHMM*MMLeachEF*NtoN2O*kgtoGg,"ERROR"))</f>
        <v>5.977148741637897E-4</v>
      </c>
      <c r="AW1209" s="94">
        <f>IF('Net zero activities &amp; levers'!$C$14="Off",Constants!$H71*'Activity data'!BP13*Constants!$H89*FracLEACHMM*MMLeachEF*NtoN2O*kgtoGg,IF('Net zero activities &amp; levers'!$C$14="On",Constants!$H71*'Net zero Activity data'!BP13*Constants!$H89*FracLEACHMM*MMLeachEF*NtoN2O*kgtoGg,"ERROR"))</f>
        <v>5.9752296312685709E-4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6.8438891439814992E-3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6.9732982788842076E-3</v>
      </c>
      <c r="T1210" s="94">
        <f>IF('Net zero activities &amp; levers'!$C$14="Off",Constants!$H72*'Activity data'!AM14*Constants!$H90*FracLEACHMM*MMLeachEF*NtoN2O*kgtoGg,IF('Net zero activities &amp; levers'!$C$14="On",Constants!$H72*'Net zero Activity data'!AM14*Constants!$H90*FracLEACHMM*MMLeachEF*NtoN2O*kgtoGg,"ERROR"))</f>
        <v>7.0127950433163371E-3</v>
      </c>
      <c r="U1210" s="94">
        <f>IF('Net zero activities &amp; levers'!$C$14="Off",Constants!$H72*'Activity data'!AN14*Constants!$H90*FracLEACHMM*MMLeachEF*NtoN2O*kgtoGg,IF('Net zero activities &amp; levers'!$C$14="On",Constants!$H72*'Net zero Activity data'!AN14*Constants!$H90*FracLEACHMM*MMLeachEF*NtoN2O*kgtoGg,"ERROR"))</f>
        <v>7.047560148651183E-3</v>
      </c>
      <c r="V1210" s="94">
        <f>IF('Net zero activities &amp; levers'!$C$14="Off",Constants!$H72*'Activity data'!AO14*Constants!$H90*FracLEACHMM*MMLeachEF*NtoN2O*kgtoGg,IF('Net zero activities &amp; levers'!$C$14="On",Constants!$H72*'Net zero Activity data'!AO14*Constants!$H90*FracLEACHMM*MMLeachEF*NtoN2O*kgtoGg,"ERROR"))</f>
        <v>7.0777409747815288E-3</v>
      </c>
      <c r="W1210" s="94">
        <f>IF('Net zero activities &amp; levers'!$C$14="Off",Constants!$H72*'Activity data'!AP14*Constants!$H90*FracLEACHMM*MMLeachEF*NtoN2O*kgtoGg,IF('Net zero activities &amp; levers'!$C$14="On",Constants!$H72*'Net zero Activity data'!AP14*Constants!$H90*FracLEACHMM*MMLeachEF*NtoN2O*kgtoGg,"ERROR"))</f>
        <v>7.1034490006165012E-3</v>
      </c>
      <c r="X1210" s="94">
        <f>IF('Net zero activities &amp; levers'!$C$14="Off",Constants!$H72*'Activity data'!AQ14*Constants!$H90*FracLEACHMM*MMLeachEF*NtoN2O*kgtoGg,IF('Net zero activities &amp; levers'!$C$14="On",Constants!$H72*'Net zero Activity data'!AQ14*Constants!$H90*FracLEACHMM*MMLeachEF*NtoN2O*kgtoGg,"ERROR"))</f>
        <v>7.1242630166992822E-3</v>
      </c>
      <c r="Y1210" s="94">
        <f>IF('Net zero activities &amp; levers'!$C$14="Off",Constants!$H72*'Activity data'!AR14*Constants!$H90*FracLEACHMM*MMLeachEF*NtoN2O*kgtoGg,IF('Net zero activities &amp; levers'!$C$14="On",Constants!$H72*'Net zero Activity data'!AR14*Constants!$H90*FracLEACHMM*MMLeachEF*NtoN2O*kgtoGg,"ERROR"))</f>
        <v>7.1440657038420643E-3</v>
      </c>
      <c r="Z1210" s="94">
        <f>IF('Net zero activities &amp; levers'!$C$14="Off",Constants!$H72*'Activity data'!AS14*Constants!$H90*FracLEACHMM*MMLeachEF*NtoN2O*kgtoGg,IF('Net zero activities &amp; levers'!$C$14="On",Constants!$H72*'Net zero Activity data'!AS14*Constants!$H90*FracLEACHMM*MMLeachEF*NtoN2O*kgtoGg,"ERROR"))</f>
        <v>7.1629949454170665E-3</v>
      </c>
      <c r="AA1210" s="94">
        <f>IF('Net zero activities &amp; levers'!$C$14="Off",Constants!$H72*'Activity data'!AT14*Constants!$H90*FracLEACHMM*MMLeachEF*NtoN2O*kgtoGg,IF('Net zero activities &amp; levers'!$C$14="On",Constants!$H72*'Net zero Activity data'!AT14*Constants!$H90*FracLEACHMM*MMLeachEF*NtoN2O*kgtoGg,"ERROR"))</f>
        <v>7.1810041651755854E-3</v>
      </c>
      <c r="AB1210" s="94">
        <f>IF('Net zero activities &amp; levers'!$C$14="Off",Constants!$H72*'Activity data'!AU14*Constants!$H90*FracLEACHMM*MMLeachEF*NtoN2O*kgtoGg,IF('Net zero activities &amp; levers'!$C$14="On",Constants!$H72*'Net zero Activity data'!AU14*Constants!$H90*FracLEACHMM*MMLeachEF*NtoN2O*kgtoGg,"ERROR"))</f>
        <v>7.1985090391863665E-3</v>
      </c>
      <c r="AC1210" s="94">
        <f>IF('Net zero activities &amp; levers'!$C$14="Off",Constants!$H72*'Activity data'!AV14*Constants!$H90*FracLEACHMM*MMLeachEF*NtoN2O*kgtoGg,IF('Net zero activities &amp; levers'!$C$14="On",Constants!$H72*'Net zero Activity data'!AV14*Constants!$H90*FracLEACHMM*MMLeachEF*NtoN2O*kgtoGg,"ERROR"))</f>
        <v>7.2146376087948239E-3</v>
      </c>
      <c r="AD1210" s="94">
        <f>IF('Net zero activities &amp; levers'!$C$14="Off",Constants!$H72*'Activity data'!AW14*Constants!$H90*FracLEACHMM*MMLeachEF*NtoN2O*kgtoGg,IF('Net zero activities &amp; levers'!$C$14="On",Constants!$H72*'Net zero Activity data'!AW14*Constants!$H90*FracLEACHMM*MMLeachEF*NtoN2O*kgtoGg,"ERROR"))</f>
        <v>7.2304454599957943E-3</v>
      </c>
      <c r="AE1210" s="94">
        <f>IF('Net zero activities &amp; levers'!$C$14="Off",Constants!$H72*'Activity data'!AX14*Constants!$H90*FracLEACHMM*MMLeachEF*NtoN2O*kgtoGg,IF('Net zero activities &amp; levers'!$C$14="On",Constants!$H72*'Net zero Activity data'!AX14*Constants!$H90*FracLEACHMM*MMLeachEF*NtoN2O*kgtoGg,"ERROR"))</f>
        <v>7.2455870626816927E-3</v>
      </c>
      <c r="AF1210" s="94">
        <f>IF('Net zero activities &amp; levers'!$C$14="Off",Constants!$H72*'Activity data'!AY14*Constants!$H90*FracLEACHMM*MMLeachEF*NtoN2O*kgtoGg,IF('Net zero activities &amp; levers'!$C$14="On",Constants!$H72*'Net zero Activity data'!AY14*Constants!$H90*FracLEACHMM*MMLeachEF*NtoN2O*kgtoGg,"ERROR"))</f>
        <v>7.2603303407649811E-3</v>
      </c>
      <c r="AG1210" s="94">
        <f>IF('Net zero activities &amp; levers'!$C$14="Off",Constants!$H72*'Activity data'!AZ14*Constants!$H90*FracLEACHMM*MMLeachEF*NtoN2O*kgtoGg,IF('Net zero activities &amp; levers'!$C$14="On",Constants!$H72*'Net zero Activity data'!AZ14*Constants!$H90*FracLEACHMM*MMLeachEF*NtoN2O*kgtoGg,"ERROR"))</f>
        <v>7.2744108888326935E-3</v>
      </c>
      <c r="AH1210" s="94">
        <f>IF('Net zero activities &amp; levers'!$C$14="Off",Constants!$H72*'Activity data'!BA14*Constants!$H90*FracLEACHMM*MMLeachEF*NtoN2O*kgtoGg,IF('Net zero activities &amp; levers'!$C$14="On",Constants!$H72*'Net zero Activity data'!BA14*Constants!$H90*FracLEACHMM*MMLeachEF*NtoN2O*kgtoGg,"ERROR"))</f>
        <v>7.2869443869038953E-3</v>
      </c>
      <c r="AI1210" s="94">
        <f>IF('Net zero activities &amp; levers'!$C$14="Off",Constants!$H72*'Activity data'!BB14*Constants!$H90*FracLEACHMM*MMLeachEF*NtoN2O*kgtoGg,IF('Net zero activities &amp; levers'!$C$14="On",Constants!$H72*'Net zero Activity data'!BB14*Constants!$H90*FracLEACHMM*MMLeachEF*NtoN2O*kgtoGg,"ERROR"))</f>
        <v>7.2986447593961588E-3</v>
      </c>
      <c r="AJ1210" s="94">
        <f>IF('Net zero activities &amp; levers'!$C$14="Off",Constants!$H72*'Activity data'!BC14*Constants!$H90*FracLEACHMM*MMLeachEF*NtoN2O*kgtoGg,IF('Net zero activities &amp; levers'!$C$14="On",Constants!$H72*'Net zero Activity data'!BC14*Constants!$H90*FracLEACHMM*MMLeachEF*NtoN2O*kgtoGg,"ERROR"))</f>
        <v>7.3096909321441958E-3</v>
      </c>
      <c r="AK1210" s="94">
        <f>IF('Net zero activities &amp; levers'!$C$14="Off",Constants!$H72*'Activity data'!BD14*Constants!$H90*FracLEACHMM*MMLeachEF*NtoN2O*kgtoGg,IF('Net zero activities &amp; levers'!$C$14="On",Constants!$H72*'Net zero Activity data'!BD14*Constants!$H90*FracLEACHMM*MMLeachEF*NtoN2O*kgtoGg,"ERROR"))</f>
        <v>7.3198004616933524E-3</v>
      </c>
      <c r="AL1210" s="94">
        <f>IF('Net zero activities &amp; levers'!$C$14="Off",Constants!$H72*'Activity data'!BE14*Constants!$H90*FracLEACHMM*MMLeachEF*NtoN2O*kgtoGg,IF('Net zero activities &amp; levers'!$C$14="On",Constants!$H72*'Net zero Activity data'!BE14*Constants!$H90*FracLEACHMM*MMLeachEF*NtoN2O*kgtoGg,"ERROR"))</f>
        <v>7.3291940846945836E-3</v>
      </c>
      <c r="AM1210" s="94">
        <f>IF('Net zero activities &amp; levers'!$C$14="Off",Constants!$H72*'Activity data'!BF14*Constants!$H90*FracLEACHMM*MMLeachEF*NtoN2O*kgtoGg,IF('Net zero activities &amp; levers'!$C$14="On",Constants!$H72*'Net zero Activity data'!BF14*Constants!$H90*FracLEACHMM*MMLeachEF*NtoN2O*kgtoGg,"ERROR"))</f>
        <v>7.3375159718685355E-3</v>
      </c>
      <c r="AN1210" s="94">
        <f>IF('Net zero activities &amp; levers'!$C$14="Off",Constants!$H72*'Activity data'!BG14*Constants!$H90*FracLEACHMM*MMLeachEF*NtoN2O*kgtoGg,IF('Net zero activities &amp; levers'!$C$14="On",Constants!$H72*'Net zero Activity data'!BG14*Constants!$H90*FracLEACHMM*MMLeachEF*NtoN2O*kgtoGg,"ERROR"))</f>
        <v>7.3453469540926634E-3</v>
      </c>
      <c r="AO1210" s="94">
        <f>IF('Net zero activities &amp; levers'!$C$14="Off",Constants!$H72*'Activity data'!BH14*Constants!$H90*FracLEACHMM*MMLeachEF*NtoN2O*kgtoGg,IF('Net zero activities &amp; levers'!$C$14="On",Constants!$H72*'Net zero Activity data'!BH14*Constants!$H90*FracLEACHMM*MMLeachEF*NtoN2O*kgtoGg,"ERROR"))</f>
        <v>7.3522927110233772E-3</v>
      </c>
      <c r="AP1210" s="94">
        <f>IF('Net zero activities &amp; levers'!$C$14="Off",Constants!$H72*'Activity data'!BI14*Constants!$H90*FracLEACHMM*MMLeachEF*NtoN2O*kgtoGg,IF('Net zero activities &amp; levers'!$C$14="On",Constants!$H72*'Net zero Activity data'!BI14*Constants!$H90*FracLEACHMM*MMLeachEF*NtoN2O*kgtoGg,"ERROR"))</f>
        <v>7.3583712707643205E-3</v>
      </c>
      <c r="AQ1210" s="94">
        <f>IF('Net zero activities &amp; levers'!$C$14="Off",Constants!$H72*'Activity data'!BJ14*Constants!$H90*FracLEACHMM*MMLeachEF*NtoN2O*kgtoGg,IF('Net zero activities &amp; levers'!$C$14="On",Constants!$H72*'Net zero Activity data'!BJ14*Constants!$H90*FracLEACHMM*MMLeachEF*NtoN2O*kgtoGg,"ERROR"))</f>
        <v>7.3635704854365458E-3</v>
      </c>
      <c r="AR1210" s="94">
        <f>IF('Net zero activities &amp; levers'!$C$14="Off",Constants!$H72*'Activity data'!BK14*Constants!$H90*FracLEACHMM*MMLeachEF*NtoN2O*kgtoGg,IF('Net zero activities &amp; levers'!$C$14="On",Constants!$H72*'Net zero Activity data'!BK14*Constants!$H90*FracLEACHMM*MMLeachEF*NtoN2O*kgtoGg,"ERROR"))</f>
        <v>7.3678940305502358E-3</v>
      </c>
      <c r="AS1210" s="94">
        <f>IF('Net zero activities &amp; levers'!$C$14="Off",Constants!$H72*'Activity data'!BL14*Constants!$H90*FracLEACHMM*MMLeachEF*NtoN2O*kgtoGg,IF('Net zero activities &amp; levers'!$C$14="On",Constants!$H72*'Net zero Activity data'!BL14*Constants!$H90*FracLEACHMM*MMLeachEF*NtoN2O*kgtoGg,"ERROR"))</f>
        <v>7.3714738777927603E-3</v>
      </c>
      <c r="AT1210" s="94">
        <f>IF('Net zero activities &amp; levers'!$C$14="Off",Constants!$H72*'Activity data'!BM14*Constants!$H90*FracLEACHMM*MMLeachEF*NtoN2O*kgtoGg,IF('Net zero activities &amp; levers'!$C$14="On",Constants!$H72*'Net zero Activity data'!BM14*Constants!$H90*FracLEACHMM*MMLeachEF*NtoN2O*kgtoGg,"ERROR"))</f>
        <v>7.3725742520596325E-3</v>
      </c>
      <c r="AU1210" s="94">
        <f>IF('Net zero activities &amp; levers'!$C$14="Off",Constants!$H72*'Activity data'!BN14*Constants!$H90*FracLEACHMM*MMLeachEF*NtoN2O*kgtoGg,IF('Net zero activities &amp; levers'!$C$14="On",Constants!$H72*'Net zero Activity data'!BN14*Constants!$H90*FracLEACHMM*MMLeachEF*NtoN2O*kgtoGg,"ERROR"))</f>
        <v>7.3723977432321904E-3</v>
      </c>
      <c r="AV1210" s="94">
        <f>IF('Net zero activities &amp; levers'!$C$14="Off",Constants!$H72*'Activity data'!BO14*Constants!$H90*FracLEACHMM*MMLeachEF*NtoN2O*kgtoGg,IF('Net zero activities &amp; levers'!$C$14="On",Constants!$H72*'Net zero Activity data'!BO14*Constants!$H90*FracLEACHMM*MMLeachEF*NtoN2O*kgtoGg,"ERROR"))</f>
        <v>7.3711800116083043E-3</v>
      </c>
      <c r="AW1210" s="94">
        <f>IF('Net zero activities &amp; levers'!$C$14="Off",Constants!$H72*'Activity data'!BP14*Constants!$H90*FracLEACHMM*MMLeachEF*NtoN2O*kgtoGg,IF('Net zero activities &amp; levers'!$C$14="On",Constants!$H72*'Net zero Activity data'!BP14*Constants!$H90*FracLEACHMM*MMLeachEF*NtoN2O*kgtoGg,"ERROR"))</f>
        <v>7.3688133132700289E-3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2.687508618316593E-2</v>
      </c>
      <c r="L1213" s="94">
        <f>IF('Net zero activities &amp; levers'!$C$14="Off",Constants!$H75*'Activity data'!AE17*Constants!$H93*FracLEACHMM*MMLeachEF*NtoN2O*kgtoGg,IF('Net zero activities &amp; levers'!$C$14="On",Constants!$H75*'Net zero Activity data'!AE17*Constants!$H93*FracLEACHMM*MMLeachEF*NtoN2O*kgtoGg,"ERROR"))</f>
        <v>2.6729002214214564E-2</v>
      </c>
      <c r="M1213" s="94">
        <f>IF('Net zero activities &amp; levers'!$C$14="Off",Constants!$H75*'Activity data'!AF17*Constants!$H93*FracLEACHMM*MMLeachEF*NtoN2O*kgtoGg,IF('Net zero activities &amp; levers'!$C$14="On",Constants!$H75*'Net zero Activity data'!AF17*Constants!$H93*FracLEACHMM*MMLeachEF*NtoN2O*kgtoGg,"ERROR"))</f>
        <v>2.6740992333189311E-2</v>
      </c>
      <c r="N1213" s="94">
        <f>IF('Net zero activities &amp; levers'!$C$14="Off",Constants!$H75*'Activity data'!AG17*Constants!$H93*FracLEACHMM*MMLeachEF*NtoN2O*kgtoGg,IF('Net zero activities &amp; levers'!$C$14="On",Constants!$H75*'Net zero Activity data'!AG17*Constants!$H93*FracLEACHMM*MMLeachEF*NtoN2O*kgtoGg,"ERROR"))</f>
        <v>2.6495489531984436E-2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2.4781112413324518E-2</v>
      </c>
      <c r="S1213" s="94">
        <f>IF('Net zero activities &amp; levers'!$C$14="Off",Constants!$H75*'Activity data'!AL17*Constants!$H93*FracLEACHMM*MMLeachEF*NtoN2O*kgtoGg,IF('Net zero activities &amp; levers'!$C$14="On",Constants!$H75*'Net zero Activity data'!AL17*Constants!$H93*FracLEACHMM*MMLeachEF*NtoN2O*kgtoGg,"ERROR"))</f>
        <v>2.2084043999289336E-2</v>
      </c>
      <c r="T1213" s="94">
        <f>IF('Net zero activities &amp; levers'!$C$14="Off",Constants!$H75*'Activity data'!AM17*Constants!$H93*FracLEACHMM*MMLeachEF*NtoN2O*kgtoGg,IF('Net zero activities &amp; levers'!$C$14="On",Constants!$H75*'Net zero Activity data'!AM17*Constants!$H93*FracLEACHMM*MMLeachEF*NtoN2O*kgtoGg,"ERROR"))</f>
        <v>2.2424582927088401E-2</v>
      </c>
      <c r="U1213" s="94">
        <f>IF('Net zero activities &amp; levers'!$C$14="Off",Constants!$H75*'Activity data'!AN17*Constants!$H93*FracLEACHMM*MMLeachEF*NtoN2O*kgtoGg,IF('Net zero activities &amp; levers'!$C$14="On",Constants!$H75*'Net zero Activity data'!AN17*Constants!$H93*FracLEACHMM*MMLeachEF*NtoN2O*kgtoGg,"ERROR"))</f>
        <v>2.2567992358331793E-2</v>
      </c>
      <c r="V1213" s="94">
        <f>IF('Net zero activities &amp; levers'!$C$14="Off",Constants!$H75*'Activity data'!AO17*Constants!$H93*FracLEACHMM*MMLeachEF*NtoN2O*kgtoGg,IF('Net zero activities &amp; levers'!$C$14="On",Constants!$H75*'Net zero Activity data'!AO17*Constants!$H93*FracLEACHMM*MMLeachEF*NtoN2O*kgtoGg,"ERROR"))</f>
        <v>2.2651204639624948E-2</v>
      </c>
      <c r="W1213" s="94">
        <f>IF('Net zero activities &amp; levers'!$C$14="Off",Constants!$H75*'Activity data'!AP17*Constants!$H93*FracLEACHMM*MMLeachEF*NtoN2O*kgtoGg,IF('Net zero activities &amp; levers'!$C$14="On",Constants!$H75*'Net zero Activity data'!AP17*Constants!$H93*FracLEACHMM*MMLeachEF*NtoN2O*kgtoGg,"ERROR"))</f>
        <v>2.278349149169287E-2</v>
      </c>
      <c r="X1213" s="94">
        <f>IF('Net zero activities &amp; levers'!$C$14="Off",Constants!$H75*'Activity data'!AQ17*Constants!$H93*FracLEACHMM*MMLeachEF*NtoN2O*kgtoGg,IF('Net zero activities &amp; levers'!$C$14="On",Constants!$H75*'Net zero Activity data'!AQ17*Constants!$H93*FracLEACHMM*MMLeachEF*NtoN2O*kgtoGg,"ERROR"))</f>
        <v>2.2876046454925979E-2</v>
      </c>
      <c r="Y1213" s="94">
        <f>IF('Net zero activities &amp; levers'!$C$14="Off",Constants!$H75*'Activity data'!AR17*Constants!$H93*FracLEACHMM*MMLeachEF*NtoN2O*kgtoGg,IF('Net zero activities &amp; levers'!$C$14="On",Constants!$H75*'Net zero Activity data'!AR17*Constants!$H93*FracLEACHMM*MMLeachEF*NtoN2O*kgtoGg,"ERROR"))</f>
        <v>2.2878018921925314E-2</v>
      </c>
      <c r="Z1213" s="94">
        <f>IF('Net zero activities &amp; levers'!$C$14="Off",Constants!$H75*'Activity data'!AS17*Constants!$H93*FracLEACHMM*MMLeachEF*NtoN2O*kgtoGg,IF('Net zero activities &amp; levers'!$C$14="On",Constants!$H75*'Net zero Activity data'!AS17*Constants!$H93*FracLEACHMM*MMLeachEF*NtoN2O*kgtoGg,"ERROR"))</f>
        <v>2.287412077934551E-2</v>
      </c>
      <c r="AA1213" s="94">
        <f>IF('Net zero activities &amp; levers'!$C$14="Off",Constants!$H75*'Activity data'!AT17*Constants!$H93*FracLEACHMM*MMLeachEF*NtoN2O*kgtoGg,IF('Net zero activities &amp; levers'!$C$14="On",Constants!$H75*'Net zero Activity data'!AT17*Constants!$H93*FracLEACHMM*MMLeachEF*NtoN2O*kgtoGg,"ERROR"))</f>
        <v>2.2880319783960767E-2</v>
      </c>
      <c r="AB1213" s="94">
        <f>IF('Net zero activities &amp; levers'!$C$14="Off",Constants!$H75*'Activity data'!AU17*Constants!$H93*FracLEACHMM*MMLeachEF*NtoN2O*kgtoGg,IF('Net zero activities &amp; levers'!$C$14="On",Constants!$H75*'Net zero Activity data'!AU17*Constants!$H93*FracLEACHMM*MMLeachEF*NtoN2O*kgtoGg,"ERROR"))</f>
        <v>2.3061333920184508E-2</v>
      </c>
      <c r="AC1213" s="94">
        <f>IF('Net zero activities &amp; levers'!$C$14="Off",Constants!$H75*'Activity data'!AV17*Constants!$H93*FracLEACHMM*MMLeachEF*NtoN2O*kgtoGg,IF('Net zero activities &amp; levers'!$C$14="On",Constants!$H75*'Net zero Activity data'!AV17*Constants!$H93*FracLEACHMM*MMLeachEF*NtoN2O*kgtoGg,"ERROR"))</f>
        <v>2.3153067548812023E-2</v>
      </c>
      <c r="AD1213" s="94">
        <f>IF('Net zero activities &amp; levers'!$C$14="Off",Constants!$H75*'Activity data'!AW17*Constants!$H93*FracLEACHMM*MMLeachEF*NtoN2O*kgtoGg,IF('Net zero activities &amp; levers'!$C$14="On",Constants!$H75*'Net zero Activity data'!AW17*Constants!$H93*FracLEACHMM*MMLeachEF*NtoN2O*kgtoGg,"ERROR"))</f>
        <v>2.3359086067037522E-2</v>
      </c>
      <c r="AE1213" s="94">
        <f>IF('Net zero activities &amp; levers'!$C$14="Off",Constants!$H75*'Activity data'!AX17*Constants!$H93*FracLEACHMM*MMLeachEF*NtoN2O*kgtoGg,IF('Net zero activities &amp; levers'!$C$14="On",Constants!$H75*'Net zero Activity data'!AX17*Constants!$H93*FracLEACHMM*MMLeachEF*NtoN2O*kgtoGg,"ERROR"))</f>
        <v>2.3586182004070477E-2</v>
      </c>
      <c r="AF1213" s="94">
        <f>IF('Net zero activities &amp; levers'!$C$14="Off",Constants!$H75*'Activity data'!AY17*Constants!$H93*FracLEACHMM*MMLeachEF*NtoN2O*kgtoGg,IF('Net zero activities &amp; levers'!$C$14="On",Constants!$H75*'Net zero Activity data'!AY17*Constants!$H93*FracLEACHMM*MMLeachEF*NtoN2O*kgtoGg,"ERROR"))</f>
        <v>2.3935792328457769E-2</v>
      </c>
      <c r="AG1213" s="94">
        <f>IF('Net zero activities &amp; levers'!$C$14="Off",Constants!$H75*'Activity data'!AZ17*Constants!$H93*FracLEACHMM*MMLeachEF*NtoN2O*kgtoGg,IF('Net zero activities &amp; levers'!$C$14="On",Constants!$H75*'Net zero Activity data'!AZ17*Constants!$H93*FracLEACHMM*MMLeachEF*NtoN2O*kgtoGg,"ERROR"))</f>
        <v>2.4338872558138828E-2</v>
      </c>
      <c r="AH1213" s="94">
        <f>IF('Net zero activities &amp; levers'!$C$14="Off",Constants!$H75*'Activity data'!BA17*Constants!$H93*FracLEACHMM*MMLeachEF*NtoN2O*kgtoGg,IF('Net zero activities &amp; levers'!$C$14="On",Constants!$H75*'Net zero Activity data'!BA17*Constants!$H93*FracLEACHMM*MMLeachEF*NtoN2O*kgtoGg,"ERROR"))</f>
        <v>2.454046061559758E-2</v>
      </c>
      <c r="AI1213" s="94">
        <f>IF('Net zero activities &amp; levers'!$C$14="Off",Constants!$H75*'Activity data'!BB17*Constants!$H93*FracLEACHMM*MMLeachEF*NtoN2O*kgtoGg,IF('Net zero activities &amp; levers'!$C$14="On",Constants!$H75*'Net zero Activity data'!BB17*Constants!$H93*FracLEACHMM*MMLeachEF*NtoN2O*kgtoGg,"ERROR"))</f>
        <v>2.4734281024314748E-2</v>
      </c>
      <c r="AJ1213" s="94">
        <f>IF('Net zero activities &amp; levers'!$C$14="Off",Constants!$H75*'Activity data'!BC17*Constants!$H93*FracLEACHMM*MMLeachEF*NtoN2O*kgtoGg,IF('Net zero activities &amp; levers'!$C$14="On",Constants!$H75*'Net zero Activity data'!BC17*Constants!$H93*FracLEACHMM*MMLeachEF*NtoN2O*kgtoGg,"ERROR"))</f>
        <v>2.4986634514717537E-2</v>
      </c>
      <c r="AK1213" s="94">
        <f>IF('Net zero activities &amp; levers'!$C$14="Off",Constants!$H75*'Activity data'!BD17*Constants!$H93*FracLEACHMM*MMLeachEF*NtoN2O*kgtoGg,IF('Net zero activities &amp; levers'!$C$14="On",Constants!$H75*'Net zero Activity data'!BD17*Constants!$H93*FracLEACHMM*MMLeachEF*NtoN2O*kgtoGg,"ERROR"))</f>
        <v>2.5224810617994264E-2</v>
      </c>
      <c r="AL1213" s="94">
        <f>IF('Net zero activities &amp; levers'!$C$14="Off",Constants!$H75*'Activity data'!BE17*Constants!$H93*FracLEACHMM*MMLeachEF*NtoN2O*kgtoGg,IF('Net zero activities &amp; levers'!$C$14="On",Constants!$H75*'Net zero Activity data'!BE17*Constants!$H93*FracLEACHMM*MMLeachEF*NtoN2O*kgtoGg,"ERROR"))</f>
        <v>2.5523963024552294E-2</v>
      </c>
      <c r="AM1213" s="94">
        <f>IF('Net zero activities &amp; levers'!$C$14="Off",Constants!$H75*'Activity data'!BF17*Constants!$H93*FracLEACHMM*MMLeachEF*NtoN2O*kgtoGg,IF('Net zero activities &amp; levers'!$C$14="On",Constants!$H75*'Net zero Activity data'!BF17*Constants!$H93*FracLEACHMM*MMLeachEF*NtoN2O*kgtoGg,"ERROR"))</f>
        <v>2.5790673294375965E-2</v>
      </c>
      <c r="AN1213" s="94">
        <f>IF('Net zero activities &amp; levers'!$C$14="Off",Constants!$H75*'Activity data'!BG17*Constants!$H93*FracLEACHMM*MMLeachEF*NtoN2O*kgtoGg,IF('Net zero activities &amp; levers'!$C$14="On",Constants!$H75*'Net zero Activity data'!BG17*Constants!$H93*FracLEACHMM*MMLeachEF*NtoN2O*kgtoGg,"ERROR"))</f>
        <v>2.615680944581486E-2</v>
      </c>
      <c r="AO1213" s="94">
        <f>IF('Net zero activities &amp; levers'!$C$14="Off",Constants!$H75*'Activity data'!BH17*Constants!$H93*FracLEACHMM*MMLeachEF*NtoN2O*kgtoGg,IF('Net zero activities &amp; levers'!$C$14="On",Constants!$H75*'Net zero Activity data'!BH17*Constants!$H93*FracLEACHMM*MMLeachEF*NtoN2O*kgtoGg,"ERROR"))</f>
        <v>2.6517689300491993E-2</v>
      </c>
      <c r="AP1213" s="94">
        <f>IF('Net zero activities &amp; levers'!$C$14="Off",Constants!$H75*'Activity data'!BI17*Constants!$H93*FracLEACHMM*MMLeachEF*NtoN2O*kgtoGg,IF('Net zero activities &amp; levers'!$C$14="On",Constants!$H75*'Net zero Activity data'!BI17*Constants!$H93*FracLEACHMM*MMLeachEF*NtoN2O*kgtoGg,"ERROR"))</f>
        <v>2.6886083166933795E-2</v>
      </c>
      <c r="AQ1213" s="94">
        <f>IF('Net zero activities &amp; levers'!$C$14="Off",Constants!$H75*'Activity data'!BJ17*Constants!$H93*FracLEACHMM*MMLeachEF*NtoN2O*kgtoGg,IF('Net zero activities &amp; levers'!$C$14="On",Constants!$H75*'Net zero Activity data'!BJ17*Constants!$H93*FracLEACHMM*MMLeachEF*NtoN2O*kgtoGg,"ERROR"))</f>
        <v>2.726540597781205E-2</v>
      </c>
      <c r="AR1213" s="94">
        <f>IF('Net zero activities &amp; levers'!$C$14="Off",Constants!$H75*'Activity data'!BK17*Constants!$H93*FracLEACHMM*MMLeachEF*NtoN2O*kgtoGg,IF('Net zero activities &amp; levers'!$C$14="On",Constants!$H75*'Net zero Activity data'!BK17*Constants!$H93*FracLEACHMM*MMLeachEF*NtoN2O*kgtoGg,"ERROR"))</f>
        <v>2.7662570542441572E-2</v>
      </c>
      <c r="AS1213" s="94">
        <f>IF('Net zero activities &amp; levers'!$C$14="Off",Constants!$H75*'Activity data'!BL17*Constants!$H93*FracLEACHMM*MMLeachEF*NtoN2O*kgtoGg,IF('Net zero activities &amp; levers'!$C$14="On",Constants!$H75*'Net zero Activity data'!BL17*Constants!$H93*FracLEACHMM*MMLeachEF*NtoN2O*kgtoGg,"ERROR"))</f>
        <v>2.8115717438525912E-2</v>
      </c>
      <c r="AT1213" s="94">
        <f>IF('Net zero activities &amp; levers'!$C$14="Off",Constants!$H75*'Activity data'!BM17*Constants!$H93*FracLEACHMM*MMLeachEF*NtoN2O*kgtoGg,IF('Net zero activities &amp; levers'!$C$14="On",Constants!$H75*'Net zero Activity data'!BM17*Constants!$H93*FracLEACHMM*MMLeachEF*NtoN2O*kgtoGg,"ERROR"))</f>
        <v>2.8178377768772762E-2</v>
      </c>
      <c r="AU1213" s="94">
        <f>IF('Net zero activities &amp; levers'!$C$14="Off",Constants!$H75*'Activity data'!BN17*Constants!$H93*FracLEACHMM*MMLeachEF*NtoN2O*kgtoGg,IF('Net zero activities &amp; levers'!$C$14="On",Constants!$H75*'Net zero Activity data'!BN17*Constants!$H93*FracLEACHMM*MMLeachEF*NtoN2O*kgtoGg,"ERROR"))</f>
        <v>2.8178123092525445E-2</v>
      </c>
      <c r="AV1213" s="94">
        <f>IF('Net zero activities &amp; levers'!$C$14="Off",Constants!$H75*'Activity data'!BO17*Constants!$H93*FracLEACHMM*MMLeachEF*NtoN2O*kgtoGg,IF('Net zero activities &amp; levers'!$C$14="On",Constants!$H75*'Net zero Activity data'!BO17*Constants!$H93*FracLEACHMM*MMLeachEF*NtoN2O*kgtoGg,"ERROR"))</f>
        <v>2.8181341116540342E-2</v>
      </c>
      <c r="AW1213" s="94">
        <f>IF('Net zero activities &amp; levers'!$C$14="Off",Constants!$H75*'Activity data'!BP17*Constants!$H93*FracLEACHMM*MMLeachEF*NtoN2O*kgtoGg,IF('Net zero activities &amp; levers'!$C$14="On",Constants!$H75*'Net zero Activity data'!BP17*Constants!$H93*FracLEACHMM*MMLeachEF*NtoN2O*kgtoGg,"ERROR"))</f>
        <v>2.8165147812321933E-2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3.9965730233416669E-3</v>
      </c>
      <c r="N1214" s="94">
        <f>IF('Net zero activities &amp; levers'!$C$14="Off",Constants!$H76*'Activity data'!AG18*Constants!$H94*FracLEACHMM*MMLeachEF*NtoN2O*kgtoGg,IF('Net zero activities &amp; levers'!$C$14="On",Constants!$H76*'Net zero Activity data'!AG18*Constants!$H94*FracLEACHMM*MMLeachEF*NtoN2O*kgtoGg,"ERROR"))</f>
        <v>3.9598814204188986E-3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3.7036593154610876E-3</v>
      </c>
      <c r="S1214" s="94">
        <f>IF('Net zero activities &amp; levers'!$C$14="Off",Constants!$H76*'Activity data'!AL18*Constants!$H94*FracLEACHMM*MMLeachEF*NtoN2O*kgtoGg,IF('Net zero activities &amp; levers'!$C$14="On",Constants!$H76*'Net zero Activity data'!AL18*Constants!$H94*FracLEACHMM*MMLeachEF*NtoN2O*kgtoGg,"ERROR"))</f>
        <v>3.300569155928689E-3</v>
      </c>
      <c r="T1214" s="94">
        <f>IF('Net zero activities &amp; levers'!$C$14="Off",Constants!$H76*'Activity data'!AM18*Constants!$H94*FracLEACHMM*MMLeachEF*NtoN2O*kgtoGg,IF('Net zero activities &amp; levers'!$C$14="On",Constants!$H76*'Net zero Activity data'!AM18*Constants!$H94*FracLEACHMM*MMLeachEF*NtoN2O*kgtoGg,"ERROR"))</f>
        <v>3.3514643760941074E-3</v>
      </c>
      <c r="U1214" s="94">
        <f>IF('Net zero activities &amp; levers'!$C$14="Off",Constants!$H76*'Activity data'!AN18*Constants!$H94*FracLEACHMM*MMLeachEF*NtoN2O*kgtoGg,IF('Net zero activities &amp; levers'!$C$14="On",Constants!$H76*'Net zero Activity data'!AN18*Constants!$H94*FracLEACHMM*MMLeachEF*NtoN2O*kgtoGg,"ERROR"))</f>
        <v>3.3728976219908479E-3</v>
      </c>
      <c r="V1214" s="94">
        <f>IF('Net zero activities &amp; levers'!$C$14="Off",Constants!$H76*'Activity data'!AO18*Constants!$H94*FracLEACHMM*MMLeachEF*NtoN2O*kgtoGg,IF('Net zero activities &amp; levers'!$C$14="On",Constants!$H76*'Net zero Activity data'!AO18*Constants!$H94*FracLEACHMM*MMLeachEF*NtoN2O*kgtoGg,"ERROR"))</f>
        <v>3.3853341073120827E-3</v>
      </c>
      <c r="W1214" s="94">
        <f>IF('Net zero activities &amp; levers'!$C$14="Off",Constants!$H76*'Activity data'!AP18*Constants!$H94*FracLEACHMM*MMLeachEF*NtoN2O*kgtoGg,IF('Net zero activities &amp; levers'!$C$14="On",Constants!$H76*'Net zero Activity data'!AP18*Constants!$H94*FracLEACHMM*MMLeachEF*NtoN2O*kgtoGg,"ERROR"))</f>
        <v>3.4051050289641296E-3</v>
      </c>
      <c r="X1214" s="94">
        <f>IF('Net zero activities &amp; levers'!$C$14="Off",Constants!$H76*'Activity data'!AQ18*Constants!$H94*FracLEACHMM*MMLeachEF*NtoN2O*kgtoGg,IF('Net zero activities &amp; levers'!$C$14="On",Constants!$H76*'Net zero Activity data'!AQ18*Constants!$H94*FracLEACHMM*MMLeachEF*NtoN2O*kgtoGg,"ERROR"))</f>
        <v>3.4189378241209004E-3</v>
      </c>
      <c r="Y1214" s="94">
        <f>IF('Net zero activities &amp; levers'!$C$14="Off",Constants!$H76*'Activity data'!AR18*Constants!$H94*FracLEACHMM*MMLeachEF*NtoN2O*kgtoGg,IF('Net zero activities &amp; levers'!$C$14="On",Constants!$H76*'Net zero Activity data'!AR18*Constants!$H94*FracLEACHMM*MMLeachEF*NtoN2O*kgtoGg,"ERROR"))</f>
        <v>3.4192326190298095E-3</v>
      </c>
      <c r="Z1214" s="94">
        <f>IF('Net zero activities &amp; levers'!$C$14="Off",Constants!$H76*'Activity data'!AS18*Constants!$H94*FracLEACHMM*MMLeachEF*NtoN2O*kgtoGg,IF('Net zero activities &amp; levers'!$C$14="On",Constants!$H76*'Net zero Activity data'!AS18*Constants!$H94*FracLEACHMM*MMLeachEF*NtoN2O*kgtoGg,"ERROR"))</f>
        <v>3.4186500224200247E-3</v>
      </c>
      <c r="AA1214" s="94">
        <f>IF('Net zero activities &amp; levers'!$C$14="Off",Constants!$H76*'Activity data'!AT18*Constants!$H94*FracLEACHMM*MMLeachEF*NtoN2O*kgtoGg,IF('Net zero activities &amp; levers'!$C$14="On",Constants!$H76*'Net zero Activity data'!AT18*Constants!$H94*FracLEACHMM*MMLeachEF*NtoN2O*kgtoGg,"ERROR"))</f>
        <v>3.4195764941944533E-3</v>
      </c>
      <c r="AB1214" s="94">
        <f>IF('Net zero activities &amp; levers'!$C$14="Off",Constants!$H76*'Activity data'!AU18*Constants!$H94*FracLEACHMM*MMLeachEF*NtoN2O*kgtoGg,IF('Net zero activities &amp; levers'!$C$14="On",Constants!$H76*'Net zero Activity data'!AU18*Constants!$H94*FracLEACHMM*MMLeachEF*NtoN2O*kgtoGg,"ERROR"))</f>
        <v>3.4466299484814662E-3</v>
      </c>
      <c r="AC1214" s="94">
        <f>IF('Net zero activities &amp; levers'!$C$14="Off",Constants!$H76*'Activity data'!AV18*Constants!$H94*FracLEACHMM*MMLeachEF*NtoN2O*kgtoGg,IF('Net zero activities &amp; levers'!$C$14="On",Constants!$H76*'Net zero Activity data'!AV18*Constants!$H94*FracLEACHMM*MMLeachEF*NtoN2O*kgtoGg,"ERROR"))</f>
        <v>3.4603399911357535E-3</v>
      </c>
      <c r="AD1214" s="94">
        <f>IF('Net zero activities &amp; levers'!$C$14="Off",Constants!$H76*'Activity data'!AW18*Constants!$H94*FracLEACHMM*MMLeachEF*NtoN2O*kgtoGg,IF('Net zero activities &amp; levers'!$C$14="On",Constants!$H76*'Net zero Activity data'!AW18*Constants!$H94*FracLEACHMM*MMLeachEF*NtoN2O*kgtoGg,"ERROR"))</f>
        <v>3.491130473477985E-3</v>
      </c>
      <c r="AE1214" s="94">
        <f>IF('Net zero activities &amp; levers'!$C$14="Off",Constants!$H76*'Activity data'!AX18*Constants!$H94*FracLEACHMM*MMLeachEF*NtoN2O*kgtoGg,IF('Net zero activities &amp; levers'!$C$14="On",Constants!$H76*'Net zero Activity data'!AX18*Constants!$H94*FracLEACHMM*MMLeachEF*NtoN2O*kgtoGg,"ERROR"))</f>
        <v>3.525071079882855E-3</v>
      </c>
      <c r="AF1214" s="94">
        <f>IF('Net zero activities &amp; levers'!$C$14="Off",Constants!$H76*'Activity data'!AY18*Constants!$H94*FracLEACHMM*MMLeachEF*NtoN2O*kgtoGg,IF('Net zero activities &amp; levers'!$C$14="On",Constants!$H76*'Net zero Activity data'!AY18*Constants!$H94*FracLEACHMM*MMLeachEF*NtoN2O*kgtoGg,"ERROR"))</f>
        <v>3.5773220649517145E-3</v>
      </c>
      <c r="AG1214" s="94">
        <f>IF('Net zero activities &amp; levers'!$C$14="Off",Constants!$H76*'Activity data'!AZ18*Constants!$H94*FracLEACHMM*MMLeachEF*NtoN2O*kgtoGg,IF('Net zero activities &amp; levers'!$C$14="On",Constants!$H76*'Net zero Activity data'!AZ18*Constants!$H94*FracLEACHMM*MMLeachEF*NtoN2O*kgtoGg,"ERROR"))</f>
        <v>3.6375643907455221E-3</v>
      </c>
      <c r="AH1214" s="94">
        <f>IF('Net zero activities &amp; levers'!$C$14="Off",Constants!$H76*'Activity data'!BA18*Constants!$H94*FracLEACHMM*MMLeachEF*NtoN2O*kgtoGg,IF('Net zero activities &amp; levers'!$C$14="On",Constants!$H76*'Net zero Activity data'!BA18*Constants!$H94*FracLEACHMM*MMLeachEF*NtoN2O*kgtoGg,"ERROR"))</f>
        <v>3.6676927189028714E-3</v>
      </c>
      <c r="AI1214" s="94">
        <f>IF('Net zero activities &amp; levers'!$C$14="Off",Constants!$H76*'Activity data'!BB18*Constants!$H94*FracLEACHMM*MMLeachEF*NtoN2O*kgtoGg,IF('Net zero activities &amp; levers'!$C$14="On",Constants!$H76*'Net zero Activity data'!BB18*Constants!$H94*FracLEACHMM*MMLeachEF*NtoN2O*kgtoGg,"ERROR"))</f>
        <v>3.6966601336943816E-3</v>
      </c>
      <c r="AJ1214" s="94">
        <f>IF('Net zero activities &amp; levers'!$C$14="Off",Constants!$H76*'Activity data'!BC18*Constants!$H94*FracLEACHMM*MMLeachEF*NtoN2O*kgtoGg,IF('Net zero activities &amp; levers'!$C$14="On",Constants!$H76*'Net zero Activity data'!BC18*Constants!$H94*FracLEACHMM*MMLeachEF*NtoN2O*kgtoGg,"ERROR"))</f>
        <v>3.7343756058624868E-3</v>
      </c>
      <c r="AK1214" s="94">
        <f>IF('Net zero activities &amp; levers'!$C$14="Off",Constants!$H76*'Activity data'!BD18*Constants!$H94*FracLEACHMM*MMLeachEF*NtoN2O*kgtoGg,IF('Net zero activities &amp; levers'!$C$14="On",Constants!$H76*'Net zero Activity data'!BD18*Constants!$H94*FracLEACHMM*MMLeachEF*NtoN2O*kgtoGg,"ERROR"))</f>
        <v>3.7699721976904932E-3</v>
      </c>
      <c r="AL1214" s="94">
        <f>IF('Net zero activities &amp; levers'!$C$14="Off",Constants!$H76*'Activity data'!BE18*Constants!$H94*FracLEACHMM*MMLeachEF*NtoN2O*kgtoGg,IF('Net zero activities &amp; levers'!$C$14="On",Constants!$H76*'Net zero Activity data'!BE18*Constants!$H94*FracLEACHMM*MMLeachEF*NtoN2O*kgtoGg,"ERROR"))</f>
        <v>3.8146819983972411E-3</v>
      </c>
      <c r="AM1214" s="94">
        <f>IF('Net zero activities &amp; levers'!$C$14="Off",Constants!$H76*'Activity data'!BF18*Constants!$H94*FracLEACHMM*MMLeachEF*NtoN2O*kgtoGg,IF('Net zero activities &amp; levers'!$C$14="On",Constants!$H76*'Net zero Activity data'!BF18*Constants!$H94*FracLEACHMM*MMLeachEF*NtoN2O*kgtoGg,"ERROR"))</f>
        <v>3.8545431619675437E-3</v>
      </c>
      <c r="AN1214" s="94">
        <f>IF('Net zero activities &amp; levers'!$C$14="Off",Constants!$H76*'Activity data'!BG18*Constants!$H94*FracLEACHMM*MMLeachEF*NtoN2O*kgtoGg,IF('Net zero activities &amp; levers'!$C$14="On",Constants!$H76*'Net zero Activity data'!BG18*Constants!$H94*FracLEACHMM*MMLeachEF*NtoN2O*kgtoGg,"ERROR"))</f>
        <v>3.9092640132911746E-3</v>
      </c>
      <c r="AO1214" s="94">
        <f>IF('Net zero activities &amp; levers'!$C$14="Off",Constants!$H76*'Activity data'!BH18*Constants!$H94*FracLEACHMM*MMLeachEF*NtoN2O*kgtoGg,IF('Net zero activities &amp; levers'!$C$14="On",Constants!$H76*'Net zero Activity data'!BH18*Constants!$H94*FracLEACHMM*MMLeachEF*NtoN2O*kgtoGg,"ERROR"))</f>
        <v>3.963199285172617E-3</v>
      </c>
      <c r="AP1214" s="94">
        <f>IF('Net zero activities &amp; levers'!$C$14="Off",Constants!$H76*'Activity data'!BI18*Constants!$H94*FracLEACHMM*MMLeachEF*NtoN2O*kgtoGg,IF('Net zero activities &amp; levers'!$C$14="On",Constants!$H76*'Net zero Activity data'!BI18*Constants!$H94*FracLEACHMM*MMLeachEF*NtoN2O*kgtoGg,"ERROR"))</f>
        <v>4.0182575631243457E-3</v>
      </c>
      <c r="AQ1214" s="94">
        <f>IF('Net zero activities &amp; levers'!$C$14="Off",Constants!$H76*'Activity data'!BJ18*Constants!$H94*FracLEACHMM*MMLeachEF*NtoN2O*kgtoGg,IF('Net zero activities &amp; levers'!$C$14="On",Constants!$H76*'Net zero Activity data'!BJ18*Constants!$H94*FracLEACHMM*MMLeachEF*NtoN2O*kgtoGg,"ERROR"))</f>
        <v>4.0749492256552319E-3</v>
      </c>
      <c r="AR1214" s="94">
        <f>IF('Net zero activities &amp; levers'!$C$14="Off",Constants!$H76*'Activity data'!BK18*Constants!$H94*FracLEACHMM*MMLeachEF*NtoN2O*kgtoGg,IF('Net zero activities &amp; levers'!$C$14="On",Constants!$H76*'Net zero Activity data'!BK18*Constants!$H94*FracLEACHMM*MMLeachEF*NtoN2O*kgtoGg,"ERROR"))</f>
        <v>4.1343074261680655E-3</v>
      </c>
      <c r="AS1214" s="94">
        <f>IF('Net zero activities &amp; levers'!$C$14="Off",Constants!$H76*'Activity data'!BL18*Constants!$H94*FracLEACHMM*MMLeachEF*NtoN2O*kgtoGg,IF('Net zero activities &amp; levers'!$C$14="On",Constants!$H76*'Net zero Activity data'!BL18*Constants!$H94*FracLEACHMM*MMLeachEF*NtoN2O*kgtoGg,"ERROR"))</f>
        <v>4.2020324618711703E-3</v>
      </c>
      <c r="AT1214" s="94">
        <f>IF('Net zero activities &amp; levers'!$C$14="Off",Constants!$H76*'Activity data'!BM18*Constants!$H94*FracLEACHMM*MMLeachEF*NtoN2O*kgtoGg,IF('Net zero activities &amp; levers'!$C$14="On",Constants!$H76*'Net zero Activity data'!BM18*Constants!$H94*FracLEACHMM*MMLeachEF*NtoN2O*kgtoGg,"ERROR"))</f>
        <v>4.2113973568749883E-3</v>
      </c>
      <c r="AU1214" s="94">
        <f>IF('Net zero activities &amp; levers'!$C$14="Off",Constants!$H76*'Activity data'!BN18*Constants!$H94*FracLEACHMM*MMLeachEF*NtoN2O*kgtoGg,IF('Net zero activities &amp; levers'!$C$14="On",Constants!$H76*'Net zero Activity data'!BN18*Constants!$H94*FracLEACHMM*MMLeachEF*NtoN2O*kgtoGg,"ERROR"))</f>
        <v>4.2113592942553575E-3</v>
      </c>
      <c r="AV1214" s="94">
        <f>IF('Net zero activities &amp; levers'!$C$14="Off",Constants!$H76*'Activity data'!BO18*Constants!$H94*FracLEACHMM*MMLeachEF*NtoN2O*kgtoGg,IF('Net zero activities &amp; levers'!$C$14="On",Constants!$H76*'Net zero Activity data'!BO18*Constants!$H94*FracLEACHMM*MMLeachEF*NtoN2O*kgtoGg,"ERROR"))</f>
        <v>4.2118402437955321E-3</v>
      </c>
      <c r="AW1214" s="94">
        <f>IF('Net zero activities &amp; levers'!$C$14="Off",Constants!$H76*'Activity data'!BP18*Constants!$H94*FracLEACHMM*MMLeachEF*NtoN2O*kgtoGg,IF('Net zero activities &amp; levers'!$C$14="On",Constants!$H76*'Net zero Activity data'!BP18*Constants!$H94*FracLEACHMM*MMLeachEF*NtoN2O*kgtoGg,"ERROR"))</f>
        <v>4.2094200747161007E-3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1.7066731126843735E-2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1.8677293946611211E-2</v>
      </c>
      <c r="S1215" s="94">
        <f>IF('Net zero activities &amp; levers'!$C$14="Off",Constants!$H77*'Activity data'!AL19*Constants!$H95*FracLEACHMM*MMLeachEF*NtoN2O*kgtoGg,IF('Net zero activities &amp; levers'!$C$14="On",Constants!$H77*'Net zero Activity data'!AL19*Constants!$H95*FracLEACHMM*MMLeachEF*NtoN2O*kgtoGg,"ERROR"))</f>
        <v>1.7931979571596819E-2</v>
      </c>
      <c r="T1215" s="94">
        <f>IF('Net zero activities &amp; levers'!$C$14="Off",Constants!$H77*'Activity data'!AM19*Constants!$H95*FracLEACHMM*MMLeachEF*NtoN2O*kgtoGg,IF('Net zero activities &amp; levers'!$C$14="On",Constants!$H77*'Net zero Activity data'!AM19*Constants!$H95*FracLEACHMM*MMLeachEF*NtoN2O*kgtoGg,"ERROR"))</f>
        <v>1.8432238891338024E-2</v>
      </c>
      <c r="U1215" s="94">
        <f>IF('Net zero activities &amp; levers'!$C$14="Off",Constants!$H77*'Activity data'!AN19*Constants!$H95*FracLEACHMM*MMLeachEF*NtoN2O*kgtoGg,IF('Net zero activities &amp; levers'!$C$14="On",Constants!$H77*'Net zero Activity data'!AN19*Constants!$H95*FracLEACHMM*MMLeachEF*NtoN2O*kgtoGg,"ERROR"))</f>
        <v>1.8845972716371662E-2</v>
      </c>
      <c r="V1215" s="94">
        <f>IF('Net zero activities &amp; levers'!$C$14="Off",Constants!$H77*'Activity data'!AO19*Constants!$H95*FracLEACHMM*MMLeachEF*NtoN2O*kgtoGg,IF('Net zero activities &amp; levers'!$C$14="On",Constants!$H77*'Net zero Activity data'!AO19*Constants!$H95*FracLEACHMM*MMLeachEF*NtoN2O*kgtoGg,"ERROR"))</f>
        <v>1.9229105963632104E-2</v>
      </c>
      <c r="W1215" s="94">
        <f>IF('Net zero activities &amp; levers'!$C$14="Off",Constants!$H77*'Activity data'!AP19*Constants!$H95*FracLEACHMM*MMLeachEF*NtoN2O*kgtoGg,IF('Net zero activities &amp; levers'!$C$14="On",Constants!$H77*'Net zero Activity data'!AP19*Constants!$H95*FracLEACHMM*MMLeachEF*NtoN2O*kgtoGg,"ERROR"))</f>
        <v>1.9630209847870624E-2</v>
      </c>
      <c r="X1215" s="94">
        <f>IF('Net zero activities &amp; levers'!$C$14="Off",Constants!$H77*'Activity data'!AQ19*Constants!$H95*FracLEACHMM*MMLeachEF*NtoN2O*kgtoGg,IF('Net zero activities &amp; levers'!$C$14="On",Constants!$H77*'Net zero Activity data'!AQ19*Constants!$H95*FracLEACHMM*MMLeachEF*NtoN2O*kgtoGg,"ERROR"))</f>
        <v>2.0008716892912729E-2</v>
      </c>
      <c r="Y1215" s="94">
        <f>IF('Net zero activities &amp; levers'!$C$14="Off",Constants!$H77*'Activity data'!AR19*Constants!$H95*FracLEACHMM*MMLeachEF*NtoN2O*kgtoGg,IF('Net zero activities &amp; levers'!$C$14="On",Constants!$H77*'Net zero Activity data'!AR19*Constants!$H95*FracLEACHMM*MMLeachEF*NtoN2O*kgtoGg,"ERROR"))</f>
        <v>2.0344794520390758E-2</v>
      </c>
      <c r="Z1215" s="94">
        <f>IF('Net zero activities &amp; levers'!$C$14="Off",Constants!$H77*'Activity data'!AS19*Constants!$H95*FracLEACHMM*MMLeachEF*NtoN2O*kgtoGg,IF('Net zero activities &amp; levers'!$C$14="On",Constants!$H77*'Net zero Activity data'!AS19*Constants!$H95*FracLEACHMM*MMLeachEF*NtoN2O*kgtoGg,"ERROR"))</f>
        <v>2.0677480392898354E-2</v>
      </c>
      <c r="AA1215" s="94">
        <f>IF('Net zero activities &amp; levers'!$C$14="Off",Constants!$H77*'Activity data'!AT19*Constants!$H95*FracLEACHMM*MMLeachEF*NtoN2O*kgtoGg,IF('Net zero activities &amp; levers'!$C$14="On",Constants!$H77*'Net zero Activity data'!AT19*Constants!$H95*FracLEACHMM*MMLeachEF*NtoN2O*kgtoGg,"ERROR"))</f>
        <v>2.1014688479428972E-2</v>
      </c>
      <c r="AB1215" s="94">
        <f>IF('Net zero activities &amp; levers'!$C$14="Off",Constants!$H77*'Activity data'!AU19*Constants!$H95*FracLEACHMM*MMLeachEF*NtoN2O*kgtoGg,IF('Net zero activities &amp; levers'!$C$14="On",Constants!$H77*'Net zero Activity data'!AU19*Constants!$H95*FracLEACHMM*MMLeachEF*NtoN2O*kgtoGg,"ERROR"))</f>
        <v>2.1441332423586645E-2</v>
      </c>
      <c r="AC1215" s="94">
        <f>IF('Net zero activities &amp; levers'!$C$14="Off",Constants!$H77*'Activity data'!AV19*Constants!$H95*FracLEACHMM*MMLeachEF*NtoN2O*kgtoGg,IF('Net zero activities &amp; levers'!$C$14="On",Constants!$H77*'Net zero Activity data'!AV19*Constants!$H95*FracLEACHMM*MMLeachEF*NtoN2O*kgtoGg,"ERROR"))</f>
        <v>2.1824667357194516E-2</v>
      </c>
      <c r="AD1215" s="94">
        <f>IF('Net zero activities &amp; levers'!$C$14="Off",Constants!$H77*'Activity data'!AW19*Constants!$H95*FracLEACHMM*MMLeachEF*NtoN2O*kgtoGg,IF('Net zero activities &amp; levers'!$C$14="On",Constants!$H77*'Net zero Activity data'!AW19*Constants!$H95*FracLEACHMM*MMLeachEF*NtoN2O*kgtoGg,"ERROR"))</f>
        <v>2.2271487369516407E-2</v>
      </c>
      <c r="AE1215" s="94">
        <f>IF('Net zero activities &amp; levers'!$C$14="Off",Constants!$H77*'Activity data'!AX19*Constants!$H95*FracLEACHMM*MMLeachEF*NtoN2O*kgtoGg,IF('Net zero activities &amp; levers'!$C$14="On",Constants!$H77*'Net zero Activity data'!AX19*Constants!$H95*FracLEACHMM*MMLeachEF*NtoN2O*kgtoGg,"ERROR"))</f>
        <v>2.2734775971380451E-2</v>
      </c>
      <c r="AF1215" s="94">
        <f>IF('Net zero activities &amp; levers'!$C$14="Off",Constants!$H77*'Activity data'!AY19*Constants!$H95*FracLEACHMM*MMLeachEF*NtoN2O*kgtoGg,IF('Net zero activities &amp; levers'!$C$14="On",Constants!$H77*'Net zero Activity data'!AY19*Constants!$H95*FracLEACHMM*MMLeachEF*NtoN2O*kgtoGg,"ERROR"))</f>
        <v>2.3271753857679392E-2</v>
      </c>
      <c r="AG1215" s="94">
        <f>IF('Net zero activities &amp; levers'!$C$14="Off",Constants!$H77*'Activity data'!AZ19*Constants!$H95*FracLEACHMM*MMLeachEF*NtoN2O*kgtoGg,IF('Net zero activities &amp; levers'!$C$14="On",Constants!$H77*'Net zero Activity data'!AZ19*Constants!$H95*FracLEACHMM*MMLeachEF*NtoN2O*kgtoGg,"ERROR"))</f>
        <v>2.3847479439746872E-2</v>
      </c>
      <c r="AH1215" s="94">
        <f>IF('Net zero activities &amp; levers'!$C$14="Off",Constants!$H77*'Activity data'!BA19*Constants!$H95*FracLEACHMM*MMLeachEF*NtoN2O*kgtoGg,IF('Net zero activities &amp; levers'!$C$14="On",Constants!$H77*'Net zero Activity data'!BA19*Constants!$H95*FracLEACHMM*MMLeachEF*NtoN2O*kgtoGg,"ERROR"))</f>
        <v>2.431662226696785E-2</v>
      </c>
      <c r="AI1215" s="94">
        <f>IF('Net zero activities &amp; levers'!$C$14="Off",Constants!$H77*'Activity data'!BB19*Constants!$H95*FracLEACHMM*MMLeachEF*NtoN2O*kgtoGg,IF('Net zero activities &amp; levers'!$C$14="On",Constants!$H77*'Net zero Activity data'!BB19*Constants!$H95*FracLEACHMM*MMLeachEF*NtoN2O*kgtoGg,"ERROR"))</f>
        <v>2.4786993641986114E-2</v>
      </c>
      <c r="AJ1215" s="94">
        <f>IF('Net zero activities &amp; levers'!$C$14="Off",Constants!$H77*'Activity data'!BC19*Constants!$H95*FracLEACHMM*MMLeachEF*NtoN2O*kgtoGg,IF('Net zero activities &amp; levers'!$C$14="On",Constants!$H77*'Net zero Activity data'!BC19*Constants!$H95*FracLEACHMM*MMLeachEF*NtoN2O*kgtoGg,"ERROR"))</f>
        <v>2.529832368158539E-2</v>
      </c>
      <c r="AK1215" s="94">
        <f>IF('Net zero activities &amp; levers'!$C$14="Off",Constants!$H77*'Activity data'!BD19*Constants!$H95*FracLEACHMM*MMLeachEF*NtoN2O*kgtoGg,IF('Net zero activities &amp; levers'!$C$14="On",Constants!$H77*'Net zero Activity data'!BD19*Constants!$H95*FracLEACHMM*MMLeachEF*NtoN2O*kgtoGg,"ERROR"))</f>
        <v>2.5808330557121575E-2</v>
      </c>
      <c r="AL1215" s="94">
        <f>IF('Net zero activities &amp; levers'!$C$14="Off",Constants!$H77*'Activity data'!BE19*Constants!$H95*FracLEACHMM*MMLeachEF*NtoN2O*kgtoGg,IF('Net zero activities &amp; levers'!$C$14="On",Constants!$H77*'Net zero Activity data'!BE19*Constants!$H95*FracLEACHMM*MMLeachEF*NtoN2O*kgtoGg,"ERROR"))</f>
        <v>2.6363609077013919E-2</v>
      </c>
      <c r="AM1215" s="94">
        <f>IF('Net zero activities &amp; levers'!$C$14="Off",Constants!$H77*'Activity data'!BF19*Constants!$H95*FracLEACHMM*MMLeachEF*NtoN2O*kgtoGg,IF('Net zero activities &amp; levers'!$C$14="On",Constants!$H77*'Net zero Activity data'!BF19*Constants!$H95*FracLEACHMM*MMLeachEF*NtoN2O*kgtoGg,"ERROR"))</f>
        <v>2.6907194043045188E-2</v>
      </c>
      <c r="AN1215" s="94">
        <f>IF('Net zero activities &amp; levers'!$C$14="Off",Constants!$H77*'Activity data'!BG19*Constants!$H95*FracLEACHMM*MMLeachEF*NtoN2O*kgtoGg,IF('Net zero activities &amp; levers'!$C$14="On",Constants!$H77*'Net zero Activity data'!BG19*Constants!$H95*FracLEACHMM*MMLeachEF*NtoN2O*kgtoGg,"ERROR"))</f>
        <v>2.752379279056508E-2</v>
      </c>
      <c r="AO1215" s="94">
        <f>IF('Net zero activities &amp; levers'!$C$14="Off",Constants!$H77*'Activity data'!BH19*Constants!$H95*FracLEACHMM*MMLeachEF*NtoN2O*kgtoGg,IF('Net zero activities &amp; levers'!$C$14="On",Constants!$H77*'Net zero Activity data'!BH19*Constants!$H95*FracLEACHMM*MMLeachEF*NtoN2O*kgtoGg,"ERROR"))</f>
        <v>2.8148262628007792E-2</v>
      </c>
      <c r="AP1215" s="94">
        <f>IF('Net zero activities &amp; levers'!$C$14="Off",Constants!$H77*'Activity data'!BI19*Constants!$H95*FracLEACHMM*MMLeachEF*NtoN2O*kgtoGg,IF('Net zero activities &amp; levers'!$C$14="On",Constants!$H77*'Net zero Activity data'!BI19*Constants!$H95*FracLEACHMM*MMLeachEF*NtoN2O*kgtoGg,"ERROR"))</f>
        <v>2.8789327961298773E-2</v>
      </c>
      <c r="AQ1215" s="94">
        <f>IF('Net zero activities &amp; levers'!$C$14="Off",Constants!$H77*'Activity data'!BJ19*Constants!$H95*FracLEACHMM*MMLeachEF*NtoN2O*kgtoGg,IF('Net zero activities &amp; levers'!$C$14="On",Constants!$H77*'Net zero Activity data'!BJ19*Constants!$H95*FracLEACHMM*MMLeachEF*NtoN2O*kgtoGg,"ERROR"))</f>
        <v>2.9449960516928071E-2</v>
      </c>
      <c r="AR1215" s="94">
        <f>IF('Net zero activities &amp; levers'!$C$14="Off",Constants!$H77*'Activity data'!BK19*Constants!$H95*FracLEACHMM*MMLeachEF*NtoN2O*kgtoGg,IF('Net zero activities &amp; levers'!$C$14="On",Constants!$H77*'Net zero Activity data'!BK19*Constants!$H95*FracLEACHMM*MMLeachEF*NtoN2O*kgtoGg,"ERROR"))</f>
        <v>3.0135770137431267E-2</v>
      </c>
      <c r="AS1215" s="94">
        <f>IF('Net zero activities &amp; levers'!$C$14="Off",Constants!$H77*'Activity data'!BL19*Constants!$H95*FracLEACHMM*MMLeachEF*NtoN2O*kgtoGg,IF('Net zero activities &amp; levers'!$C$14="On",Constants!$H77*'Net zero Activity data'!BL19*Constants!$H95*FracLEACHMM*MMLeachEF*NtoN2O*kgtoGg,"ERROR"))</f>
        <v>3.0874940255841542E-2</v>
      </c>
      <c r="AT1215" s="94">
        <f>IF('Net zero activities &amp; levers'!$C$14="Off",Constants!$H77*'Activity data'!BM19*Constants!$H95*FracLEACHMM*MMLeachEF*NtoN2O*kgtoGg,IF('Net zero activities &amp; levers'!$C$14="On",Constants!$H77*'Net zero Activity data'!BM19*Constants!$H95*FracLEACHMM*MMLeachEF*NtoN2O*kgtoGg,"ERROR"))</f>
        <v>3.1347196382551956E-2</v>
      </c>
      <c r="AU1215" s="94">
        <f>IF('Net zero activities &amp; levers'!$C$14="Off",Constants!$H77*'Activity data'!BN19*Constants!$H95*FracLEACHMM*MMLeachEF*NtoN2O*kgtoGg,IF('Net zero activities &amp; levers'!$C$14="On",Constants!$H77*'Net zero Activity data'!BN19*Constants!$H95*FracLEACHMM*MMLeachEF*NtoN2O*kgtoGg,"ERROR"))</f>
        <v>3.1778657328061746E-2</v>
      </c>
      <c r="AV1215" s="94">
        <f>IF('Net zero activities &amp; levers'!$C$14="Off",Constants!$H77*'Activity data'!BO19*Constants!$H95*FracLEACHMM*MMLeachEF*NtoN2O*kgtoGg,IF('Net zero activities &amp; levers'!$C$14="On",Constants!$H77*'Net zero Activity data'!BO19*Constants!$H95*FracLEACHMM*MMLeachEF*NtoN2O*kgtoGg,"ERROR"))</f>
        <v>3.2216802609797965E-2</v>
      </c>
      <c r="AW1215" s="94">
        <f>IF('Net zero activities &amp; levers'!$C$14="Off",Constants!$H77*'Activity data'!BP19*Constants!$H95*FracLEACHMM*MMLeachEF*NtoN2O*kgtoGg,IF('Net zero activities &amp; levers'!$C$14="On",Constants!$H77*'Net zero Activity data'!BP19*Constants!$H95*FracLEACHMM*MMLeachEF*NtoN2O*kgtoGg,"ERROR"))</f>
        <v>3.2644498491633027E-2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7.7585797913229254E-2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8.024855331382115E-2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7.8944464359385624E-2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6.7217872960445568E-2</v>
      </c>
      <c r="T1216" s="94">
        <f>IF('Net zero activities &amp; levers'!$C$14="Off",Constants!$H78*'Activity data'!AM20*Constants!$H96*FracLEACHMM*MMLeachEF*NtoN2O*kgtoGg,IF('Net zero activities &amp; levers'!$C$14="On",Constants!$H78*'Net zero Activity data'!AM20*Constants!$H96*FracLEACHMM*MMLeachEF*NtoN2O*kgtoGg,"ERROR"))</f>
        <v>7.0051017518192149E-2</v>
      </c>
      <c r="U1216" s="94">
        <f>IF('Net zero activities &amp; levers'!$C$14="Off",Constants!$H78*'Activity data'!AN20*Constants!$H96*FracLEACHMM*MMLeachEF*NtoN2O*kgtoGg,IF('Net zero activities &amp; levers'!$C$14="On",Constants!$H78*'Net zero Activity data'!AN20*Constants!$H96*FracLEACHMM*MMLeachEF*NtoN2O*kgtoGg,"ERROR"))</f>
        <v>7.2004144321767535E-2</v>
      </c>
      <c r="V1216" s="94">
        <f>IF('Net zero activities &amp; levers'!$C$14="Off",Constants!$H78*'Activity data'!AO20*Constants!$H96*FracLEACHMM*MMLeachEF*NtoN2O*kgtoGg,IF('Net zero activities &amp; levers'!$C$14="On",Constants!$H78*'Net zero Activity data'!AO20*Constants!$H96*FracLEACHMM*MMLeachEF*NtoN2O*kgtoGg,"ERROR"))</f>
        <v>7.3713081288912755E-2</v>
      </c>
      <c r="W1216" s="94">
        <f>IF('Net zero activities &amp; levers'!$C$14="Off",Constants!$H78*'Activity data'!AP20*Constants!$H96*FracLEACHMM*MMLeachEF*NtoN2O*kgtoGg,IF('Net zero activities &amp; levers'!$C$14="On",Constants!$H78*'Net zero Activity data'!AP20*Constants!$H96*FracLEACHMM*MMLeachEF*NtoN2O*kgtoGg,"ERROR"))</f>
        <v>7.5711260760149876E-2</v>
      </c>
      <c r="X1216" s="94">
        <f>IF('Net zero activities &amp; levers'!$C$14="Off",Constants!$H78*'Activity data'!AQ20*Constants!$H96*FracLEACHMM*MMLeachEF*NtoN2O*kgtoGg,IF('Net zero activities &amp; levers'!$C$14="On",Constants!$H78*'Net zero Activity data'!AQ20*Constants!$H96*FracLEACHMM*MMLeachEF*NtoN2O*kgtoGg,"ERROR"))</f>
        <v>7.7563459900792081E-2</v>
      </c>
      <c r="Y1216" s="94">
        <f>IF('Net zero activities &amp; levers'!$C$14="Off",Constants!$H78*'Activity data'!AR20*Constants!$H96*FracLEACHMM*MMLeachEF*NtoN2O*kgtoGg,IF('Net zero activities &amp; levers'!$C$14="On",Constants!$H78*'Net zero Activity data'!AR20*Constants!$H96*FracLEACHMM*MMLeachEF*NtoN2O*kgtoGg,"ERROR"))</f>
        <v>7.8981006209723439E-2</v>
      </c>
      <c r="Z1216" s="94">
        <f>IF('Net zero activities &amp; levers'!$C$14="Off",Constants!$H78*'Activity data'!AS20*Constants!$H96*FracLEACHMM*MMLeachEF*NtoN2O*kgtoGg,IF('Net zero activities &amp; levers'!$C$14="On",Constants!$H78*'Net zero Activity data'!AS20*Constants!$H96*FracLEACHMM*MMLeachEF*NtoN2O*kgtoGg,"ERROR"))</f>
        <v>8.0385162359793455E-2</v>
      </c>
      <c r="AA1216" s="94">
        <f>IF('Net zero activities &amp; levers'!$C$14="Off",Constants!$H78*'Activity data'!AT20*Constants!$H96*FracLEACHMM*MMLeachEF*NtoN2O*kgtoGg,IF('Net zero activities &amp; levers'!$C$14="On",Constants!$H78*'Net zero Activity data'!AT20*Constants!$H96*FracLEACHMM*MMLeachEF*NtoN2O*kgtoGg,"ERROR"))</f>
        <v>8.185981938560262E-2</v>
      </c>
      <c r="AB1216" s="94">
        <f>IF('Net zero activities &amp; levers'!$C$14="Off",Constants!$H78*'Activity data'!AU20*Constants!$H96*FracLEACHMM*MMLeachEF*NtoN2O*kgtoGg,IF('Net zero activities &amp; levers'!$C$14="On",Constants!$H78*'Net zero Activity data'!AU20*Constants!$H96*FracLEACHMM*MMLeachEF*NtoN2O*kgtoGg,"ERROR"))</f>
        <v>8.4281362986912134E-2</v>
      </c>
      <c r="AC1216" s="94">
        <f>IF('Net zero activities &amp; levers'!$C$14="Off",Constants!$H78*'Activity data'!AV20*Constants!$H96*FracLEACHMM*MMLeachEF*NtoN2O*kgtoGg,IF('Net zero activities &amp; levers'!$C$14="On",Constants!$H78*'Net zero Activity data'!AV20*Constants!$H96*FracLEACHMM*MMLeachEF*NtoN2O*kgtoGg,"ERROR"))</f>
        <v>8.6269400280091307E-2</v>
      </c>
      <c r="AD1216" s="94">
        <f>IF('Net zero activities &amp; levers'!$C$14="Off",Constants!$H78*'Activity data'!AW20*Constants!$H96*FracLEACHMM*MMLeachEF*NtoN2O*kgtoGg,IF('Net zero activities &amp; levers'!$C$14="On",Constants!$H78*'Net zero Activity data'!AW20*Constants!$H96*FracLEACHMM*MMLeachEF*NtoN2O*kgtoGg,"ERROR"))</f>
        <v>8.8911013038402556E-2</v>
      </c>
      <c r="AE1216" s="94">
        <f>IF('Net zero activities &amp; levers'!$C$14="Off",Constants!$H78*'Activity data'!AX20*Constants!$H96*FracLEACHMM*MMLeachEF*NtoN2O*kgtoGg,IF('Net zero activities &amp; levers'!$C$14="On",Constants!$H78*'Net zero Activity data'!AX20*Constants!$H96*FracLEACHMM*MMLeachEF*NtoN2O*kgtoGg,"ERROR"))</f>
        <v>9.1718357804689454E-2</v>
      </c>
      <c r="AF1216" s="94">
        <f>IF('Net zero activities &amp; levers'!$C$14="Off",Constants!$H78*'Activity data'!AY20*Constants!$H96*FracLEACHMM*MMLeachEF*NtoN2O*kgtoGg,IF('Net zero activities &amp; levers'!$C$14="On",Constants!$H78*'Net zero Activity data'!AY20*Constants!$H96*FracLEACHMM*MMLeachEF*NtoN2O*kgtoGg,"ERROR"))</f>
        <v>9.5263218924453746E-2</v>
      </c>
      <c r="AG1216" s="94">
        <f>IF('Net zero activities &amp; levers'!$C$14="Off",Constants!$H78*'Activity data'!AZ20*Constants!$H96*FracLEACHMM*MMLeachEF*NtoN2O*kgtoGg,IF('Net zero activities &amp; levers'!$C$14="On",Constants!$H78*'Net zero Activity data'!AZ20*Constants!$H96*FracLEACHMM*MMLeachEF*NtoN2O*kgtoGg,"ERROR"))</f>
        <v>9.9183621415129958E-2</v>
      </c>
      <c r="AH1216" s="94">
        <f>IF('Net zero activities &amp; levers'!$C$14="Off",Constants!$H78*'Activity data'!BA20*Constants!$H96*FracLEACHMM*MMLeachEF*NtoN2O*kgtoGg,IF('Net zero activities &amp; levers'!$C$14="On",Constants!$H78*'Net zero Activity data'!BA20*Constants!$H96*FracLEACHMM*MMLeachEF*NtoN2O*kgtoGg,"ERROR"))</f>
        <v>0.10203515610205599</v>
      </c>
      <c r="AI1216" s="94">
        <f>IF('Net zero activities &amp; levers'!$C$14="Off",Constants!$H78*'Activity data'!BB20*Constants!$H96*FracLEACHMM*MMLeachEF*NtoN2O*kgtoGg,IF('Net zero activities &amp; levers'!$C$14="On",Constants!$H78*'Net zero Activity data'!BB20*Constants!$H96*FracLEACHMM*MMLeachEF*NtoN2O*kgtoGg,"ERROR"))</f>
        <v>0.10489731933990176</v>
      </c>
      <c r="AJ1216" s="94">
        <f>IF('Net zero activities &amp; levers'!$C$14="Off",Constants!$H78*'Activity data'!BC20*Constants!$H96*FracLEACHMM*MMLeachEF*NtoN2O*kgtoGg,IF('Net zero activities &amp; levers'!$C$14="On",Constants!$H78*'Net zero Activity data'!BC20*Constants!$H96*FracLEACHMM*MMLeachEF*NtoN2O*kgtoGg,"ERROR"))</f>
        <v>0.10815906793619774</v>
      </c>
      <c r="AK1216" s="94">
        <f>IF('Net zero activities &amp; levers'!$C$14="Off",Constants!$H78*'Activity data'!BD20*Constants!$H96*FracLEACHMM*MMLeachEF*NtoN2O*kgtoGg,IF('Net zero activities &amp; levers'!$C$14="On",Constants!$H78*'Net zero Activity data'!BD20*Constants!$H96*FracLEACHMM*MMLeachEF*NtoN2O*kgtoGg,"ERROR"))</f>
        <v>0.11140343182847562</v>
      </c>
      <c r="AL1216" s="94">
        <f>IF('Net zero activities &amp; levers'!$C$14="Off",Constants!$H78*'Activity data'!BE20*Constants!$H96*FracLEACHMM*MMLeachEF*NtoN2O*kgtoGg,IF('Net zero activities &amp; levers'!$C$14="On",Constants!$H78*'Net zero Activity data'!BE20*Constants!$H96*FracLEACHMM*MMLeachEF*NtoN2O*kgtoGg,"ERROR"))</f>
        <v>0.11508129983087245</v>
      </c>
      <c r="AM1216" s="94">
        <f>IF('Net zero activities &amp; levers'!$C$14="Off",Constants!$H78*'Activity data'!BF20*Constants!$H96*FracLEACHMM*MMLeachEF*NtoN2O*kgtoGg,IF('Net zero activities &amp; levers'!$C$14="On",Constants!$H78*'Net zero Activity data'!BF20*Constants!$H96*FracLEACHMM*MMLeachEF*NtoN2O*kgtoGg,"ERROR"))</f>
        <v>0.11863959739146933</v>
      </c>
      <c r="AN1216" s="94">
        <f>IF('Net zero activities &amp; levers'!$C$14="Off",Constants!$H78*'Activity data'!BG20*Constants!$H96*FracLEACHMM*MMLeachEF*NtoN2O*kgtoGg,IF('Net zero activities &amp; levers'!$C$14="On",Constants!$H78*'Net zero Activity data'!BG20*Constants!$H96*FracLEACHMM*MMLeachEF*NtoN2O*kgtoGg,"ERROR"))</f>
        <v>0.12288581972237174</v>
      </c>
      <c r="AO1216" s="94">
        <f>IF('Net zero activities &amp; levers'!$C$14="Off",Constants!$H78*'Activity data'!BH20*Constants!$H96*FracLEACHMM*MMLeachEF*NtoN2O*kgtoGg,IF('Net zero activities &amp; levers'!$C$14="On",Constants!$H78*'Net zero Activity data'!BH20*Constants!$H96*FracLEACHMM*MMLeachEF*NtoN2O*kgtoGg,"ERROR"))</f>
        <v>0.12719157566235212</v>
      </c>
      <c r="AP1216" s="94">
        <f>IF('Net zero activities &amp; levers'!$C$14="Off",Constants!$H78*'Activity data'!BI20*Constants!$H96*FracLEACHMM*MMLeachEF*NtoN2O*kgtoGg,IF('Net zero activities &amp; levers'!$C$14="On",Constants!$H78*'Net zero Activity data'!BI20*Constants!$H96*FracLEACHMM*MMLeachEF*NtoN2O*kgtoGg,"ERROR"))</f>
        <v>0.13163905928529523</v>
      </c>
      <c r="AQ1216" s="94">
        <f>IF('Net zero activities &amp; levers'!$C$14="Off",Constants!$H78*'Activity data'!BJ20*Constants!$H96*FracLEACHMM*MMLeachEF*NtoN2O*kgtoGg,IF('Net zero activities &amp; levers'!$C$14="On",Constants!$H78*'Net zero Activity data'!BJ20*Constants!$H96*FracLEACHMM*MMLeachEF*NtoN2O*kgtoGg,"ERROR"))</f>
        <v>0.1362546950336655</v>
      </c>
      <c r="AR1216" s="94">
        <f>IF('Net zero activities &amp; levers'!$C$14="Off",Constants!$H78*'Activity data'!BK20*Constants!$H96*FracLEACHMM*MMLeachEF*NtoN2O*kgtoGg,IF('Net zero activities &amp; levers'!$C$14="On",Constants!$H78*'Net zero Activity data'!BK20*Constants!$H96*FracLEACHMM*MMLeachEF*NtoN2O*kgtoGg,"ERROR"))</f>
        <v>0.14108889600884986</v>
      </c>
      <c r="AS1216" s="94">
        <f>IF('Net zero activities &amp; levers'!$C$14="Off",Constants!$H78*'Activity data'!BL20*Constants!$H96*FracLEACHMM*MMLeachEF*NtoN2O*kgtoGg,IF('Net zero activities &amp; levers'!$C$14="On",Constants!$H78*'Net zero Activity data'!BL20*Constants!$H96*FracLEACHMM*MMLeachEF*NtoN2O*kgtoGg,"ERROR"))</f>
        <v>0.14639993595670028</v>
      </c>
      <c r="AT1216" s="94">
        <f>IF('Net zero activities &amp; levers'!$C$14="Off",Constants!$H78*'Activity data'!BM20*Constants!$H96*FracLEACHMM*MMLeachEF*NtoN2O*kgtoGg,IF('Net zero activities &amp; levers'!$C$14="On",Constants!$H78*'Net zero Activity data'!BM20*Constants!$H96*FracLEACHMM*MMLeachEF*NtoN2O*kgtoGg,"ERROR"))</f>
        <v>0.14923071622926157</v>
      </c>
      <c r="AU1216" s="94">
        <f>IF('Net zero activities &amp; levers'!$C$14="Off",Constants!$H78*'Activity data'!BN20*Constants!$H96*FracLEACHMM*MMLeachEF*NtoN2O*kgtoGg,IF('Net zero activities &amp; levers'!$C$14="On",Constants!$H78*'Net zero Activity data'!BN20*Constants!$H96*FracLEACHMM*MMLeachEF*NtoN2O*kgtoGg,"ERROR"))</f>
        <v>0.15169391823426059</v>
      </c>
      <c r="AV1216" s="94">
        <f>IF('Net zero activities &amp; levers'!$C$14="Off",Constants!$H78*'Activity data'!BO20*Constants!$H96*FracLEACHMM*MMLeachEF*NtoN2O*kgtoGg,IF('Net zero activities &amp; levers'!$C$14="On",Constants!$H78*'Net zero Activity data'!BO20*Constants!$H96*FracLEACHMM*MMLeachEF*NtoN2O*kgtoGg,"ERROR"))</f>
        <v>0.15422869381464915</v>
      </c>
      <c r="AW1216" s="94">
        <f>IF('Net zero activities &amp; levers'!$C$14="Off",Constants!$H78*'Activity data'!BP20*Constants!$H96*FracLEACHMM*MMLeachEF*NtoN2O*kgtoGg,IF('Net zero activities &amp; levers'!$C$14="On",Constants!$H78*'Net zero Activity data'!BP20*Constants!$H96*FracLEACHMM*MMLeachEF*NtoN2O*kgtoGg,"ERROR"))</f>
        <v>0.1566791051343637</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73.223011790998015</v>
      </c>
      <c r="N1220" s="27">
        <f t="shared" si="385"/>
        <v>73.591260167761035</v>
      </c>
      <c r="O1220" s="27">
        <f t="shared" si="385"/>
        <v>73.835962898346551</v>
      </c>
      <c r="P1220" s="27">
        <f t="shared" si="385"/>
        <v>73.954711561483904</v>
      </c>
      <c r="Q1220" s="27">
        <f t="shared" si="385"/>
        <v>74.217071552078707</v>
      </c>
      <c r="R1220" s="27">
        <f t="shared" si="385"/>
        <v>74.518042528471327</v>
      </c>
      <c r="S1220" s="27">
        <f t="shared" si="385"/>
        <v>72.482333176672142</v>
      </c>
      <c r="T1220" s="27">
        <f t="shared" si="385"/>
        <v>73.407233758301587</v>
      </c>
      <c r="U1220" s="27">
        <f t="shared" si="385"/>
        <v>74.122198063336057</v>
      </c>
      <c r="V1220" s="27">
        <f t="shared" si="385"/>
        <v>74.76043991165507</v>
      </c>
      <c r="W1220" s="27">
        <f t="shared" si="385"/>
        <v>75.435130128849366</v>
      </c>
      <c r="X1220" s="27">
        <f t="shared" si="385"/>
        <v>76.051137701045576</v>
      </c>
      <c r="Y1220" s="27">
        <f t="shared" si="385"/>
        <v>76.570434337911649</v>
      </c>
      <c r="Z1220" s="27">
        <f t="shared" si="385"/>
        <v>77.083270336302945</v>
      </c>
      <c r="AA1220" s="27">
        <f t="shared" si="385"/>
        <v>77.607288716602127</v>
      </c>
      <c r="AB1220" s="27">
        <f t="shared" si="385"/>
        <v>78.334361803621377</v>
      </c>
      <c r="AC1220" s="27">
        <f t="shared" si="385"/>
        <v>78.961839134259677</v>
      </c>
      <c r="AD1220" s="27">
        <f t="shared" si="385"/>
        <v>79.731537222446462</v>
      </c>
      <c r="AE1220" s="27">
        <f t="shared" si="385"/>
        <v>80.536174886187723</v>
      </c>
      <c r="AF1220" s="27">
        <f t="shared" si="385"/>
        <v>81.502550074143315</v>
      </c>
      <c r="AG1220" s="27">
        <f t="shared" si="385"/>
        <v>82.55096294016731</v>
      </c>
      <c r="AH1220" s="27">
        <f t="shared" si="385"/>
        <v>83.359132542905741</v>
      </c>
      <c r="AI1220" s="27">
        <f t="shared" si="385"/>
        <v>84.167299415400834</v>
      </c>
      <c r="AJ1220" s="27">
        <f t="shared" si="385"/>
        <v>85.062420921639173</v>
      </c>
      <c r="AK1220" s="27">
        <f t="shared" si="385"/>
        <v>85.951001239902936</v>
      </c>
      <c r="AL1220" s="27">
        <f t="shared" si="385"/>
        <v>86.934407869511148</v>
      </c>
      <c r="AM1220" s="27">
        <f t="shared" si="385"/>
        <v>87.887949815555459</v>
      </c>
      <c r="AN1220" s="27">
        <f t="shared" si="385"/>
        <v>88.995197442126482</v>
      </c>
      <c r="AO1220" s="27">
        <f t="shared" si="385"/>
        <v>90.114163139485754</v>
      </c>
      <c r="AP1220" s="27">
        <f t="shared" si="385"/>
        <v>91.263395205308072</v>
      </c>
      <c r="AQ1220" s="27">
        <f t="shared" si="385"/>
        <v>92.448895370855467</v>
      </c>
      <c r="AR1220" s="27">
        <f t="shared" si="385"/>
        <v>93.682225562140673</v>
      </c>
      <c r="AS1220" s="27">
        <f t="shared" si="385"/>
        <v>95.02281139562416</v>
      </c>
      <c r="AT1220" s="27">
        <f t="shared" si="385"/>
        <v>95.790905009989416</v>
      </c>
      <c r="AU1220" s="27">
        <f t="shared" si="385"/>
        <v>96.469490271834715</v>
      </c>
      <c r="AV1220" s="27">
        <f t="shared" si="385"/>
        <v>97.15929905248683</v>
      </c>
      <c r="AW1220" s="27">
        <f t="shared" si="385"/>
        <v>97.824161761631444</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58.564977012483276</v>
      </c>
      <c r="N1221" s="27">
        <f t="shared" si="386"/>
        <v>58.859508160444918</v>
      </c>
      <c r="O1221" s="27">
        <f t="shared" si="386"/>
        <v>59.055225455337649</v>
      </c>
      <c r="P1221" s="27">
        <f t="shared" si="386"/>
        <v>59.150202601958597</v>
      </c>
      <c r="Q1221" s="27">
        <f t="shared" si="386"/>
        <v>59.360042465716688</v>
      </c>
      <c r="R1221" s="27">
        <f t="shared" si="386"/>
        <v>59.600764035107616</v>
      </c>
      <c r="S1221" s="27">
        <f t="shared" si="386"/>
        <v>57.97256999506304</v>
      </c>
      <c r="T1221" s="27">
        <f t="shared" si="386"/>
        <v>58.712320791664652</v>
      </c>
      <c r="U1221" s="27">
        <f t="shared" si="386"/>
        <v>59.284161078822002</v>
      </c>
      <c r="V1221" s="27">
        <f t="shared" si="386"/>
        <v>59.794637474984157</v>
      </c>
      <c r="W1221" s="27">
        <f t="shared" si="386"/>
        <v>60.334265879963127</v>
      </c>
      <c r="X1221" s="27">
        <f t="shared" si="386"/>
        <v>60.826958934001368</v>
      </c>
      <c r="Y1221" s="27">
        <f t="shared" si="386"/>
        <v>61.24230098094597</v>
      </c>
      <c r="Z1221" s="27">
        <f t="shared" si="386"/>
        <v>61.652475702284775</v>
      </c>
      <c r="AA1221" s="27">
        <f t="shared" si="386"/>
        <v>62.071594277794041</v>
      </c>
      <c r="AB1221" s="27">
        <f t="shared" si="386"/>
        <v>62.653119369239576</v>
      </c>
      <c r="AC1221" s="27">
        <f t="shared" si="386"/>
        <v>63.15498612595777</v>
      </c>
      <c r="AD1221" s="27">
        <f t="shared" si="386"/>
        <v>63.770603398979482</v>
      </c>
      <c r="AE1221" s="27">
        <f t="shared" si="386"/>
        <v>64.414165922942445</v>
      </c>
      <c r="AF1221" s="27">
        <f t="shared" si="386"/>
        <v>65.187088796281728</v>
      </c>
      <c r="AG1221" s="27">
        <f t="shared" si="386"/>
        <v>66.025626762645942</v>
      </c>
      <c r="AH1221" s="27">
        <f t="shared" si="386"/>
        <v>66.672014189888912</v>
      </c>
      <c r="AI1221" s="27">
        <f t="shared" si="386"/>
        <v>67.318399433438032</v>
      </c>
      <c r="AJ1221" s="27">
        <f t="shared" si="386"/>
        <v>68.034332432559395</v>
      </c>
      <c r="AK1221" s="27">
        <f t="shared" si="386"/>
        <v>68.745033681251542</v>
      </c>
      <c r="AL1221" s="27">
        <f t="shared" si="386"/>
        <v>69.531578583574301</v>
      </c>
      <c r="AM1221" s="27">
        <f t="shared" si="386"/>
        <v>70.294237217582989</v>
      </c>
      <c r="AN1221" s="27">
        <f t="shared" si="386"/>
        <v>71.179832199422165</v>
      </c>
      <c r="AO1221" s="27">
        <f t="shared" si="386"/>
        <v>72.07479948826645</v>
      </c>
      <c r="AP1221" s="27">
        <f t="shared" si="386"/>
        <v>72.993974319656914</v>
      </c>
      <c r="AQ1221" s="27">
        <f t="shared" si="386"/>
        <v>73.94215697761355</v>
      </c>
      <c r="AR1221" s="27">
        <f t="shared" si="386"/>
        <v>74.928594881965068</v>
      </c>
      <c r="AS1221" s="27">
        <f t="shared" si="386"/>
        <v>76.000817624527457</v>
      </c>
      <c r="AT1221" s="27">
        <f t="shared" si="386"/>
        <v>76.615151612825215</v>
      </c>
      <c r="AU1221" s="27">
        <f t="shared" si="386"/>
        <v>77.15789533899715</v>
      </c>
      <c r="AV1221" s="27">
        <f t="shared" si="386"/>
        <v>77.709615821312354</v>
      </c>
      <c r="AW1221" s="27">
        <f t="shared" si="386"/>
        <v>78.241384022662118</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26.479482964607659</v>
      </c>
      <c r="N1222" s="27">
        <f t="shared" si="387"/>
        <v>26.61265184663991</v>
      </c>
      <c r="O1222" s="27">
        <f t="shared" si="387"/>
        <v>26.701143177813595</v>
      </c>
      <c r="P1222" s="27">
        <f t="shared" si="387"/>
        <v>26.744086005835889</v>
      </c>
      <c r="Q1222" s="27">
        <f t="shared" si="387"/>
        <v>26.838962694620271</v>
      </c>
      <c r="R1222" s="27">
        <f t="shared" si="387"/>
        <v>26.947802192577253</v>
      </c>
      <c r="S1222" s="27">
        <f t="shared" si="387"/>
        <v>26.211632923062361</v>
      </c>
      <c r="T1222" s="27">
        <f t="shared" si="387"/>
        <v>26.546102765208673</v>
      </c>
      <c r="U1222" s="27">
        <f t="shared" si="387"/>
        <v>26.804653795443542</v>
      </c>
      <c r="V1222" s="27">
        <f t="shared" si="387"/>
        <v>27.035459845843405</v>
      </c>
      <c r="W1222" s="27">
        <f t="shared" si="387"/>
        <v>27.279446642829821</v>
      </c>
      <c r="X1222" s="27">
        <f t="shared" si="387"/>
        <v>27.502212158957413</v>
      </c>
      <c r="Y1222" s="27">
        <f t="shared" si="387"/>
        <v>27.690004303983113</v>
      </c>
      <c r="Z1222" s="27">
        <f t="shared" si="387"/>
        <v>27.8754601019746</v>
      </c>
      <c r="AA1222" s="27">
        <f t="shared" si="387"/>
        <v>28.064959761096517</v>
      </c>
      <c r="AB1222" s="27">
        <f t="shared" si="387"/>
        <v>28.327889664563251</v>
      </c>
      <c r="AC1222" s="27">
        <f t="shared" si="387"/>
        <v>28.554802965189833</v>
      </c>
      <c r="AD1222" s="27">
        <f t="shared" si="387"/>
        <v>28.833147257721908</v>
      </c>
      <c r="AE1222" s="27">
        <f t="shared" si="387"/>
        <v>29.124126675101426</v>
      </c>
      <c r="AF1222" s="27">
        <f t="shared" si="387"/>
        <v>29.473594891458458</v>
      </c>
      <c r="AG1222" s="27">
        <f t="shared" si="387"/>
        <v>29.852730219912267</v>
      </c>
      <c r="AH1222" s="27">
        <f t="shared" si="387"/>
        <v>30.144986884925018</v>
      </c>
      <c r="AI1222" s="27">
        <f t="shared" si="387"/>
        <v>30.437242562605629</v>
      </c>
      <c r="AJ1222" s="27">
        <f t="shared" si="387"/>
        <v>30.760943460669569</v>
      </c>
      <c r="AK1222" s="27">
        <f t="shared" si="387"/>
        <v>31.082278882753968</v>
      </c>
      <c r="AL1222" s="27">
        <f t="shared" si="387"/>
        <v>31.437906143352311</v>
      </c>
      <c r="AM1222" s="27">
        <f t="shared" si="387"/>
        <v>31.782733501565719</v>
      </c>
      <c r="AN1222" s="27">
        <f t="shared" si="387"/>
        <v>32.183145120102751</v>
      </c>
      <c r="AO1222" s="27">
        <f t="shared" si="387"/>
        <v>32.587794319807585</v>
      </c>
      <c r="AP1222" s="27">
        <f t="shared" si="387"/>
        <v>33.003388682358299</v>
      </c>
      <c r="AQ1222" s="27">
        <f t="shared" si="387"/>
        <v>33.432098601143842</v>
      </c>
      <c r="AR1222" s="27">
        <f t="shared" si="387"/>
        <v>33.87810519102694</v>
      </c>
      <c r="AS1222" s="27">
        <f t="shared" si="387"/>
        <v>34.362898412065746</v>
      </c>
      <c r="AT1222" s="27">
        <f t="shared" si="387"/>
        <v>34.640662482121513</v>
      </c>
      <c r="AU1222" s="27">
        <f t="shared" si="387"/>
        <v>34.886057835871149</v>
      </c>
      <c r="AV1222" s="27">
        <f t="shared" si="387"/>
        <v>35.135511927001019</v>
      </c>
      <c r="AW1222" s="27">
        <f t="shared" si="387"/>
        <v>35.375944823026224</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463.23498593143171</v>
      </c>
      <c r="L1223" s="27">
        <f t="shared" si="388"/>
        <v>459.2174968362159</v>
      </c>
      <c r="M1223" s="27">
        <f t="shared" si="388"/>
        <v>457.68816035731231</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367.22346743218287</v>
      </c>
      <c r="T1223" s="27">
        <f t="shared" si="388"/>
        <v>374.40227174276771</v>
      </c>
      <c r="U1223" s="27">
        <f t="shared" si="388"/>
        <v>378.25490253722182</v>
      </c>
      <c r="V1223" s="27">
        <f t="shared" si="388"/>
        <v>381.00095421186057</v>
      </c>
      <c r="W1223" s="27">
        <f t="shared" si="388"/>
        <v>384.42445584718945</v>
      </c>
      <c r="X1223" s="27">
        <f t="shared" si="388"/>
        <v>387.08102920322</v>
      </c>
      <c r="Y1223" s="27">
        <f t="shared" si="388"/>
        <v>388.1848630592288</v>
      </c>
      <c r="Z1223" s="27">
        <f t="shared" si="388"/>
        <v>389.12200924326339</v>
      </c>
      <c r="AA1223" s="27">
        <f t="shared" si="388"/>
        <v>390.15719082394747</v>
      </c>
      <c r="AB1223" s="27">
        <f t="shared" si="388"/>
        <v>394.00195058318292</v>
      </c>
      <c r="AC1223" s="27">
        <f t="shared" si="388"/>
        <v>396.32147195202975</v>
      </c>
      <c r="AD1223" s="27">
        <f t="shared" si="388"/>
        <v>397.1070650343259</v>
      </c>
      <c r="AE1223" s="27">
        <f t="shared" si="388"/>
        <v>398.06164261100849</v>
      </c>
      <c r="AF1223" s="27">
        <f t="shared" si="388"/>
        <v>400.8082169092383</v>
      </c>
      <c r="AG1223" s="27">
        <f t="shared" si="388"/>
        <v>404.19564704726412</v>
      </c>
      <c r="AH1223" s="27">
        <f t="shared" si="388"/>
        <v>404.16612998962057</v>
      </c>
      <c r="AI1223" s="27">
        <f t="shared" si="388"/>
        <v>403.83936266424769</v>
      </c>
      <c r="AJ1223" s="27">
        <f t="shared" si="388"/>
        <v>404.2474230190781</v>
      </c>
      <c r="AK1223" s="27">
        <f t="shared" si="388"/>
        <v>404.2439288246685</v>
      </c>
      <c r="AL1223" s="27">
        <f t="shared" si="388"/>
        <v>404.9783984456372</v>
      </c>
      <c r="AM1223" s="27">
        <f t="shared" si="388"/>
        <v>405.01081214377359</v>
      </c>
      <c r="AN1223" s="27">
        <f t="shared" si="388"/>
        <v>408.39643382105203</v>
      </c>
      <c r="AO1223" s="27">
        <f t="shared" si="388"/>
        <v>411.56156330790856</v>
      </c>
      <c r="AP1223" s="27">
        <f t="shared" si="388"/>
        <v>414.69486728887398</v>
      </c>
      <c r="AQ1223" s="27">
        <f t="shared" si="388"/>
        <v>417.84247187027233</v>
      </c>
      <c r="AR1223" s="27">
        <f t="shared" si="388"/>
        <v>421.10030547156072</v>
      </c>
      <c r="AS1223" s="27">
        <f t="shared" si="388"/>
        <v>425.01631417856606</v>
      </c>
      <c r="AT1223" s="27">
        <f t="shared" si="388"/>
        <v>423.11135636577694</v>
      </c>
      <c r="AU1223" s="27">
        <f t="shared" si="388"/>
        <v>420.20449214859372</v>
      </c>
      <c r="AV1223" s="27">
        <f t="shared" si="388"/>
        <v>417.26141455321226</v>
      </c>
      <c r="AW1223" s="27">
        <f t="shared" si="388"/>
        <v>413.95650339352761</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326.20040935577725</v>
      </c>
      <c r="L1224" s="27">
        <f t="shared" si="389"/>
        <v>323.37137738012308</v>
      </c>
      <c r="M1224" s="27">
        <f t="shared" si="389"/>
        <v>322.29445054900742</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258.5911017937604</v>
      </c>
      <c r="T1224" s="27">
        <f t="shared" si="389"/>
        <v>263.6462659672722</v>
      </c>
      <c r="U1224" s="27">
        <f t="shared" si="389"/>
        <v>266.35920816813098</v>
      </c>
      <c r="V1224" s="27">
        <f t="shared" si="389"/>
        <v>268.29292044717675</v>
      </c>
      <c r="W1224" s="27">
        <f t="shared" si="389"/>
        <v>270.70367885012649</v>
      </c>
      <c r="X1224" s="27">
        <f t="shared" si="389"/>
        <v>272.57438236462548</v>
      </c>
      <c r="Y1224" s="27">
        <f t="shared" si="389"/>
        <v>273.35167912895946</v>
      </c>
      <c r="Z1224" s="27">
        <f t="shared" si="389"/>
        <v>274.0115979134693</v>
      </c>
      <c r="AA1224" s="27">
        <f t="shared" si="389"/>
        <v>274.74055117829613</v>
      </c>
      <c r="AB1224" s="27">
        <f t="shared" si="389"/>
        <v>277.44795076042283</v>
      </c>
      <c r="AC1224" s="27">
        <f t="shared" si="389"/>
        <v>279.08130929983872</v>
      </c>
      <c r="AD1224" s="27">
        <f t="shared" si="389"/>
        <v>279.63450755302506</v>
      </c>
      <c r="AE1224" s="27">
        <f t="shared" si="389"/>
        <v>280.30670116044354</v>
      </c>
      <c r="AF1224" s="27">
        <f t="shared" si="389"/>
        <v>282.2407814601151</v>
      </c>
      <c r="AG1224" s="27">
        <f t="shared" si="389"/>
        <v>284.62613906747788</v>
      </c>
      <c r="AH1224" s="27">
        <f t="shared" si="389"/>
        <v>284.60535377150768</v>
      </c>
      <c r="AI1224" s="27">
        <f t="shared" si="389"/>
        <v>284.37525104063053</v>
      </c>
      <c r="AJ1224" s="27">
        <f t="shared" si="389"/>
        <v>284.6625986262622</v>
      </c>
      <c r="AK1224" s="27">
        <f t="shared" si="389"/>
        <v>284.66013808748289</v>
      </c>
      <c r="AL1224" s="27">
        <f t="shared" si="389"/>
        <v>285.17733626615177</v>
      </c>
      <c r="AM1224" s="27">
        <f t="shared" si="389"/>
        <v>285.20016131590381</v>
      </c>
      <c r="AN1224" s="27">
        <f t="shared" si="389"/>
        <v>287.58424544295093</v>
      </c>
      <c r="AO1224" s="27">
        <f t="shared" si="389"/>
        <v>289.81306357118586</v>
      </c>
      <c r="AP1224" s="27">
        <f t="shared" si="389"/>
        <v>292.01947084237224</v>
      </c>
      <c r="AQ1224" s="27">
        <f t="shared" si="389"/>
        <v>294.23594829792916</v>
      </c>
      <c r="AR1224" s="27">
        <f t="shared" si="389"/>
        <v>296.53004672880763</v>
      </c>
      <c r="AS1224" s="27">
        <f t="shared" si="389"/>
        <v>299.28761833298472</v>
      </c>
      <c r="AT1224" s="27">
        <f t="shared" si="389"/>
        <v>297.94618679778273</v>
      </c>
      <c r="AU1224" s="27">
        <f t="shared" si="389"/>
        <v>295.8992336824428</v>
      </c>
      <c r="AV1224" s="27">
        <f t="shared" si="389"/>
        <v>293.82677986195057</v>
      </c>
      <c r="AW1224" s="27">
        <f t="shared" si="389"/>
        <v>291.49953039696044</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31.891995988947254</v>
      </c>
      <c r="L1225" s="27">
        <f t="shared" si="390"/>
        <v>32.967337371253521</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34.956750125130895</v>
      </c>
      <c r="T1225" s="27">
        <f t="shared" si="390"/>
        <v>36.49878151307351</v>
      </c>
      <c r="U1225" s="27">
        <f t="shared" si="390"/>
        <v>37.750560148575438</v>
      </c>
      <c r="V1225" s="27">
        <f t="shared" si="390"/>
        <v>38.916673208772778</v>
      </c>
      <c r="W1225" s="27">
        <f t="shared" si="390"/>
        <v>40.176700738521113</v>
      </c>
      <c r="X1225" s="27">
        <f t="shared" si="390"/>
        <v>41.381997026702102</v>
      </c>
      <c r="Y1225" s="27">
        <f t="shared" si="390"/>
        <v>42.442022777267034</v>
      </c>
      <c r="Z1225" s="27">
        <f t="shared" si="390"/>
        <v>43.501172022821031</v>
      </c>
      <c r="AA1225" s="27">
        <f t="shared" si="390"/>
        <v>44.58919877230587</v>
      </c>
      <c r="AB1225" s="27">
        <f t="shared" si="390"/>
        <v>46.024316667152448</v>
      </c>
      <c r="AC1225" s="27">
        <f t="shared" si="390"/>
        <v>47.311402878203317</v>
      </c>
      <c r="AD1225" s="27">
        <f t="shared" si="390"/>
        <v>48.977268436239811</v>
      </c>
      <c r="AE1225" s="27">
        <f t="shared" si="390"/>
        <v>50.726245888262838</v>
      </c>
      <c r="AF1225" s="27">
        <f t="shared" si="390"/>
        <v>52.777658772145514</v>
      </c>
      <c r="AG1225" s="27">
        <f t="shared" si="390"/>
        <v>55.002286426591169</v>
      </c>
      <c r="AH1225" s="27">
        <f t="shared" si="390"/>
        <v>56.843117563246985</v>
      </c>
      <c r="AI1225" s="27">
        <f t="shared" si="390"/>
        <v>58.710730256288286</v>
      </c>
      <c r="AJ1225" s="27">
        <f t="shared" si="390"/>
        <v>60.759995244280262</v>
      </c>
      <c r="AK1225" s="27">
        <f t="shared" si="390"/>
        <v>62.828290180703796</v>
      </c>
      <c r="AL1225" s="27">
        <f t="shared" si="390"/>
        <v>65.098871030220323</v>
      </c>
      <c r="AM1225" s="27">
        <f t="shared" si="390"/>
        <v>67.349723703314552</v>
      </c>
      <c r="AN1225" s="27">
        <f t="shared" si="390"/>
        <v>69.82889615877184</v>
      </c>
      <c r="AO1225" s="27">
        <f t="shared" si="390"/>
        <v>72.362451981939984</v>
      </c>
      <c r="AP1225" s="27">
        <f t="shared" si="390"/>
        <v>74.98578267484308</v>
      </c>
      <c r="AQ1225" s="27">
        <f t="shared" si="390"/>
        <v>77.711737312545694</v>
      </c>
      <c r="AR1225" s="27">
        <f t="shared" si="390"/>
        <v>80.563950463979495</v>
      </c>
      <c r="AS1225" s="27">
        <f t="shared" si="390"/>
        <v>83.657491666418352</v>
      </c>
      <c r="AT1225" s="27">
        <f t="shared" si="390"/>
        <v>85.69715469209028</v>
      </c>
      <c r="AU1225" s="27">
        <f t="shared" si="390"/>
        <v>87.590901188369244</v>
      </c>
      <c r="AV1225" s="27">
        <f t="shared" si="390"/>
        <v>89.530907937881153</v>
      </c>
      <c r="AW1225" s="27">
        <f t="shared" si="390"/>
        <v>91.447475442694497</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132.5903429327976</v>
      </c>
      <c r="L1226" s="27">
        <f t="shared" si="391"/>
        <v>132.66203410931632</v>
      </c>
      <c r="M1226" s="27">
        <f t="shared" si="391"/>
        <v>132.83344502276299</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135.2629300967325</v>
      </c>
      <c r="T1226" s="27">
        <f t="shared" si="391"/>
        <v>135.71512628170822</v>
      </c>
      <c r="U1226" s="27">
        <f t="shared" si="391"/>
        <v>136.11521900097762</v>
      </c>
      <c r="V1226" s="27">
        <f t="shared" si="391"/>
        <v>136.46403421494676</v>
      </c>
      <c r="W1226" s="27">
        <f t="shared" si="391"/>
        <v>136.76204460682843</v>
      </c>
      <c r="X1226" s="27">
        <f t="shared" si="391"/>
        <v>137.00292903831007</v>
      </c>
      <c r="Y1226" s="27">
        <f t="shared" si="391"/>
        <v>137.23614327030268</v>
      </c>
      <c r="Z1226" s="27">
        <f t="shared" si="391"/>
        <v>137.46303036811852</v>
      </c>
      <c r="AA1226" s="27">
        <f t="shared" si="391"/>
        <v>137.68258871217765</v>
      </c>
      <c r="AB1226" s="27">
        <f t="shared" si="391"/>
        <v>137.8998743733122</v>
      </c>
      <c r="AC1226" s="27">
        <f t="shared" si="391"/>
        <v>138.10319144092927</v>
      </c>
      <c r="AD1226" s="27">
        <f t="shared" si="391"/>
        <v>138.30601845980948</v>
      </c>
      <c r="AE1226" s="27">
        <f t="shared" si="391"/>
        <v>138.50358481045774</v>
      </c>
      <c r="AF1226" s="27">
        <f t="shared" si="391"/>
        <v>138.69916942024864</v>
      </c>
      <c r="AG1226" s="27">
        <f t="shared" si="391"/>
        <v>138.88908355310681</v>
      </c>
      <c r="AH1226" s="27">
        <f t="shared" si="391"/>
        <v>139.06144377361875</v>
      </c>
      <c r="AI1226" s="27">
        <f t="shared" si="391"/>
        <v>139.22543015864176</v>
      </c>
      <c r="AJ1226" s="27">
        <f t="shared" si="391"/>
        <v>139.38321941065868</v>
      </c>
      <c r="AK1226" s="27">
        <f t="shared" si="391"/>
        <v>139.53089304351511</v>
      </c>
      <c r="AL1226" s="27">
        <f t="shared" si="391"/>
        <v>139.67120767549983</v>
      </c>
      <c r="AM1226" s="27">
        <f t="shared" si="391"/>
        <v>139.79926939229694</v>
      </c>
      <c r="AN1226" s="27">
        <f t="shared" si="391"/>
        <v>139.92266072011375</v>
      </c>
      <c r="AO1226" s="27">
        <f t="shared" si="391"/>
        <v>140.03598914695661</v>
      </c>
      <c r="AP1226" s="27">
        <f t="shared" si="391"/>
        <v>140.1393552838712</v>
      </c>
      <c r="AQ1226" s="27">
        <f t="shared" si="391"/>
        <v>140.23246344191364</v>
      </c>
      <c r="AR1226" s="27">
        <f t="shared" si="391"/>
        <v>140.31523576905886</v>
      </c>
      <c r="AS1226" s="27">
        <f t="shared" si="391"/>
        <v>140.38932746488422</v>
      </c>
      <c r="AT1226" s="27">
        <f t="shared" si="391"/>
        <v>140.43122884270295</v>
      </c>
      <c r="AU1226" s="27">
        <f t="shared" si="391"/>
        <v>140.45696406084858</v>
      </c>
      <c r="AV1226" s="27">
        <f t="shared" si="391"/>
        <v>140.4695892094457</v>
      </c>
      <c r="AW1226" s="27">
        <f t="shared" si="391"/>
        <v>140.46753302121982</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14.369321450610601</v>
      </c>
      <c r="L1227" s="27">
        <f t="shared" si="392"/>
        <v>14.377090896995487</v>
      </c>
      <c r="M1227" s="27">
        <f t="shared" si="392"/>
        <v>14.39566735181849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14.658959920607021</v>
      </c>
      <c r="T1227" s="27">
        <f t="shared" si="392"/>
        <v>14.707966146829314</v>
      </c>
      <c r="U1227" s="27">
        <f t="shared" si="392"/>
        <v>14.751325721637452</v>
      </c>
      <c r="V1227" s="27">
        <f t="shared" si="392"/>
        <v>14.789128157512636</v>
      </c>
      <c r="W1227" s="27">
        <f t="shared" si="392"/>
        <v>14.821424680938481</v>
      </c>
      <c r="X1227" s="27">
        <f t="shared" si="392"/>
        <v>14.84753024603353</v>
      </c>
      <c r="Y1227" s="27">
        <f t="shared" si="392"/>
        <v>14.872804562339189</v>
      </c>
      <c r="Z1227" s="27">
        <f t="shared" si="392"/>
        <v>14.897393182968701</v>
      </c>
      <c r="AA1227" s="27">
        <f t="shared" si="392"/>
        <v>14.921187558585853</v>
      </c>
      <c r="AB1227" s="27">
        <f t="shared" si="392"/>
        <v>14.944735634881525</v>
      </c>
      <c r="AC1227" s="27">
        <f t="shared" si="392"/>
        <v>14.966769881391212</v>
      </c>
      <c r="AD1227" s="27">
        <f t="shared" si="392"/>
        <v>14.988751019449175</v>
      </c>
      <c r="AE1227" s="27">
        <f t="shared" si="392"/>
        <v>15.010162038815256</v>
      </c>
      <c r="AF1227" s="27">
        <f t="shared" si="392"/>
        <v>15.031358289361965</v>
      </c>
      <c r="AG1227" s="27">
        <f t="shared" si="392"/>
        <v>15.051940008683985</v>
      </c>
      <c r="AH1227" s="27">
        <f t="shared" si="392"/>
        <v>15.070619343536368</v>
      </c>
      <c r="AI1227" s="27">
        <f t="shared" si="392"/>
        <v>15.088391173880854</v>
      </c>
      <c r="AJ1227" s="27">
        <f t="shared" si="392"/>
        <v>15.105491397272173</v>
      </c>
      <c r="AK1227" s="27">
        <f t="shared" si="392"/>
        <v>15.121495352412174</v>
      </c>
      <c r="AL1227" s="27">
        <f t="shared" si="392"/>
        <v>15.136701784544519</v>
      </c>
      <c r="AM1227" s="27">
        <f t="shared" si="392"/>
        <v>15.150580321498811</v>
      </c>
      <c r="AN1227" s="27">
        <f t="shared" si="392"/>
        <v>15.163952710576318</v>
      </c>
      <c r="AO1227" s="27">
        <f t="shared" si="392"/>
        <v>15.176234544673564</v>
      </c>
      <c r="AP1227" s="27">
        <f t="shared" si="392"/>
        <v>15.187436727393507</v>
      </c>
      <c r="AQ1227" s="27">
        <f t="shared" si="392"/>
        <v>15.197527213796912</v>
      </c>
      <c r="AR1227" s="27">
        <f t="shared" si="392"/>
        <v>15.206497566762719</v>
      </c>
      <c r="AS1227" s="27">
        <f t="shared" si="392"/>
        <v>15.214527166585652</v>
      </c>
      <c r="AT1227" s="27">
        <f t="shared" si="392"/>
        <v>15.219068178802551</v>
      </c>
      <c r="AU1227" s="27">
        <f t="shared" si="392"/>
        <v>15.221857202602902</v>
      </c>
      <c r="AV1227" s="27">
        <f t="shared" si="392"/>
        <v>15.223225438136055</v>
      </c>
      <c r="AW1227" s="27">
        <f t="shared" si="392"/>
        <v>15.223002601171256</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15.742057315470383</v>
      </c>
      <c r="T1228" s="27">
        <f t="shared" si="393"/>
        <v>15.831220334833683</v>
      </c>
      <c r="U1228" s="27">
        <f t="shared" si="393"/>
        <v>15.909701744759417</v>
      </c>
      <c r="V1228" s="27">
        <f t="shared" si="393"/>
        <v>15.977834251898944</v>
      </c>
      <c r="W1228" s="27">
        <f t="shared" si="393"/>
        <v>16.035869517275039</v>
      </c>
      <c r="X1228" s="27">
        <f t="shared" si="393"/>
        <v>16.082856670417829</v>
      </c>
      <c r="Y1228" s="27">
        <f t="shared" si="393"/>
        <v>16.127560772197896</v>
      </c>
      <c r="Z1228" s="27">
        <f t="shared" si="393"/>
        <v>16.170293091094155</v>
      </c>
      <c r="AA1228" s="27">
        <f t="shared" si="393"/>
        <v>16.210948482317562</v>
      </c>
      <c r="AB1228" s="27">
        <f t="shared" si="393"/>
        <v>16.250465324844182</v>
      </c>
      <c r="AC1228" s="27">
        <f t="shared" si="393"/>
        <v>16.286875192461874</v>
      </c>
      <c r="AD1228" s="27">
        <f t="shared" si="393"/>
        <v>16.322561045796675</v>
      </c>
      <c r="AE1228" s="27">
        <f t="shared" si="393"/>
        <v>16.356742858734652</v>
      </c>
      <c r="AF1228" s="27">
        <f t="shared" si="393"/>
        <v>16.390025463224383</v>
      </c>
      <c r="AG1228" s="27">
        <f t="shared" si="393"/>
        <v>16.421811970247379</v>
      </c>
      <c r="AH1228" s="27">
        <f t="shared" si="393"/>
        <v>16.45010604818717</v>
      </c>
      <c r="AI1228" s="27">
        <f t="shared" si="393"/>
        <v>16.476519364672328</v>
      </c>
      <c r="AJ1228" s="27">
        <f t="shared" si="393"/>
        <v>16.501455840578249</v>
      </c>
      <c r="AK1228" s="27">
        <f t="shared" si="393"/>
        <v>16.524277866430374</v>
      </c>
      <c r="AL1228" s="27">
        <f t="shared" si="393"/>
        <v>16.545483750041161</v>
      </c>
      <c r="AM1228" s="27">
        <f t="shared" si="393"/>
        <v>16.564270215157947</v>
      </c>
      <c r="AN1228" s="27">
        <f t="shared" si="393"/>
        <v>16.58194847386401</v>
      </c>
      <c r="AO1228" s="27">
        <f t="shared" si="393"/>
        <v>16.597628357231933</v>
      </c>
      <c r="AP1228" s="27">
        <f t="shared" si="393"/>
        <v>16.611350563282858</v>
      </c>
      <c r="AQ1228" s="27">
        <f t="shared" si="393"/>
        <v>16.623087668464983</v>
      </c>
      <c r="AR1228" s="27">
        <f t="shared" si="393"/>
        <v>16.632847970156341</v>
      </c>
      <c r="AS1228" s="27">
        <f t="shared" si="393"/>
        <v>16.640929391345949</v>
      </c>
      <c r="AT1228" s="27">
        <f t="shared" si="393"/>
        <v>16.643413460445654</v>
      </c>
      <c r="AU1228" s="27">
        <f t="shared" si="393"/>
        <v>16.643014995907471</v>
      </c>
      <c r="AV1228" s="27">
        <f t="shared" si="393"/>
        <v>16.640265995326768</v>
      </c>
      <c r="AW1228" s="27">
        <f t="shared" si="393"/>
        <v>16.634923229335765</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22.864295641209335</v>
      </c>
      <c r="Q1229" s="27">
        <f t="shared" si="394"/>
        <v>23.006172492556328</v>
      </c>
      <c r="R1229" s="27">
        <f t="shared" si="394"/>
        <v>23.157535130977113</v>
      </c>
      <c r="S1229" s="27">
        <f t="shared" si="394"/>
        <v>23.29663004301517</v>
      </c>
      <c r="T1229" s="27">
        <f t="shared" si="394"/>
        <v>23.428582165536262</v>
      </c>
      <c r="U1229" s="27">
        <f t="shared" si="394"/>
        <v>23.544726601784578</v>
      </c>
      <c r="V1229" s="27">
        <f t="shared" si="394"/>
        <v>23.645555723475859</v>
      </c>
      <c r="W1229" s="27">
        <f t="shared" si="394"/>
        <v>23.731441963108999</v>
      </c>
      <c r="X1229" s="27">
        <f t="shared" si="394"/>
        <v>23.80097812992668</v>
      </c>
      <c r="Y1229" s="27">
        <f t="shared" si="394"/>
        <v>23.867135614917672</v>
      </c>
      <c r="Z1229" s="27">
        <f t="shared" si="394"/>
        <v>23.930375063501561</v>
      </c>
      <c r="AA1229" s="27">
        <f t="shared" si="394"/>
        <v>23.990540872176066</v>
      </c>
      <c r="AB1229" s="27">
        <f t="shared" si="394"/>
        <v>24.049021745569021</v>
      </c>
      <c r="AC1229" s="27">
        <f t="shared" si="394"/>
        <v>24.102904614803087</v>
      </c>
      <c r="AD1229" s="27">
        <f t="shared" si="394"/>
        <v>24.155716017166178</v>
      </c>
      <c r="AE1229" s="27">
        <f t="shared" si="394"/>
        <v>24.206301594022957</v>
      </c>
      <c r="AF1229" s="27">
        <f t="shared" si="394"/>
        <v>24.255556434615062</v>
      </c>
      <c r="AG1229" s="27">
        <f t="shared" si="394"/>
        <v>24.302597204422622</v>
      </c>
      <c r="AH1229" s="27">
        <f t="shared" si="394"/>
        <v>24.344469537432349</v>
      </c>
      <c r="AI1229" s="27">
        <f t="shared" si="394"/>
        <v>24.383558536413382</v>
      </c>
      <c r="AJ1229" s="27">
        <f t="shared" si="394"/>
        <v>24.420461962828039</v>
      </c>
      <c r="AK1229" s="27">
        <f t="shared" si="394"/>
        <v>24.45423622005848</v>
      </c>
      <c r="AL1229" s="27">
        <f t="shared" si="394"/>
        <v>24.485618752551883</v>
      </c>
      <c r="AM1229" s="27">
        <f t="shared" si="394"/>
        <v>24.513420793852525</v>
      </c>
      <c r="AN1229" s="27">
        <f t="shared" si="394"/>
        <v>24.539582803342551</v>
      </c>
      <c r="AO1229" s="27">
        <f t="shared" si="394"/>
        <v>24.562787422320852</v>
      </c>
      <c r="AP1229" s="27">
        <f t="shared" si="394"/>
        <v>24.583094879684023</v>
      </c>
      <c r="AQ1229" s="27">
        <f t="shared" si="394"/>
        <v>24.600464591388427</v>
      </c>
      <c r="AR1229" s="27">
        <f t="shared" si="394"/>
        <v>24.61490883670243</v>
      </c>
      <c r="AS1229" s="27">
        <f t="shared" si="394"/>
        <v>24.626868511089537</v>
      </c>
      <c r="AT1229" s="27">
        <f t="shared" si="394"/>
        <v>24.630544678547025</v>
      </c>
      <c r="AU1229" s="27">
        <f t="shared" si="394"/>
        <v>24.629954991904086</v>
      </c>
      <c r="AV1229" s="27">
        <f t="shared" si="394"/>
        <v>24.62588675303078</v>
      </c>
      <c r="AW1229" s="27">
        <f t="shared" si="394"/>
        <v>24.617980007412683</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5.5526214800767892</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5.5483103177944022</v>
      </c>
      <c r="S1230" s="27">
        <f t="shared" si="395"/>
        <v>5.2550820044011797</v>
      </c>
      <c r="T1230" s="27">
        <f t="shared" si="395"/>
        <v>5.3207883834981304</v>
      </c>
      <c r="U1230" s="27">
        <f t="shared" si="395"/>
        <v>5.3649444095768528</v>
      </c>
      <c r="V1230" s="27">
        <f t="shared" si="395"/>
        <v>5.4036434239586688</v>
      </c>
      <c r="W1230" s="27">
        <f t="shared" si="395"/>
        <v>5.4501981324727682</v>
      </c>
      <c r="X1230" s="27">
        <f t="shared" si="395"/>
        <v>5.4939852410150891</v>
      </c>
      <c r="Y1230" s="27">
        <f t="shared" si="395"/>
        <v>5.5270400930163612</v>
      </c>
      <c r="Z1230" s="27">
        <f t="shared" si="395"/>
        <v>5.5597780351335215</v>
      </c>
      <c r="AA1230" s="27">
        <f t="shared" si="395"/>
        <v>5.5942900570774974</v>
      </c>
      <c r="AB1230" s="27">
        <f t="shared" si="395"/>
        <v>5.6519871155600807</v>
      </c>
      <c r="AC1230" s="27">
        <f t="shared" si="395"/>
        <v>5.6991792889287209</v>
      </c>
      <c r="AD1230" s="27">
        <f t="shared" si="395"/>
        <v>5.7622664019921865</v>
      </c>
      <c r="AE1230" s="27">
        <f t="shared" si="395"/>
        <v>5.8293690844327148</v>
      </c>
      <c r="AF1230" s="27">
        <f t="shared" si="395"/>
        <v>5.9143899551195664</v>
      </c>
      <c r="AG1230" s="27">
        <f t="shared" si="395"/>
        <v>6.0085386938238461</v>
      </c>
      <c r="AH1230" s="27">
        <f t="shared" si="395"/>
        <v>6.076850693725504</v>
      </c>
      <c r="AI1230" s="27">
        <f t="shared" si="395"/>
        <v>6.1455213125116535</v>
      </c>
      <c r="AJ1230" s="27">
        <f t="shared" si="395"/>
        <v>6.2239971837700079</v>
      </c>
      <c r="AK1230" s="27">
        <f t="shared" si="395"/>
        <v>6.3022222159413728</v>
      </c>
      <c r="AL1230" s="27">
        <f t="shared" si="395"/>
        <v>6.3911360828353496</v>
      </c>
      <c r="AM1230" s="27">
        <f t="shared" si="395"/>
        <v>6.4774137483375664</v>
      </c>
      <c r="AN1230" s="27">
        <f t="shared" si="395"/>
        <v>6.5805521088998695</v>
      </c>
      <c r="AO1230" s="27">
        <f t="shared" si="395"/>
        <v>6.6854159894362937</v>
      </c>
      <c r="AP1230" s="27">
        <f t="shared" si="395"/>
        <v>6.7940415592295365</v>
      </c>
      <c r="AQ1230" s="27">
        <f t="shared" si="395"/>
        <v>6.9071213948222621</v>
      </c>
      <c r="AR1230" s="27">
        <f t="shared" si="395"/>
        <v>7.0259322726678732</v>
      </c>
      <c r="AS1230" s="27">
        <f t="shared" si="395"/>
        <v>7.1567799298396482</v>
      </c>
      <c r="AT1230" s="27">
        <f t="shared" si="395"/>
        <v>7.2282129468300438</v>
      </c>
      <c r="AU1230" s="27">
        <f t="shared" si="395"/>
        <v>7.2913081994872639</v>
      </c>
      <c r="AV1230" s="27">
        <f t="shared" si="395"/>
        <v>7.356723959653114</v>
      </c>
      <c r="AW1230" s="27">
        <f t="shared" si="395"/>
        <v>7.4207215244062379</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1.8400999552016299</v>
      </c>
      <c r="L1232" s="27">
        <f t="shared" si="397"/>
        <v>1.8300977880312244</v>
      </c>
      <c r="M1232" s="27">
        <f t="shared" si="397"/>
        <v>1.8309187348828144</v>
      </c>
      <c r="N1232" s="27">
        <f t="shared" si="397"/>
        <v>1.8141094978660446</v>
      </c>
      <c r="O1232" s="27">
        <f t="shared" si="397"/>
        <v>1.7866561368117295</v>
      </c>
      <c r="P1232" s="27">
        <f t="shared" si="397"/>
        <v>1.7489975228040078</v>
      </c>
      <c r="Q1232" s="27">
        <f t="shared" si="397"/>
        <v>1.721653192801009</v>
      </c>
      <c r="R1232" s="27">
        <f t="shared" si="397"/>
        <v>1.6967284692901876</v>
      </c>
      <c r="S1232" s="27">
        <f t="shared" si="397"/>
        <v>1.5120639277881576</v>
      </c>
      <c r="T1232" s="27">
        <f t="shared" si="397"/>
        <v>1.5353801568605683</v>
      </c>
      <c r="U1232" s="27">
        <f t="shared" si="397"/>
        <v>1.5451992021357328</v>
      </c>
      <c r="V1232" s="27">
        <f t="shared" si="397"/>
        <v>1.5508966318680948</v>
      </c>
      <c r="W1232" s="27">
        <f t="shared" si="397"/>
        <v>1.5599541295410297</v>
      </c>
      <c r="X1232" s="27">
        <f t="shared" si="397"/>
        <v>1.5662912397753255</v>
      </c>
      <c r="Y1232" s="27">
        <f t="shared" si="397"/>
        <v>1.5664262918608289</v>
      </c>
      <c r="Z1232" s="27">
        <f t="shared" si="397"/>
        <v>1.5661593914335121</v>
      </c>
      <c r="AA1232" s="27">
        <f t="shared" si="397"/>
        <v>1.5665838286999487</v>
      </c>
      <c r="AB1232" s="27">
        <f t="shared" si="397"/>
        <v>1.5789776160793096</v>
      </c>
      <c r="AC1232" s="27">
        <f t="shared" si="397"/>
        <v>1.5852584906699076</v>
      </c>
      <c r="AD1232" s="27">
        <f t="shared" si="397"/>
        <v>1.5993642934782686</v>
      </c>
      <c r="AE1232" s="27">
        <f t="shared" si="397"/>
        <v>1.6149132379807265</v>
      </c>
      <c r="AF1232" s="27">
        <f t="shared" si="397"/>
        <v>1.6388505730225036</v>
      </c>
      <c r="AG1232" s="27">
        <f t="shared" si="397"/>
        <v>1.666448918476122</v>
      </c>
      <c r="AH1232" s="27">
        <f t="shared" si="397"/>
        <v>1.6802513737676474</v>
      </c>
      <c r="AI1232" s="27">
        <f t="shared" si="397"/>
        <v>1.6935219889004469</v>
      </c>
      <c r="AJ1232" s="27">
        <f t="shared" si="397"/>
        <v>1.7108002831250815</v>
      </c>
      <c r="AK1232" s="27">
        <f t="shared" si="397"/>
        <v>1.7271078712750363</v>
      </c>
      <c r="AL1232" s="27">
        <f t="shared" si="397"/>
        <v>1.7475904225180046</v>
      </c>
      <c r="AM1232" s="27">
        <f t="shared" si="397"/>
        <v>1.765851705559462</v>
      </c>
      <c r="AN1232" s="27">
        <f t="shared" si="397"/>
        <v>1.7909205411073239</v>
      </c>
      <c r="AO1232" s="27">
        <f t="shared" si="397"/>
        <v>1.8156294852907482</v>
      </c>
      <c r="AP1232" s="27">
        <f t="shared" si="397"/>
        <v>1.8408529034601278</v>
      </c>
      <c r="AQ1232" s="27">
        <f t="shared" si="397"/>
        <v>1.866824611329152</v>
      </c>
      <c r="AR1232" s="27">
        <f t="shared" si="397"/>
        <v>1.8940179193841129</v>
      </c>
      <c r="AS1232" s="27">
        <f t="shared" si="397"/>
        <v>1.9250442601929048</v>
      </c>
      <c r="AT1232" s="27">
        <f t="shared" si="397"/>
        <v>1.9293345262815162</v>
      </c>
      <c r="AU1232" s="27">
        <f t="shared" si="397"/>
        <v>1.92931708895134</v>
      </c>
      <c r="AV1232" s="27">
        <f t="shared" si="397"/>
        <v>1.9295374226018187</v>
      </c>
      <c r="AW1232" s="27">
        <f t="shared" si="397"/>
        <v>1.9284286894739027</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0.25496723934882598</v>
      </c>
      <c r="L1233" s="27">
        <f t="shared" si="398"/>
        <v>0.2535813228154688</v>
      </c>
      <c r="M1233" s="27">
        <f t="shared" si="398"/>
        <v>0.25369507454499329</v>
      </c>
      <c r="N1233" s="27">
        <f t="shared" si="398"/>
        <v>0.25136595935447836</v>
      </c>
      <c r="O1233" s="27">
        <f t="shared" si="398"/>
        <v>0.247561977044127</v>
      </c>
      <c r="P1233" s="27">
        <f t="shared" si="398"/>
        <v>0.24234393830437836</v>
      </c>
      <c r="Q1233" s="27">
        <f t="shared" si="398"/>
        <v>0.23855506351363695</v>
      </c>
      <c r="R1233" s="27">
        <f t="shared" si="398"/>
        <v>0.23510145332951488</v>
      </c>
      <c r="S1233" s="27">
        <f t="shared" si="398"/>
        <v>0.20951403443996328</v>
      </c>
      <c r="T1233" s="27">
        <f t="shared" si="398"/>
        <v>0.21274476902142567</v>
      </c>
      <c r="U1233" s="27">
        <f t="shared" si="398"/>
        <v>0.21410531188746557</v>
      </c>
      <c r="V1233" s="27">
        <f t="shared" si="398"/>
        <v>0.21489475700762756</v>
      </c>
      <c r="W1233" s="27">
        <f t="shared" si="398"/>
        <v>0.21614977860063861</v>
      </c>
      <c r="X1233" s="27">
        <f t="shared" si="398"/>
        <v>0.21702785889041856</v>
      </c>
      <c r="Y1233" s="27">
        <f t="shared" si="398"/>
        <v>0.21704657192680107</v>
      </c>
      <c r="Z1233" s="27">
        <f t="shared" si="398"/>
        <v>0.21700958976996679</v>
      </c>
      <c r="AA1233" s="27">
        <f t="shared" si="398"/>
        <v>0.21706840048717493</v>
      </c>
      <c r="AB1233" s="27">
        <f t="shared" si="398"/>
        <v>0.21878570380227977</v>
      </c>
      <c r="AC1233" s="27">
        <f t="shared" si="398"/>
        <v>0.2196559919899046</v>
      </c>
      <c r="AD1233" s="27">
        <f t="shared" si="398"/>
        <v>0.22161051494431261</v>
      </c>
      <c r="AE1233" s="27">
        <f t="shared" si="398"/>
        <v>0.22376500195648436</v>
      </c>
      <c r="AF1233" s="27">
        <f t="shared" si="398"/>
        <v>0.22708179799015477</v>
      </c>
      <c r="AG1233" s="27">
        <f t="shared" si="398"/>
        <v>0.23090586957442544</v>
      </c>
      <c r="AH1233" s="27">
        <f t="shared" si="398"/>
        <v>0.23281836020406091</v>
      </c>
      <c r="AI1233" s="27">
        <f t="shared" si="398"/>
        <v>0.23465715819723842</v>
      </c>
      <c r="AJ1233" s="27">
        <f t="shared" si="398"/>
        <v>0.23705126671653842</v>
      </c>
      <c r="AK1233" s="27">
        <f t="shared" si="398"/>
        <v>0.23931087262505329</v>
      </c>
      <c r="AL1233" s="27">
        <f t="shared" si="398"/>
        <v>0.24214896820267545</v>
      </c>
      <c r="AM1233" s="27">
        <f t="shared" si="398"/>
        <v>0.24467928124946739</v>
      </c>
      <c r="AN1233" s="27">
        <f t="shared" si="398"/>
        <v>0.24815285983157639</v>
      </c>
      <c r="AO1233" s="27">
        <f t="shared" si="398"/>
        <v>0.251576571281524</v>
      </c>
      <c r="AP1233" s="27">
        <f t="shared" si="398"/>
        <v>0.25507156908281625</v>
      </c>
      <c r="AQ1233" s="27">
        <f t="shared" si="398"/>
        <v>0.25867025112061548</v>
      </c>
      <c r="AR1233" s="27">
        <f t="shared" si="398"/>
        <v>0.26243820006487595</v>
      </c>
      <c r="AS1233" s="27">
        <f t="shared" si="398"/>
        <v>0.26673726025492234</v>
      </c>
      <c r="AT1233" s="27">
        <f t="shared" si="398"/>
        <v>0.26733172649442899</v>
      </c>
      <c r="AU1233" s="27">
        <f t="shared" si="398"/>
        <v>0.26732931034962987</v>
      </c>
      <c r="AV1233" s="27">
        <f t="shared" si="398"/>
        <v>0.26735984013820979</v>
      </c>
      <c r="AW1233" s="27">
        <f t="shared" si="398"/>
        <v>0.26720621227467972</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7.4507389435191698</v>
      </c>
      <c r="N1234" s="27">
        <f t="shared" si="399"/>
        <v>7.4882097119910753</v>
      </c>
      <c r="O1234" s="27">
        <f t="shared" si="399"/>
        <v>7.5131092090175429</v>
      </c>
      <c r="P1234" s="27">
        <f t="shared" si="399"/>
        <v>7.5251923679492405</v>
      </c>
      <c r="Q1234" s="27">
        <f t="shared" si="399"/>
        <v>7.5518885629203734</v>
      </c>
      <c r="R1234" s="27">
        <f t="shared" si="399"/>
        <v>7.5825135825669054</v>
      </c>
      <c r="S1234" s="27">
        <f t="shared" si="399"/>
        <v>7.3753718852487271</v>
      </c>
      <c r="T1234" s="27">
        <f t="shared" si="399"/>
        <v>7.4694842771577035</v>
      </c>
      <c r="U1234" s="27">
        <f t="shared" si="399"/>
        <v>7.542234799984481</v>
      </c>
      <c r="V1234" s="27">
        <f t="shared" si="399"/>
        <v>7.6071785011289723</v>
      </c>
      <c r="W1234" s="27">
        <f t="shared" si="399"/>
        <v>7.6758309718906155</v>
      </c>
      <c r="X1234" s="27">
        <f t="shared" si="399"/>
        <v>7.7385122451051807</v>
      </c>
      <c r="Y1234" s="27">
        <f t="shared" si="399"/>
        <v>7.791352787728318</v>
      </c>
      <c r="Z1234" s="27">
        <f t="shared" si="399"/>
        <v>7.8435359341380684</v>
      </c>
      <c r="AA1234" s="27">
        <f t="shared" si="399"/>
        <v>7.8968569333392367</v>
      </c>
      <c r="AB1234" s="27">
        <f t="shared" si="399"/>
        <v>7.9708395739290774</v>
      </c>
      <c r="AC1234" s="27">
        <f t="shared" si="399"/>
        <v>8.0346879416649859</v>
      </c>
      <c r="AD1234" s="27">
        <f t="shared" si="399"/>
        <v>8.1130078493024147</v>
      </c>
      <c r="AE1234" s="27">
        <f t="shared" si="399"/>
        <v>8.1948830007066125</v>
      </c>
      <c r="AF1234" s="27">
        <f t="shared" si="399"/>
        <v>8.293215602314195</v>
      </c>
      <c r="AG1234" s="27">
        <f t="shared" si="399"/>
        <v>8.3998958709716458</v>
      </c>
      <c r="AH1234" s="27">
        <f t="shared" si="399"/>
        <v>8.4821304115185292</v>
      </c>
      <c r="AI1234" s="27">
        <f t="shared" si="399"/>
        <v>8.5643646742520563</v>
      </c>
      <c r="AJ1234" s="27">
        <f t="shared" si="399"/>
        <v>8.6554469242522067</v>
      </c>
      <c r="AK1234" s="27">
        <f t="shared" si="399"/>
        <v>8.7458635818001067</v>
      </c>
      <c r="AL1234" s="27">
        <f t="shared" si="399"/>
        <v>8.8459292017919573</v>
      </c>
      <c r="AM1234" s="27">
        <f t="shared" si="399"/>
        <v>8.9429559688955855</v>
      </c>
      <c r="AN1234" s="27">
        <f t="shared" si="399"/>
        <v>9.0556229134752435</v>
      </c>
      <c r="AO1234" s="27">
        <f t="shared" si="399"/>
        <v>9.1694822193663157</v>
      </c>
      <c r="AP1234" s="27">
        <f t="shared" si="399"/>
        <v>9.2864212512160815</v>
      </c>
      <c r="AQ1234" s="27">
        <f t="shared" si="399"/>
        <v>9.4070507095645581</v>
      </c>
      <c r="AR1234" s="27">
        <f t="shared" si="399"/>
        <v>9.5325470673578661</v>
      </c>
      <c r="AS1234" s="27">
        <f t="shared" si="399"/>
        <v>9.6689571225079529</v>
      </c>
      <c r="AT1234" s="27">
        <f t="shared" si="399"/>
        <v>9.747113768415316</v>
      </c>
      <c r="AU1234" s="27">
        <f t="shared" si="399"/>
        <v>9.8161625757951647</v>
      </c>
      <c r="AV1234" s="27">
        <f t="shared" si="399"/>
        <v>9.8863534218130269</v>
      </c>
      <c r="AW1234" s="27">
        <f t="shared" si="399"/>
        <v>9.9540059037029689</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2.1227712545548463</v>
      </c>
      <c r="N1235" s="27">
        <f t="shared" si="400"/>
        <v>2.1334469567638776</v>
      </c>
      <c r="O1235" s="27">
        <f t="shared" si="400"/>
        <v>2.1405410097083357</v>
      </c>
      <c r="P1235" s="27">
        <f t="shared" si="400"/>
        <v>2.143983592066792</v>
      </c>
      <c r="Q1235" s="27">
        <f t="shared" si="400"/>
        <v>2.151589537694508</v>
      </c>
      <c r="R1235" s="27">
        <f t="shared" si="400"/>
        <v>2.1603148348588097</v>
      </c>
      <c r="S1235" s="27">
        <f t="shared" si="400"/>
        <v>2.1012986159280409</v>
      </c>
      <c r="T1235" s="27">
        <f t="shared" si="400"/>
        <v>2.128111940318576</v>
      </c>
      <c r="U1235" s="27">
        <f t="shared" si="400"/>
        <v>2.148839108426492</v>
      </c>
      <c r="V1235" s="27">
        <f t="shared" si="400"/>
        <v>2.1673420546441746</v>
      </c>
      <c r="W1235" s="27">
        <f t="shared" si="400"/>
        <v>2.1869016570663948</v>
      </c>
      <c r="X1235" s="27">
        <f t="shared" si="400"/>
        <v>2.2047600206444815</v>
      </c>
      <c r="Y1235" s="27">
        <f t="shared" si="400"/>
        <v>2.2198146864710222</v>
      </c>
      <c r="Z1235" s="27">
        <f t="shared" si="400"/>
        <v>2.2346820551992206</v>
      </c>
      <c r="AA1235" s="27">
        <f t="shared" si="400"/>
        <v>2.2498736066985305</v>
      </c>
      <c r="AB1235" s="27">
        <f t="shared" si="400"/>
        <v>2.2709518143730563</v>
      </c>
      <c r="AC1235" s="27">
        <f t="shared" si="400"/>
        <v>2.2891426919098299</v>
      </c>
      <c r="AD1235" s="27">
        <f t="shared" si="400"/>
        <v>2.311456619407819</v>
      </c>
      <c r="AE1235" s="27">
        <f t="shared" si="400"/>
        <v>2.3347834624472377</v>
      </c>
      <c r="AF1235" s="27">
        <f t="shared" si="400"/>
        <v>2.3627991561469521</v>
      </c>
      <c r="AG1235" s="27">
        <f t="shared" si="400"/>
        <v>2.3931931626275045</v>
      </c>
      <c r="AH1235" s="27">
        <f t="shared" si="400"/>
        <v>2.41662239832181</v>
      </c>
      <c r="AI1235" s="27">
        <f t="shared" si="400"/>
        <v>2.4400515548650121</v>
      </c>
      <c r="AJ1235" s="27">
        <f t="shared" si="400"/>
        <v>2.4660015691610671</v>
      </c>
      <c r="AK1235" s="27">
        <f t="shared" si="400"/>
        <v>2.4917619511890217</v>
      </c>
      <c r="AL1235" s="27">
        <f t="shared" si="400"/>
        <v>2.5202713947889315</v>
      </c>
      <c r="AM1235" s="27">
        <f t="shared" si="400"/>
        <v>2.5479150464711746</v>
      </c>
      <c r="AN1235" s="27">
        <f t="shared" si="400"/>
        <v>2.5800147017007076</v>
      </c>
      <c r="AO1235" s="27">
        <f t="shared" si="400"/>
        <v>2.6124540695864082</v>
      </c>
      <c r="AP1235" s="27">
        <f t="shared" si="400"/>
        <v>2.6457708744332722</v>
      </c>
      <c r="AQ1235" s="27">
        <f t="shared" si="400"/>
        <v>2.6801391093930285</v>
      </c>
      <c r="AR1235" s="27">
        <f t="shared" si="400"/>
        <v>2.7158939604077297</v>
      </c>
      <c r="AS1235" s="27">
        <f t="shared" si="400"/>
        <v>2.7547582054309321</v>
      </c>
      <c r="AT1235" s="27">
        <f t="shared" si="400"/>
        <v>2.7770256184408706</v>
      </c>
      <c r="AU1235" s="27">
        <f t="shared" si="400"/>
        <v>2.7966981401301085</v>
      </c>
      <c r="AV1235" s="27">
        <f t="shared" si="400"/>
        <v>2.8166960371694638</v>
      </c>
      <c r="AW1235" s="27">
        <f t="shared" si="400"/>
        <v>2.8359707352824839</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0.43843338143568994</v>
      </c>
      <c r="N1236" s="27">
        <f t="shared" si="401"/>
        <v>0.44063832189202168</v>
      </c>
      <c r="O1236" s="27">
        <f t="shared" si="401"/>
        <v>0.44210351490980387</v>
      </c>
      <c r="P1236" s="27">
        <f t="shared" si="401"/>
        <v>0.44281453971808232</v>
      </c>
      <c r="Q1236" s="27">
        <f t="shared" si="401"/>
        <v>0.44438545813589125</v>
      </c>
      <c r="R1236" s="27">
        <f t="shared" si="401"/>
        <v>0.44618756541973903</v>
      </c>
      <c r="S1236" s="27">
        <f t="shared" si="401"/>
        <v>0.43399846102620321</v>
      </c>
      <c r="T1236" s="27">
        <f t="shared" si="401"/>
        <v>0.43953643712930424</v>
      </c>
      <c r="U1236" s="27">
        <f t="shared" si="401"/>
        <v>0.4438173893900062</v>
      </c>
      <c r="V1236" s="27">
        <f t="shared" si="401"/>
        <v>0.44763895483627575</v>
      </c>
      <c r="W1236" s="27">
        <f t="shared" si="401"/>
        <v>0.45167876016674224</v>
      </c>
      <c r="X1236" s="27">
        <f t="shared" si="401"/>
        <v>0.4553671946665257</v>
      </c>
      <c r="Y1236" s="27">
        <f t="shared" si="401"/>
        <v>0.45847655844302865</v>
      </c>
      <c r="Z1236" s="27">
        <f t="shared" si="401"/>
        <v>0.46154723821154758</v>
      </c>
      <c r="AA1236" s="27">
        <f t="shared" si="401"/>
        <v>0.46468487411028397</v>
      </c>
      <c r="AB1236" s="27">
        <f t="shared" si="401"/>
        <v>0.46903832945575119</v>
      </c>
      <c r="AC1236" s="27">
        <f t="shared" si="401"/>
        <v>0.47279544079434555</v>
      </c>
      <c r="AD1236" s="27">
        <f t="shared" si="401"/>
        <v>0.47740411950386857</v>
      </c>
      <c r="AE1236" s="27">
        <f t="shared" si="401"/>
        <v>0.48222200397919629</v>
      </c>
      <c r="AF1236" s="27">
        <f t="shared" si="401"/>
        <v>0.48800831529073146</v>
      </c>
      <c r="AG1236" s="27">
        <f t="shared" si="401"/>
        <v>0.49428583907387752</v>
      </c>
      <c r="AH1236" s="27">
        <f t="shared" si="401"/>
        <v>0.49912487154516566</v>
      </c>
      <c r="AI1236" s="27">
        <f t="shared" si="401"/>
        <v>0.50396388766872646</v>
      </c>
      <c r="AJ1236" s="27">
        <f t="shared" si="401"/>
        <v>0.50932355724768441</v>
      </c>
      <c r="AK1236" s="27">
        <f t="shared" si="401"/>
        <v>0.51464406051686951</v>
      </c>
      <c r="AL1236" s="27">
        <f t="shared" si="401"/>
        <v>0.52053235005043952</v>
      </c>
      <c r="AM1236" s="27">
        <f t="shared" si="401"/>
        <v>0.52624182046854062</v>
      </c>
      <c r="AN1236" s="27">
        <f t="shared" si="401"/>
        <v>0.53287162589623627</v>
      </c>
      <c r="AO1236" s="27">
        <f t="shared" si="401"/>
        <v>0.53957159496885621</v>
      </c>
      <c r="AP1236" s="27">
        <f t="shared" si="401"/>
        <v>0.54645278830341859</v>
      </c>
      <c r="AQ1236" s="27">
        <f t="shared" si="401"/>
        <v>0.55355114213454859</v>
      </c>
      <c r="AR1236" s="27">
        <f t="shared" si="401"/>
        <v>0.56093588516772686</v>
      </c>
      <c r="AS1236" s="27">
        <f t="shared" si="401"/>
        <v>0.56896283688280502</v>
      </c>
      <c r="AT1236" s="27">
        <f t="shared" si="401"/>
        <v>0.57356190857308931</v>
      </c>
      <c r="AU1236" s="27">
        <f t="shared" si="401"/>
        <v>0.5776250360471743</v>
      </c>
      <c r="AV1236" s="27">
        <f t="shared" si="401"/>
        <v>0.58175536596461319</v>
      </c>
      <c r="AW1236" s="27">
        <f t="shared" si="401"/>
        <v>0.58573632766819339</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9.4871637196006511E-2</v>
      </c>
      <c r="L1237" s="27">
        <f t="shared" si="402"/>
        <v>9.404884578461549E-2</v>
      </c>
      <c r="M1237" s="27">
        <f t="shared" si="402"/>
        <v>9.3735634002294205E-2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7.5208247714783946E-2</v>
      </c>
      <c r="T1237" s="27">
        <f t="shared" si="402"/>
        <v>7.6678484071577055E-2</v>
      </c>
      <c r="U1237" s="27">
        <f t="shared" si="402"/>
        <v>7.7467512107200667E-2</v>
      </c>
      <c r="V1237" s="27">
        <f t="shared" si="402"/>
        <v>7.8029910082547838E-2</v>
      </c>
      <c r="W1237" s="27">
        <f t="shared" si="402"/>
        <v>7.873105143618242E-2</v>
      </c>
      <c r="X1237" s="27">
        <f t="shared" si="402"/>
        <v>7.9275124037070141E-2</v>
      </c>
      <c r="Y1237" s="27">
        <f t="shared" si="402"/>
        <v>7.9501191860728515E-2</v>
      </c>
      <c r="Z1237" s="27">
        <f t="shared" si="402"/>
        <v>7.9693121649003426E-2</v>
      </c>
      <c r="AA1237" s="27">
        <f t="shared" si="402"/>
        <v>7.9905129321863402E-2</v>
      </c>
      <c r="AB1237" s="27">
        <f t="shared" si="402"/>
        <v>8.0692545350578432E-2</v>
      </c>
      <c r="AC1237" s="27">
        <f t="shared" si="402"/>
        <v>8.1167588895338233E-2</v>
      </c>
      <c r="AD1237" s="27">
        <f t="shared" si="402"/>
        <v>8.1328480244547169E-2</v>
      </c>
      <c r="AE1237" s="27">
        <f t="shared" si="402"/>
        <v>8.152398002388353E-2</v>
      </c>
      <c r="AF1237" s="27">
        <f t="shared" si="402"/>
        <v>8.2086485033796799E-2</v>
      </c>
      <c r="AG1237" s="27">
        <f t="shared" si="402"/>
        <v>8.2780238858187707E-2</v>
      </c>
      <c r="AH1237" s="27">
        <f t="shared" si="402"/>
        <v>8.2774193693921416E-2</v>
      </c>
      <c r="AI1237" s="27">
        <f t="shared" si="402"/>
        <v>8.2707270961222476E-2</v>
      </c>
      <c r="AJ1237" s="27">
        <f t="shared" si="402"/>
        <v>8.2790842701512574E-2</v>
      </c>
      <c r="AK1237" s="27">
        <f t="shared" si="402"/>
        <v>8.2790127082109061E-2</v>
      </c>
      <c r="AL1237" s="27">
        <f t="shared" si="402"/>
        <v>8.294054822370725E-2</v>
      </c>
      <c r="AM1237" s="27">
        <f t="shared" si="402"/>
        <v>8.2947186626900371E-2</v>
      </c>
      <c r="AN1237" s="27">
        <f t="shared" si="402"/>
        <v>8.3640570074188708E-2</v>
      </c>
      <c r="AO1237" s="27">
        <f t="shared" si="402"/>
        <v>8.4288796191548235E-2</v>
      </c>
      <c r="AP1237" s="27">
        <f t="shared" si="402"/>
        <v>8.4930504368898554E-2</v>
      </c>
      <c r="AQ1237" s="27">
        <f t="shared" si="402"/>
        <v>8.5575141343548641E-2</v>
      </c>
      <c r="AR1237" s="27">
        <f t="shared" si="402"/>
        <v>8.6242353486096393E-2</v>
      </c>
      <c r="AS1237" s="27">
        <f t="shared" si="402"/>
        <v>8.7044361470360362E-2</v>
      </c>
      <c r="AT1237" s="27">
        <f t="shared" si="402"/>
        <v>8.6654221537114093E-2</v>
      </c>
      <c r="AU1237" s="27">
        <f t="shared" si="402"/>
        <v>8.605888876699494E-2</v>
      </c>
      <c r="AV1237" s="27">
        <f t="shared" si="402"/>
        <v>8.5456139410084217E-2</v>
      </c>
      <c r="AW1237" s="27">
        <f t="shared" si="402"/>
        <v>8.4779285670558938E-2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6.9689449734106276E-2</v>
      </c>
      <c r="L1238" s="27">
        <f t="shared" si="403"/>
        <v>6.9085055392440989E-2</v>
      </c>
      <c r="M1238" s="27">
        <f t="shared" si="403"/>
        <v>6.8854980763127779E-2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5.5245398452239122E-2</v>
      </c>
      <c r="T1238" s="27">
        <f t="shared" si="403"/>
        <v>5.6325383637614447E-2</v>
      </c>
      <c r="U1238" s="27">
        <f t="shared" si="403"/>
        <v>5.690497656182833E-2</v>
      </c>
      <c r="V1238" s="27">
        <f t="shared" si="403"/>
        <v>5.7318094819211664E-2</v>
      </c>
      <c r="W1238" s="27">
        <f t="shared" si="403"/>
        <v>5.7833129202139733E-2</v>
      </c>
      <c r="X1238" s="27">
        <f t="shared" si="403"/>
        <v>5.8232786268170286E-2</v>
      </c>
      <c r="Y1238" s="27">
        <f t="shared" si="403"/>
        <v>5.8398847935270948E-2</v>
      </c>
      <c r="Z1238" s="27">
        <f t="shared" si="403"/>
        <v>5.8539832972820456E-2</v>
      </c>
      <c r="AA1238" s="27">
        <f t="shared" si="403"/>
        <v>5.8695566535534212E-2</v>
      </c>
      <c r="AB1238" s="27">
        <f t="shared" si="403"/>
        <v>5.9273975334779377E-2</v>
      </c>
      <c r="AC1238" s="27">
        <f t="shared" si="403"/>
        <v>5.9622926024495558E-2</v>
      </c>
      <c r="AD1238" s="27">
        <f t="shared" si="403"/>
        <v>5.9741111289604701E-2</v>
      </c>
      <c r="AE1238" s="27">
        <f t="shared" si="403"/>
        <v>5.9884718720105153E-2</v>
      </c>
      <c r="AF1238" s="27">
        <f t="shared" si="403"/>
        <v>6.0297915601408514E-2</v>
      </c>
      <c r="AG1238" s="27">
        <f t="shared" si="403"/>
        <v>6.0807523358812857E-2</v>
      </c>
      <c r="AH1238" s="27">
        <f t="shared" si="403"/>
        <v>6.0803082788546306E-2</v>
      </c>
      <c r="AI1238" s="27">
        <f t="shared" si="403"/>
        <v>6.0753923645157075E-2</v>
      </c>
      <c r="AJ1238" s="27">
        <f t="shared" si="403"/>
        <v>6.0815312578312131E-2</v>
      </c>
      <c r="AK1238" s="27">
        <f t="shared" si="403"/>
        <v>6.0814786908850477E-2</v>
      </c>
      <c r="AL1238" s="27">
        <f t="shared" si="403"/>
        <v>6.092528111867105E-2</v>
      </c>
      <c r="AM1238" s="27">
        <f t="shared" si="403"/>
        <v>6.0930157461899802E-2</v>
      </c>
      <c r="AN1238" s="27">
        <f t="shared" si="403"/>
        <v>6.1439493152991839E-2</v>
      </c>
      <c r="AO1238" s="27">
        <f t="shared" si="403"/>
        <v>6.1915657818820587E-2</v>
      </c>
      <c r="AP1238" s="27">
        <f t="shared" si="403"/>
        <v>6.2387034629542489E-2</v>
      </c>
      <c r="AQ1238" s="27">
        <f t="shared" si="403"/>
        <v>6.2860562834276726E-2</v>
      </c>
      <c r="AR1238" s="27">
        <f t="shared" si="403"/>
        <v>6.3350673982817407E-2</v>
      </c>
      <c r="AS1238" s="27">
        <f t="shared" si="403"/>
        <v>6.3939801531973553E-2</v>
      </c>
      <c r="AT1238" s="27">
        <f t="shared" si="403"/>
        <v>6.3653218122318014E-2</v>
      </c>
      <c r="AU1238" s="27">
        <f t="shared" si="403"/>
        <v>6.3215907094654744E-2</v>
      </c>
      <c r="AV1238" s="27">
        <f t="shared" si="403"/>
        <v>6.2773148096789952E-2</v>
      </c>
      <c r="AW1238" s="27">
        <f t="shared" si="403"/>
        <v>6.2275954561903053E-2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0.47107022937833815</v>
      </c>
      <c r="L1239" s="27">
        <f t="shared" si="404"/>
        <v>0.48695387967725917</v>
      </c>
      <c r="M1239" s="27">
        <f t="shared" si="404"/>
        <v>0.50580611066616787</v>
      </c>
      <c r="N1239" s="27">
        <f t="shared" si="404"/>
        <v>0.51986569055899412</v>
      </c>
      <c r="O1239" s="27">
        <f t="shared" si="404"/>
        <v>0.53070826286138528</v>
      </c>
      <c r="P1239" s="27">
        <f t="shared" si="404"/>
        <v>0.53817886796858128</v>
      </c>
      <c r="Q1239" s="27">
        <f t="shared" si="404"/>
        <v>0.54837935702304741</v>
      </c>
      <c r="R1239" s="27">
        <f t="shared" si="404"/>
        <v>0.55907244781022658</v>
      </c>
      <c r="S1239" s="27">
        <f t="shared" si="404"/>
        <v>0.51633909352909813</v>
      </c>
      <c r="T1239" s="27">
        <f t="shared" si="404"/>
        <v>0.53911612761246108</v>
      </c>
      <c r="U1239" s="27">
        <f t="shared" si="404"/>
        <v>0.55760589693141993</v>
      </c>
      <c r="V1239" s="27">
        <f t="shared" si="404"/>
        <v>0.57483031734520051</v>
      </c>
      <c r="W1239" s="27">
        <f t="shared" si="404"/>
        <v>0.59344192941448848</v>
      </c>
      <c r="X1239" s="27">
        <f t="shared" si="404"/>
        <v>0.61124511737234011</v>
      </c>
      <c r="Y1239" s="27">
        <f t="shared" si="404"/>
        <v>0.62690254356913966</v>
      </c>
      <c r="Z1239" s="27">
        <f t="shared" si="404"/>
        <v>0.64254702308750933</v>
      </c>
      <c r="AA1239" s="27">
        <f t="shared" si="404"/>
        <v>0.65861804638210719</v>
      </c>
      <c r="AB1239" s="27">
        <f t="shared" si="404"/>
        <v>0.67981588285946748</v>
      </c>
      <c r="AC1239" s="27">
        <f t="shared" si="404"/>
        <v>0.69882717324341059</v>
      </c>
      <c r="AD1239" s="27">
        <f t="shared" si="404"/>
        <v>0.72343333683410249</v>
      </c>
      <c r="AE1239" s="27">
        <f t="shared" si="404"/>
        <v>0.7492671294191624</v>
      </c>
      <c r="AF1239" s="27">
        <f t="shared" si="404"/>
        <v>0.77956813466496777</v>
      </c>
      <c r="AG1239" s="27">
        <f t="shared" si="404"/>
        <v>0.81242766029090518</v>
      </c>
      <c r="AH1239" s="27">
        <f t="shared" si="404"/>
        <v>0.83961820509380103</v>
      </c>
      <c r="AI1239" s="27">
        <f t="shared" si="404"/>
        <v>0.8672043348551921</v>
      </c>
      <c r="AJ1239" s="27">
        <f t="shared" si="404"/>
        <v>0.897473613964751</v>
      </c>
      <c r="AK1239" s="27">
        <f t="shared" si="404"/>
        <v>0.92802398059783187</v>
      </c>
      <c r="AL1239" s="27">
        <f t="shared" si="404"/>
        <v>0.96156227158389962</v>
      </c>
      <c r="AM1239" s="27">
        <f t="shared" si="404"/>
        <v>0.99480916166186184</v>
      </c>
      <c r="AN1239" s="27">
        <f t="shared" si="404"/>
        <v>1.0314285171159849</v>
      </c>
      <c r="AO1239" s="27">
        <f t="shared" si="404"/>
        <v>1.0688511583070932</v>
      </c>
      <c r="AP1239" s="27">
        <f t="shared" si="404"/>
        <v>1.1075998459611798</v>
      </c>
      <c r="AQ1239" s="27">
        <f t="shared" si="404"/>
        <v>1.1478643711700298</v>
      </c>
      <c r="AR1239" s="27">
        <f t="shared" si="404"/>
        <v>1.1899938353762676</v>
      </c>
      <c r="AS1239" s="27">
        <f t="shared" si="404"/>
        <v>1.2356879074666209</v>
      </c>
      <c r="AT1239" s="27">
        <f t="shared" si="404"/>
        <v>1.2658153579307057</v>
      </c>
      <c r="AU1239" s="27">
        <f t="shared" si="404"/>
        <v>1.2937875048197156</v>
      </c>
      <c r="AV1239" s="27">
        <f t="shared" si="404"/>
        <v>1.3224429525629304</v>
      </c>
      <c r="AW1239" s="27">
        <f t="shared" si="404"/>
        <v>1.3507521839583057</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3.6054675351507595E-2</v>
      </c>
      <c r="L1240" s="27">
        <f t="shared" si="405"/>
        <v>3.6074169999743479E-2</v>
      </c>
      <c r="M1240" s="27">
        <f t="shared" si="405"/>
        <v>3.6120780972302445E-2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3.678141955031488E-2</v>
      </c>
      <c r="T1240" s="27">
        <f t="shared" si="405"/>
        <v>3.6904383155988291E-2</v>
      </c>
      <c r="U1240" s="27">
        <f t="shared" si="405"/>
        <v>3.7013178508535728E-2</v>
      </c>
      <c r="V1240" s="27">
        <f t="shared" si="405"/>
        <v>3.7108030207529355E-2</v>
      </c>
      <c r="W1240" s="27">
        <f t="shared" si="405"/>
        <v>3.7189066787517051E-2</v>
      </c>
      <c r="X1240" s="27">
        <f t="shared" si="405"/>
        <v>3.7254569370753478E-2</v>
      </c>
      <c r="Y1240" s="27">
        <f t="shared" si="405"/>
        <v>3.7317986232312597E-2</v>
      </c>
      <c r="Z1240" s="27">
        <f t="shared" si="405"/>
        <v>3.7379682585698924E-2</v>
      </c>
      <c r="AA1240" s="27">
        <f t="shared" si="405"/>
        <v>3.7439386065158051E-2</v>
      </c>
      <c r="AB1240" s="27">
        <f t="shared" si="405"/>
        <v>3.749847154451845E-2</v>
      </c>
      <c r="AC1240" s="27">
        <f t="shared" si="405"/>
        <v>3.7553758609203611E-2</v>
      </c>
      <c r="AD1240" s="27">
        <f t="shared" si="405"/>
        <v>3.7608912417214695E-2</v>
      </c>
      <c r="AE1240" s="27">
        <f t="shared" si="405"/>
        <v>3.7662635716177846E-2</v>
      </c>
      <c r="AF1240" s="27">
        <f t="shared" si="405"/>
        <v>3.7715820129565612E-2</v>
      </c>
      <c r="AG1240" s="27">
        <f t="shared" si="405"/>
        <v>3.7767462596531208E-2</v>
      </c>
      <c r="AH1240" s="27">
        <f t="shared" si="405"/>
        <v>3.7814331709745748E-2</v>
      </c>
      <c r="AI1240" s="27">
        <f t="shared" si="405"/>
        <v>3.7858923764817719E-2</v>
      </c>
      <c r="AJ1240" s="27">
        <f t="shared" si="405"/>
        <v>3.7901830662330695E-2</v>
      </c>
      <c r="AK1240" s="27">
        <f t="shared" si="405"/>
        <v>3.794198686656735E-2</v>
      </c>
      <c r="AL1240" s="27">
        <f t="shared" si="405"/>
        <v>3.7980141971919464E-2</v>
      </c>
      <c r="AM1240" s="27">
        <f t="shared" si="405"/>
        <v>3.801496519902596E-2</v>
      </c>
      <c r="AN1240" s="27">
        <f t="shared" si="405"/>
        <v>3.8048518428976365E-2</v>
      </c>
      <c r="AO1240" s="27">
        <f t="shared" si="405"/>
        <v>3.8079335301061744E-2</v>
      </c>
      <c r="AP1240" s="27">
        <f t="shared" si="405"/>
        <v>3.8107443173975866E-2</v>
      </c>
      <c r="AQ1240" s="27">
        <f t="shared" si="405"/>
        <v>3.8132761642399302E-2</v>
      </c>
      <c r="AR1240" s="27">
        <f t="shared" si="405"/>
        <v>3.8155269536392922E-2</v>
      </c>
      <c r="AS1240" s="27">
        <f t="shared" si="405"/>
        <v>3.8175416946680411E-2</v>
      </c>
      <c r="AT1240" s="27">
        <f t="shared" si="405"/>
        <v>3.8186810993491208E-2</v>
      </c>
      <c r="AU1240" s="27">
        <f t="shared" si="405"/>
        <v>3.8193809051681696E-2</v>
      </c>
      <c r="AV1240" s="27">
        <f t="shared" si="405"/>
        <v>3.8197242149627338E-2</v>
      </c>
      <c r="AW1240" s="27">
        <f t="shared" si="405"/>
        <v>3.8196683019925237E-2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4.1176157807460223E-3</v>
      </c>
      <c r="L1241" s="27">
        <f t="shared" si="406"/>
        <v>4.1198421624963379E-3</v>
      </c>
      <c r="M1241" s="27">
        <f t="shared" si="406"/>
        <v>4.1251653577350578E-3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4.2006134322960693E-3</v>
      </c>
      <c r="T1241" s="27">
        <f t="shared" si="406"/>
        <v>4.2146564621733888E-3</v>
      </c>
      <c r="U1241" s="27">
        <f t="shared" si="406"/>
        <v>4.2270814100103535E-3</v>
      </c>
      <c r="V1241" s="27">
        <f t="shared" si="406"/>
        <v>4.2379139261486632E-3</v>
      </c>
      <c r="W1241" s="27">
        <f t="shared" si="406"/>
        <v>4.2471686898463493E-3</v>
      </c>
      <c r="X1241" s="27">
        <f t="shared" si="406"/>
        <v>4.2546493970718182E-3</v>
      </c>
      <c r="Y1241" s="27">
        <f t="shared" si="406"/>
        <v>4.2618919049400884E-3</v>
      </c>
      <c r="Z1241" s="27">
        <f t="shared" si="406"/>
        <v>4.2689379225741746E-3</v>
      </c>
      <c r="AA1241" s="27">
        <f t="shared" si="406"/>
        <v>4.2757563445066874E-3</v>
      </c>
      <c r="AB1241" s="27">
        <f t="shared" si="406"/>
        <v>4.2825041878822119E-3</v>
      </c>
      <c r="AC1241" s="27">
        <f t="shared" si="406"/>
        <v>4.2888182341965743E-3</v>
      </c>
      <c r="AD1241" s="27">
        <f t="shared" si="406"/>
        <v>4.2951170619635872E-3</v>
      </c>
      <c r="AE1241" s="27">
        <f t="shared" si="406"/>
        <v>4.3012525187787649E-3</v>
      </c>
      <c r="AF1241" s="27">
        <f t="shared" si="406"/>
        <v>4.3073264322926186E-3</v>
      </c>
      <c r="AG1241" s="27">
        <f t="shared" si="406"/>
        <v>4.3132242481753328E-3</v>
      </c>
      <c r="AH1241" s="27">
        <f t="shared" si="406"/>
        <v>4.3185769243073531E-3</v>
      </c>
      <c r="AI1241" s="27">
        <f t="shared" si="406"/>
        <v>4.3236695495458321E-3</v>
      </c>
      <c r="AJ1241" s="27">
        <f t="shared" si="406"/>
        <v>4.3285697217587231E-3</v>
      </c>
      <c r="AK1241" s="27">
        <f t="shared" si="406"/>
        <v>4.333155751688203E-3</v>
      </c>
      <c r="AL1241" s="27">
        <f t="shared" si="406"/>
        <v>4.3375132465867765E-3</v>
      </c>
      <c r="AM1241" s="27">
        <f t="shared" si="406"/>
        <v>4.3414902251082098E-3</v>
      </c>
      <c r="AN1241" s="27">
        <f t="shared" si="406"/>
        <v>4.3453221639009401E-3</v>
      </c>
      <c r="AO1241" s="27">
        <f t="shared" si="406"/>
        <v>4.3488415975825624E-3</v>
      </c>
      <c r="AP1241" s="27">
        <f t="shared" si="406"/>
        <v>4.3520516506463051E-3</v>
      </c>
      <c r="AQ1241" s="27">
        <f t="shared" si="406"/>
        <v>4.3549431404214401E-3</v>
      </c>
      <c r="AR1241" s="27">
        <f t="shared" si="406"/>
        <v>4.3575136492000083E-3</v>
      </c>
      <c r="AS1241" s="27">
        <f t="shared" si="406"/>
        <v>4.3598145794880271E-3</v>
      </c>
      <c r="AT1241" s="27">
        <f t="shared" si="406"/>
        <v>4.3611158339438572E-3</v>
      </c>
      <c r="AU1241" s="27">
        <f t="shared" si="406"/>
        <v>4.3619150455456489E-3</v>
      </c>
      <c r="AV1241" s="27">
        <f t="shared" si="406"/>
        <v>4.3623071216949963E-3</v>
      </c>
      <c r="AW1241" s="27">
        <f t="shared" si="406"/>
        <v>4.3622432664179086E-3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1.6435570062375435E-2</v>
      </c>
      <c r="T1242" s="27">
        <f t="shared" si="407"/>
        <v>1.6528661138233626E-2</v>
      </c>
      <c r="U1242" s="27">
        <f t="shared" si="407"/>
        <v>1.6610600028785168E-2</v>
      </c>
      <c r="V1242" s="27">
        <f t="shared" si="407"/>
        <v>1.6681734097997107E-2</v>
      </c>
      <c r="W1242" s="27">
        <f t="shared" si="407"/>
        <v>1.6742326093761216E-2</v>
      </c>
      <c r="X1242" s="27">
        <f t="shared" si="407"/>
        <v>1.6791383255225809E-2</v>
      </c>
      <c r="Y1242" s="27">
        <f t="shared" si="407"/>
        <v>1.683805678602027E-2</v>
      </c>
      <c r="Z1242" s="27">
        <f t="shared" si="407"/>
        <v>1.688267166748542E-2</v>
      </c>
      <c r="AA1242" s="27">
        <f t="shared" si="407"/>
        <v>1.6925118122702483E-2</v>
      </c>
      <c r="AB1242" s="27">
        <f t="shared" si="407"/>
        <v>1.696637587071944E-2</v>
      </c>
      <c r="AC1242" s="27">
        <f t="shared" si="407"/>
        <v>1.7004389766756035E-2</v>
      </c>
      <c r="AD1242" s="27">
        <f t="shared" si="407"/>
        <v>1.7041647752225532E-2</v>
      </c>
      <c r="AE1242" s="27">
        <f t="shared" si="407"/>
        <v>1.707733543714134E-2</v>
      </c>
      <c r="AF1242" s="27">
        <f t="shared" si="407"/>
        <v>1.7112084299185676E-2</v>
      </c>
      <c r="AG1242" s="27">
        <f t="shared" si="407"/>
        <v>1.714527115353039E-2</v>
      </c>
      <c r="AH1242" s="27">
        <f t="shared" si="407"/>
        <v>1.7174811720624676E-2</v>
      </c>
      <c r="AI1242" s="27">
        <f t="shared" si="407"/>
        <v>1.7202388669747132E-2</v>
      </c>
      <c r="AJ1242" s="27">
        <f t="shared" si="407"/>
        <v>1.722842371641525E-2</v>
      </c>
      <c r="AK1242" s="27">
        <f t="shared" si="407"/>
        <v>1.7252251161414406E-2</v>
      </c>
      <c r="AL1242" s="27">
        <f t="shared" si="407"/>
        <v>1.7274391265394155E-2</v>
      </c>
      <c r="AM1242" s="27">
        <f t="shared" si="407"/>
        <v>1.7294005363949615E-2</v>
      </c>
      <c r="AN1242" s="27">
        <f t="shared" si="407"/>
        <v>1.731246243431352E-2</v>
      </c>
      <c r="AO1242" s="27">
        <f t="shared" si="407"/>
        <v>1.7328833091369261E-2</v>
      </c>
      <c r="AP1242" s="27">
        <f t="shared" si="407"/>
        <v>1.7343159826080024E-2</v>
      </c>
      <c r="AQ1242" s="27">
        <f t="shared" si="407"/>
        <v>1.7355414006755675E-2</v>
      </c>
      <c r="AR1242" s="27">
        <f t="shared" si="407"/>
        <v>1.7365604296313356E-2</v>
      </c>
      <c r="AS1242" s="27">
        <f t="shared" si="407"/>
        <v>1.7374041742671455E-2</v>
      </c>
      <c r="AT1242" s="27">
        <f t="shared" si="407"/>
        <v>1.7376635246869148E-2</v>
      </c>
      <c r="AU1242" s="27">
        <f t="shared" si="407"/>
        <v>1.7376219228066557E-2</v>
      </c>
      <c r="AV1242" s="27">
        <f t="shared" si="407"/>
        <v>1.7373349120891859E-2</v>
      </c>
      <c r="AW1242" s="27">
        <f t="shared" si="407"/>
        <v>1.7367770980562913E-2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2.7166328132291771E-2</v>
      </c>
      <c r="Q1243" s="27">
        <f t="shared" si="408"/>
        <v>2.7334899828466052E-2</v>
      </c>
      <c r="R1243" s="27">
        <f t="shared" si="408"/>
        <v>2.7514742110372921E-2</v>
      </c>
      <c r="S1243" s="27">
        <f t="shared" si="408"/>
        <v>2.7680008431332642E-2</v>
      </c>
      <c r="T1243" s="27">
        <f t="shared" si="408"/>
        <v>2.7836788010918708E-2</v>
      </c>
      <c r="U1243" s="27">
        <f t="shared" si="408"/>
        <v>2.7974785608368205E-2</v>
      </c>
      <c r="V1243" s="27">
        <f t="shared" si="408"/>
        <v>2.8094586237617378E-2</v>
      </c>
      <c r="W1243" s="27">
        <f t="shared" si="408"/>
        <v>2.8196632406217361E-2</v>
      </c>
      <c r="X1243" s="27">
        <f t="shared" si="408"/>
        <v>2.8279252153375727E-2</v>
      </c>
      <c r="Y1243" s="27">
        <f t="shared" si="408"/>
        <v>2.8357857502688703E-2</v>
      </c>
      <c r="Z1243" s="27">
        <f t="shared" si="408"/>
        <v>2.8432995772333835E-2</v>
      </c>
      <c r="AA1243" s="27">
        <f t="shared" si="408"/>
        <v>2.850448208122543E-2</v>
      </c>
      <c r="AB1243" s="27">
        <f t="shared" si="408"/>
        <v>2.8573966425767965E-2</v>
      </c>
      <c r="AC1243" s="27">
        <f t="shared" si="408"/>
        <v>2.8637987628489098E-2</v>
      </c>
      <c r="AD1243" s="27">
        <f t="shared" si="408"/>
        <v>2.8700735762445893E-2</v>
      </c>
      <c r="AE1243" s="27">
        <f t="shared" si="408"/>
        <v>2.8760839270606259E-2</v>
      </c>
      <c r="AF1243" s="27">
        <f t="shared" si="408"/>
        <v>2.8819361657765094E-2</v>
      </c>
      <c r="AG1243" s="27">
        <f t="shared" si="408"/>
        <v>2.8875253385559428E-2</v>
      </c>
      <c r="AH1243" s="27">
        <f t="shared" si="408"/>
        <v>2.8925004209116693E-2</v>
      </c>
      <c r="AI1243" s="27">
        <f t="shared" si="408"/>
        <v>2.8971448000316088E-2</v>
      </c>
      <c r="AJ1243" s="27">
        <f t="shared" si="408"/>
        <v>2.9015294992452572E-2</v>
      </c>
      <c r="AK1243" s="27">
        <f t="shared" si="408"/>
        <v>2.90554240464477E-2</v>
      </c>
      <c r="AL1243" s="27">
        <f t="shared" si="408"/>
        <v>2.9092711360639064E-2</v>
      </c>
      <c r="AM1243" s="27">
        <f t="shared" si="408"/>
        <v>2.9125744496169361E-2</v>
      </c>
      <c r="AN1243" s="27">
        <f t="shared" si="408"/>
        <v>2.9156829019635951E-2</v>
      </c>
      <c r="AO1243" s="27">
        <f t="shared" si="408"/>
        <v>2.9184399704656885E-2</v>
      </c>
      <c r="AP1243" s="27">
        <f t="shared" si="408"/>
        <v>2.9208528112499289E-2</v>
      </c>
      <c r="AQ1243" s="27">
        <f t="shared" si="408"/>
        <v>2.9229166023027123E-2</v>
      </c>
      <c r="AR1243" s="27">
        <f t="shared" si="408"/>
        <v>2.9246328025914991E-2</v>
      </c>
      <c r="AS1243" s="27">
        <f t="shared" si="408"/>
        <v>2.9260537973330555E-2</v>
      </c>
      <c r="AT1243" s="27">
        <f t="shared" si="408"/>
        <v>2.9264905830227898E-2</v>
      </c>
      <c r="AU1243" s="27">
        <f t="shared" si="408"/>
        <v>2.9264205191070293E-2</v>
      </c>
      <c r="AV1243" s="27">
        <f t="shared" si="408"/>
        <v>2.9259371492543686E-2</v>
      </c>
      <c r="AW1243" s="27">
        <f t="shared" si="408"/>
        <v>2.9249977052877126E-2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4.1336182129460544E-3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3.9121166032764342E-3</v>
      </c>
      <c r="T1244" s="27">
        <f t="shared" si="409"/>
        <v>3.9610313521597192E-3</v>
      </c>
      <c r="U1244" s="27">
        <f t="shared" si="409"/>
        <v>3.9939030604627685E-3</v>
      </c>
      <c r="V1244" s="27">
        <f t="shared" si="409"/>
        <v>4.0227123267247873E-3</v>
      </c>
      <c r="W1244" s="27">
        <f t="shared" si="409"/>
        <v>4.0573697208408392E-3</v>
      </c>
      <c r="X1244" s="27">
        <f t="shared" si="409"/>
        <v>4.089966790533456E-3</v>
      </c>
      <c r="Y1244" s="27">
        <f t="shared" si="409"/>
        <v>4.1145742914677355E-3</v>
      </c>
      <c r="Z1244" s="27">
        <f t="shared" si="409"/>
        <v>4.1389458705993988E-3</v>
      </c>
      <c r="AA1244" s="27">
        <f t="shared" si="409"/>
        <v>4.1646381536021371E-3</v>
      </c>
      <c r="AB1244" s="27">
        <f t="shared" si="409"/>
        <v>4.2075904082502832E-3</v>
      </c>
      <c r="AC1244" s="27">
        <f t="shared" si="409"/>
        <v>4.2427223595358264E-3</v>
      </c>
      <c r="AD1244" s="27">
        <f t="shared" si="409"/>
        <v>4.2896872103719615E-3</v>
      </c>
      <c r="AE1244" s="27">
        <f t="shared" si="409"/>
        <v>4.3396414295221331E-3</v>
      </c>
      <c r="AF1244" s="27">
        <f t="shared" si="409"/>
        <v>4.4029347443667894E-3</v>
      </c>
      <c r="AG1244" s="27">
        <f t="shared" si="409"/>
        <v>4.4730232498466412E-3</v>
      </c>
      <c r="AH1244" s="27">
        <f t="shared" si="409"/>
        <v>4.5238777386623196E-3</v>
      </c>
      <c r="AI1244" s="27">
        <f t="shared" si="409"/>
        <v>4.5749991993142307E-3</v>
      </c>
      <c r="AJ1244" s="27">
        <f t="shared" si="409"/>
        <v>4.6334201256954506E-3</v>
      </c>
      <c r="AK1244" s="27">
        <f t="shared" si="409"/>
        <v>4.6916543163119115E-3</v>
      </c>
      <c r="AL1244" s="27">
        <f t="shared" si="409"/>
        <v>4.7578457505552058E-3</v>
      </c>
      <c r="AM1244" s="27">
        <f t="shared" si="409"/>
        <v>4.8220746793179664E-3</v>
      </c>
      <c r="AN1244" s="27">
        <f t="shared" si="409"/>
        <v>4.8988554588476809E-3</v>
      </c>
      <c r="AO1244" s="27">
        <f t="shared" si="409"/>
        <v>4.9769207921359073E-3</v>
      </c>
      <c r="AP1244" s="27">
        <f t="shared" si="409"/>
        <v>5.0577864940930996E-3</v>
      </c>
      <c r="AQ1244" s="27">
        <f t="shared" si="409"/>
        <v>5.1419681494787942E-3</v>
      </c>
      <c r="AR1244" s="27">
        <f t="shared" si="409"/>
        <v>5.2304162474305273E-3</v>
      </c>
      <c r="AS1244" s="27">
        <f t="shared" si="409"/>
        <v>5.3278250588806265E-3</v>
      </c>
      <c r="AT1244" s="27">
        <f t="shared" si="409"/>
        <v>5.3810029715290328E-3</v>
      </c>
      <c r="AU1244" s="27">
        <f t="shared" si="409"/>
        <v>5.427973881840519E-3</v>
      </c>
      <c r="AV1244" s="27">
        <f t="shared" si="409"/>
        <v>5.4766722810750956E-3</v>
      </c>
      <c r="AW1244" s="27">
        <f t="shared" si="409"/>
        <v>5.5243149126135331E-3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23.279067868377389</v>
      </c>
      <c r="L1246" s="27">
        <f t="shared" si="411"/>
        <v>23.152530650802593</v>
      </c>
      <c r="M1246" s="27">
        <f t="shared" si="411"/>
        <v>23.1629164330643</v>
      </c>
      <c r="N1246" s="27">
        <f t="shared" si="411"/>
        <v>22.950263110497293</v>
      </c>
      <c r="O1246" s="27">
        <f t="shared" si="411"/>
        <v>22.602951186820601</v>
      </c>
      <c r="P1246" s="27">
        <f t="shared" si="411"/>
        <v>22.126532811374943</v>
      </c>
      <c r="Q1246" s="27">
        <f t="shared" si="411"/>
        <v>21.780600237355962</v>
      </c>
      <c r="R1246" s="27">
        <f t="shared" si="411"/>
        <v>21.465278056857684</v>
      </c>
      <c r="S1246" s="27">
        <f t="shared" si="411"/>
        <v>19.129090621845496</v>
      </c>
      <c r="T1246" s="27">
        <f t="shared" si="411"/>
        <v>19.424063771253461</v>
      </c>
      <c r="U1246" s="27">
        <f t="shared" si="411"/>
        <v>19.548284317380357</v>
      </c>
      <c r="V1246" s="27">
        <f t="shared" si="411"/>
        <v>19.620362387400437</v>
      </c>
      <c r="W1246" s="27">
        <f t="shared" si="411"/>
        <v>19.734948609985732</v>
      </c>
      <c r="X1246" s="27">
        <f t="shared" si="411"/>
        <v>19.81511926528983</v>
      </c>
      <c r="Y1246" s="27">
        <f t="shared" si="411"/>
        <v>19.816827806532558</v>
      </c>
      <c r="Z1246" s="27">
        <f t="shared" si="411"/>
        <v>19.813451254544688</v>
      </c>
      <c r="AA1246" s="27">
        <f t="shared" si="411"/>
        <v>19.818820801945261</v>
      </c>
      <c r="AB1246" s="27">
        <f t="shared" si="411"/>
        <v>19.975614359129374</v>
      </c>
      <c r="AC1246" s="27">
        <f t="shared" si="411"/>
        <v>20.055073578425574</v>
      </c>
      <c r="AD1246" s="27">
        <f t="shared" si="411"/>
        <v>20.23352580868923</v>
      </c>
      <c r="AE1246" s="27">
        <f t="shared" si="411"/>
        <v>20.430235195769612</v>
      </c>
      <c r="AF1246" s="27">
        <f t="shared" si="411"/>
        <v>20.733065944420193</v>
      </c>
      <c r="AG1246" s="27">
        <f t="shared" si="411"/>
        <v>21.082212062843585</v>
      </c>
      <c r="AH1246" s="27">
        <f t="shared" si="411"/>
        <v>21.2568266497161</v>
      </c>
      <c r="AI1246" s="27">
        <f t="shared" si="411"/>
        <v>21.424712937337748</v>
      </c>
      <c r="AJ1246" s="27">
        <f t="shared" si="411"/>
        <v>21.643300293295258</v>
      </c>
      <c r="AK1246" s="27">
        <f t="shared" si="411"/>
        <v>21.849607266043783</v>
      </c>
      <c r="AL1246" s="27">
        <f t="shared" si="411"/>
        <v>22.10873161369387</v>
      </c>
      <c r="AM1246" s="27">
        <f t="shared" si="411"/>
        <v>22.339754741586482</v>
      </c>
      <c r="AN1246" s="27">
        <f t="shared" si="411"/>
        <v>22.656900080593854</v>
      </c>
      <c r="AO1246" s="27">
        <f t="shared" si="411"/>
        <v>22.969492441120735</v>
      </c>
      <c r="AP1246" s="27">
        <f t="shared" si="411"/>
        <v>23.288593401792788</v>
      </c>
      <c r="AQ1246" s="27">
        <f t="shared" si="411"/>
        <v>23.617160960545021</v>
      </c>
      <c r="AR1246" s="27">
        <f t="shared" si="411"/>
        <v>23.961182958908566</v>
      </c>
      <c r="AS1246" s="27">
        <f t="shared" si="411"/>
        <v>24.353696578265794</v>
      </c>
      <c r="AT1246" s="27">
        <f t="shared" si="411"/>
        <v>24.407972649067201</v>
      </c>
      <c r="AU1246" s="27">
        <f t="shared" si="411"/>
        <v>24.407752049750588</v>
      </c>
      <c r="AV1246" s="27">
        <f t="shared" si="411"/>
        <v>24.410539486372542</v>
      </c>
      <c r="AW1246" s="27">
        <f t="shared" si="411"/>
        <v>24.396512925663316</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7.7932061732677763E-2</v>
      </c>
      <c r="L1247" s="27">
        <f t="shared" si="412"/>
        <v>7.7508449141861099E-2</v>
      </c>
      <c r="M1247" s="27">
        <f t="shared" si="412"/>
        <v>7.7543217949140569E-2</v>
      </c>
      <c r="N1247" s="27">
        <f t="shared" si="412"/>
        <v>7.6831311787104603E-2</v>
      </c>
      <c r="O1247" s="27">
        <f t="shared" si="412"/>
        <v>7.5668604825232008E-2</v>
      </c>
      <c r="P1247" s="27">
        <f t="shared" si="412"/>
        <v>7.4073684167079379E-2</v>
      </c>
      <c r="Q1247" s="27">
        <f t="shared" si="412"/>
        <v>7.2915594897087016E-2</v>
      </c>
      <c r="R1247" s="27">
        <f t="shared" si="412"/>
        <v>7.1859980996426695E-2</v>
      </c>
      <c r="S1247" s="27">
        <f t="shared" si="412"/>
        <v>6.4039053438936552E-2</v>
      </c>
      <c r="T1247" s="27">
        <f t="shared" si="412"/>
        <v>6.5026544253393548E-2</v>
      </c>
      <c r="U1247" s="27">
        <f t="shared" si="412"/>
        <v>6.544240125093162E-2</v>
      </c>
      <c r="V1247" s="27">
        <f t="shared" si="412"/>
        <v>6.5683699254534572E-2</v>
      </c>
      <c r="W1247" s="27">
        <f t="shared" si="412"/>
        <v>6.606730312659348E-2</v>
      </c>
      <c r="X1247" s="27">
        <f t="shared" si="412"/>
        <v>6.6335692930413567E-2</v>
      </c>
      <c r="Y1247" s="27">
        <f t="shared" si="412"/>
        <v>6.634141266723266E-2</v>
      </c>
      <c r="Z1247" s="27">
        <f t="shared" si="412"/>
        <v>6.6330108878805652E-2</v>
      </c>
      <c r="AA1247" s="27">
        <f t="shared" si="412"/>
        <v>6.6348084680150618E-2</v>
      </c>
      <c r="AB1247" s="27">
        <f t="shared" si="412"/>
        <v>6.6872987362974826E-2</v>
      </c>
      <c r="AC1247" s="27">
        <f t="shared" si="412"/>
        <v>6.7138995470276838E-2</v>
      </c>
      <c r="AD1247" s="27">
        <f t="shared" si="412"/>
        <v>6.7736405568648211E-2</v>
      </c>
      <c r="AE1247" s="27">
        <f t="shared" si="412"/>
        <v>6.8394935720457684E-2</v>
      </c>
      <c r="AF1247" s="27">
        <f t="shared" si="412"/>
        <v>6.940873166503024E-2</v>
      </c>
      <c r="AG1247" s="27">
        <f t="shared" si="412"/>
        <v>7.0577579017877159E-2</v>
      </c>
      <c r="AH1247" s="27">
        <f t="shared" si="412"/>
        <v>7.116214171774625E-2</v>
      </c>
      <c r="AI1247" s="27">
        <f t="shared" si="412"/>
        <v>7.1724179880312627E-2</v>
      </c>
      <c r="AJ1247" s="27">
        <f t="shared" si="412"/>
        <v>7.2455951591052115E-2</v>
      </c>
      <c r="AK1247" s="27">
        <f t="shared" si="412"/>
        <v>7.3146611879815665E-2</v>
      </c>
      <c r="AL1247" s="27">
        <f t="shared" si="412"/>
        <v>7.4014090542264099E-2</v>
      </c>
      <c r="AM1247" s="27">
        <f t="shared" si="412"/>
        <v>7.4787493874665573E-2</v>
      </c>
      <c r="AN1247" s="27">
        <f t="shared" si="412"/>
        <v>7.5849211219943313E-2</v>
      </c>
      <c r="AO1247" s="27">
        <f t="shared" si="412"/>
        <v>7.6895686417124062E-2</v>
      </c>
      <c r="AP1247" s="27">
        <f t="shared" si="412"/>
        <v>7.7963950658057557E-2</v>
      </c>
      <c r="AQ1247" s="27">
        <f t="shared" si="412"/>
        <v>7.9063906524710501E-2</v>
      </c>
      <c r="AR1247" s="27">
        <f t="shared" si="412"/>
        <v>8.0215599700977511E-2</v>
      </c>
      <c r="AS1247" s="27">
        <f t="shared" si="412"/>
        <v>8.1529629789622846E-2</v>
      </c>
      <c r="AT1247" s="27">
        <f t="shared" si="412"/>
        <v>8.1711331485078101E-2</v>
      </c>
      <c r="AU1247" s="27">
        <f t="shared" si="412"/>
        <v>8.1710592977863927E-2</v>
      </c>
      <c r="AV1247" s="27">
        <f t="shared" si="412"/>
        <v>8.1719924566402008E-2</v>
      </c>
      <c r="AW1247" s="27">
        <f t="shared" si="412"/>
        <v>8.1672967411533556E-2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0.55586528215230235</v>
      </c>
      <c r="L1248" s="27">
        <f t="shared" si="413"/>
        <v>0.56716712532642322</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0.62068986953889782</v>
      </c>
      <c r="S1248" s="27">
        <f t="shared" si="413"/>
        <v>0.59592134131872254</v>
      </c>
      <c r="T1248" s="27">
        <f t="shared" si="413"/>
        <v>0.61254612073234438</v>
      </c>
      <c r="U1248" s="27">
        <f t="shared" si="413"/>
        <v>0.62629545693800792</v>
      </c>
      <c r="V1248" s="27">
        <f t="shared" si="413"/>
        <v>0.63902786485201635</v>
      </c>
      <c r="W1248" s="27">
        <f t="shared" si="413"/>
        <v>0.65235747878277128</v>
      </c>
      <c r="X1248" s="27">
        <f t="shared" si="413"/>
        <v>0.66493614724932215</v>
      </c>
      <c r="Y1248" s="27">
        <f t="shared" si="413"/>
        <v>0.67610478759682435</v>
      </c>
      <c r="Z1248" s="27">
        <f t="shared" si="413"/>
        <v>0.68716071204682427</v>
      </c>
      <c r="AA1248" s="27">
        <f t="shared" si="413"/>
        <v>0.69836692017496271</v>
      </c>
      <c r="AB1248" s="27">
        <f t="shared" si="413"/>
        <v>0.71254528963232389</v>
      </c>
      <c r="AC1248" s="27">
        <f t="shared" si="413"/>
        <v>0.72528440005222183</v>
      </c>
      <c r="AD1248" s="27">
        <f t="shared" si="413"/>
        <v>0.74013326712837346</v>
      </c>
      <c r="AE1248" s="27">
        <f t="shared" si="413"/>
        <v>0.75552942369537057</v>
      </c>
      <c r="AF1248" s="27">
        <f t="shared" si="413"/>
        <v>0.7733744463814668</v>
      </c>
      <c r="AG1248" s="27">
        <f t="shared" si="413"/>
        <v>0.79250714501785058</v>
      </c>
      <c r="AH1248" s="27">
        <f t="shared" si="413"/>
        <v>0.80809785109418408</v>
      </c>
      <c r="AI1248" s="27">
        <f t="shared" si="413"/>
        <v>0.82372938466802348</v>
      </c>
      <c r="AJ1248" s="27">
        <f t="shared" si="413"/>
        <v>0.84072206982238329</v>
      </c>
      <c r="AK1248" s="27">
        <f t="shared" si="413"/>
        <v>0.85767078316090906</v>
      </c>
      <c r="AL1248" s="27">
        <f t="shared" si="413"/>
        <v>0.87612397841793732</v>
      </c>
      <c r="AM1248" s="27">
        <f t="shared" si="413"/>
        <v>0.89418856971331973</v>
      </c>
      <c r="AN1248" s="27">
        <f t="shared" si="413"/>
        <v>0.91467957859554683</v>
      </c>
      <c r="AO1248" s="27">
        <f t="shared" si="413"/>
        <v>0.93543216208227931</v>
      </c>
      <c r="AP1248" s="27">
        <f t="shared" si="413"/>
        <v>0.95673625245124216</v>
      </c>
      <c r="AQ1248" s="27">
        <f t="shared" si="413"/>
        <v>0.97869060707771072</v>
      </c>
      <c r="AR1248" s="27">
        <f t="shared" si="413"/>
        <v>1.0014816540621096</v>
      </c>
      <c r="AS1248" s="27">
        <f t="shared" si="413"/>
        <v>1.0260459943607945</v>
      </c>
      <c r="AT1248" s="27">
        <f t="shared" si="413"/>
        <v>1.0417401626120799</v>
      </c>
      <c r="AU1248" s="27">
        <f t="shared" si="413"/>
        <v>1.0560786122153853</v>
      </c>
      <c r="AV1248" s="27">
        <f t="shared" si="413"/>
        <v>1.0706391978407606</v>
      </c>
      <c r="AW1248" s="27">
        <f t="shared" si="413"/>
        <v>1.0848525256310371</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2.2100196981344098</v>
      </c>
      <c r="L1249" s="27">
        <f t="shared" si="414"/>
        <v>2.2391217074451477</v>
      </c>
      <c r="M1249" s="27">
        <f t="shared" si="414"/>
        <v>2.2858678822724814</v>
      </c>
      <c r="N1249" s="27">
        <f t="shared" si="414"/>
        <v>2.2992900748078591</v>
      </c>
      <c r="O1249" s="27">
        <f t="shared" si="414"/>
        <v>2.2910596881616572</v>
      </c>
      <c r="P1249" s="27">
        <f t="shared" si="414"/>
        <v>2.2612642885898917</v>
      </c>
      <c r="Q1249" s="27">
        <f t="shared" si="414"/>
        <v>2.2487211059946208</v>
      </c>
      <c r="R1249" s="27">
        <f t="shared" si="414"/>
        <v>2.2390235702415184</v>
      </c>
      <c r="S1249" s="27">
        <f t="shared" si="414"/>
        <v>1.914690926752086</v>
      </c>
      <c r="T1249" s="27">
        <f t="shared" si="414"/>
        <v>1.9953926202151704</v>
      </c>
      <c r="U1249" s="27">
        <f t="shared" si="414"/>
        <v>2.051027141286712</v>
      </c>
      <c r="V1249" s="27">
        <f t="shared" si="414"/>
        <v>2.099705951866</v>
      </c>
      <c r="W1249" s="27">
        <f t="shared" si="414"/>
        <v>2.1566237913497237</v>
      </c>
      <c r="X1249" s="27">
        <f t="shared" si="414"/>
        <v>2.2093834032346842</v>
      </c>
      <c r="Y1249" s="27">
        <f t="shared" si="414"/>
        <v>2.24976199506485</v>
      </c>
      <c r="Z1249" s="27">
        <f t="shared" si="414"/>
        <v>2.2897591702486619</v>
      </c>
      <c r="AA1249" s="27">
        <f t="shared" si="414"/>
        <v>2.3317645521959536</v>
      </c>
      <c r="AB1249" s="27">
        <f t="shared" si="414"/>
        <v>2.4007418547787096</v>
      </c>
      <c r="AC1249" s="27">
        <f t="shared" si="414"/>
        <v>2.4573707958571469</v>
      </c>
      <c r="AD1249" s="27">
        <f t="shared" si="414"/>
        <v>2.5326167350332853</v>
      </c>
      <c r="AE1249" s="27">
        <f t="shared" si="414"/>
        <v>2.6125835253456997</v>
      </c>
      <c r="AF1249" s="27">
        <f t="shared" si="414"/>
        <v>2.7135583572420159</v>
      </c>
      <c r="AG1249" s="27">
        <f t="shared" si="414"/>
        <v>2.8252304281885507</v>
      </c>
      <c r="AH1249" s="27">
        <f t="shared" si="414"/>
        <v>2.9064559616949279</v>
      </c>
      <c r="AI1249" s="27">
        <f t="shared" si="414"/>
        <v>2.9879842478638685</v>
      </c>
      <c r="AJ1249" s="27">
        <f t="shared" si="414"/>
        <v>3.0808946624250266</v>
      </c>
      <c r="AK1249" s="27">
        <f t="shared" si="414"/>
        <v>3.1733098763262757</v>
      </c>
      <c r="AL1249" s="27">
        <f t="shared" si="414"/>
        <v>3.2780733891218219</v>
      </c>
      <c r="AM1249" s="27">
        <f t="shared" si="414"/>
        <v>3.3794309559994296</v>
      </c>
      <c r="AN1249" s="27">
        <f t="shared" si="414"/>
        <v>3.5003839557281649</v>
      </c>
      <c r="AO1249" s="27">
        <f t="shared" si="414"/>
        <v>3.6230327612912419</v>
      </c>
      <c r="AP1249" s="27">
        <f t="shared" si="414"/>
        <v>3.7497186584296225</v>
      </c>
      <c r="AQ1249" s="27">
        <f t="shared" si="414"/>
        <v>3.8811943433831995</v>
      </c>
      <c r="AR1249" s="27">
        <f t="shared" si="414"/>
        <v>4.0188958257066334</v>
      </c>
      <c r="AS1249" s="27">
        <f t="shared" si="414"/>
        <v>4.1701799939181292</v>
      </c>
      <c r="AT1249" s="27">
        <f t="shared" si="414"/>
        <v>4.2508143410759365</v>
      </c>
      <c r="AU1249" s="27">
        <f t="shared" si="414"/>
        <v>4.3209782769759091</v>
      </c>
      <c r="AV1249" s="27">
        <f t="shared" si="414"/>
        <v>4.39318097532637</v>
      </c>
      <c r="AW1249" s="27">
        <f t="shared" si="414"/>
        <v>4.4629805704939951</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2.3161053423012615E-2</v>
      </c>
      <c r="L1250" s="27">
        <f t="shared" si="415"/>
        <v>2.3631963555267654E-2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2.5862077897454101E-2</v>
      </c>
      <c r="S1250" s="27">
        <f t="shared" si="415"/>
        <v>2.483005588828013E-2</v>
      </c>
      <c r="T1250" s="27">
        <f t="shared" si="415"/>
        <v>2.552275503051438E-2</v>
      </c>
      <c r="U1250" s="27">
        <f t="shared" si="415"/>
        <v>2.6095644039083689E-2</v>
      </c>
      <c r="V1250" s="27">
        <f t="shared" si="415"/>
        <v>2.6626161035500702E-2</v>
      </c>
      <c r="W1250" s="27">
        <f t="shared" si="415"/>
        <v>2.7181561615948827E-2</v>
      </c>
      <c r="X1250" s="27">
        <f t="shared" si="415"/>
        <v>2.7705672802055114E-2</v>
      </c>
      <c r="Y1250" s="27">
        <f t="shared" si="415"/>
        <v>2.817103281653437E-2</v>
      </c>
      <c r="Z1250" s="27">
        <f t="shared" si="415"/>
        <v>2.8631696335284368E-2</v>
      </c>
      <c r="AA1250" s="27">
        <f t="shared" si="415"/>
        <v>2.9098621673956812E-2</v>
      </c>
      <c r="AB1250" s="27">
        <f t="shared" si="415"/>
        <v>2.968938706801352E-2</v>
      </c>
      <c r="AC1250" s="27">
        <f t="shared" si="415"/>
        <v>3.0220183335509274E-2</v>
      </c>
      <c r="AD1250" s="27">
        <f t="shared" si="415"/>
        <v>3.0838886130348919E-2</v>
      </c>
      <c r="AE1250" s="27">
        <f t="shared" si="415"/>
        <v>3.1480392653973802E-2</v>
      </c>
      <c r="AF1250" s="27">
        <f t="shared" si="415"/>
        <v>3.2223935265894482E-2</v>
      </c>
      <c r="AG1250" s="27">
        <f t="shared" si="415"/>
        <v>3.3021131042410466E-2</v>
      </c>
      <c r="AH1250" s="27">
        <f t="shared" si="415"/>
        <v>3.3670743795591034E-2</v>
      </c>
      <c r="AI1250" s="27">
        <f t="shared" si="415"/>
        <v>3.4322057694501008E-2</v>
      </c>
      <c r="AJ1250" s="27">
        <f t="shared" si="415"/>
        <v>3.5030086242599331E-2</v>
      </c>
      <c r="AK1250" s="27">
        <f t="shared" si="415"/>
        <v>3.5736282631704572E-2</v>
      </c>
      <c r="AL1250" s="27">
        <f t="shared" si="415"/>
        <v>3.6505165767414097E-2</v>
      </c>
      <c r="AM1250" s="27">
        <f t="shared" si="415"/>
        <v>3.7257857071388366E-2</v>
      </c>
      <c r="AN1250" s="27">
        <f t="shared" si="415"/>
        <v>3.8111649108147821E-2</v>
      </c>
      <c r="AO1250" s="27">
        <f t="shared" si="415"/>
        <v>3.8976340086761679E-2</v>
      </c>
      <c r="AP1250" s="27">
        <f t="shared" si="415"/>
        <v>3.9864010518801792E-2</v>
      </c>
      <c r="AQ1250" s="27">
        <f t="shared" si="415"/>
        <v>4.0778775294904659E-2</v>
      </c>
      <c r="AR1250" s="27">
        <f t="shared" si="415"/>
        <v>4.1728402252587948E-2</v>
      </c>
      <c r="AS1250" s="27">
        <f t="shared" si="415"/>
        <v>4.2751916431699809E-2</v>
      </c>
      <c r="AT1250" s="27">
        <f t="shared" si="415"/>
        <v>4.3405840108836705E-2</v>
      </c>
      <c r="AU1250" s="27">
        <f t="shared" si="415"/>
        <v>4.4003275508974427E-2</v>
      </c>
      <c r="AV1250" s="27">
        <f t="shared" si="415"/>
        <v>4.4609966576698412E-2</v>
      </c>
      <c r="AW1250" s="27">
        <f t="shared" si="415"/>
        <v>4.5202188567959919E-2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9.2084154088933806E-2</v>
      </c>
      <c r="L1251" s="27">
        <f t="shared" si="416"/>
        <v>9.3296737810214581E-2</v>
      </c>
      <c r="M1251" s="27">
        <f t="shared" si="416"/>
        <v>9.5244495094686812E-2</v>
      </c>
      <c r="N1251" s="27">
        <f t="shared" si="416"/>
        <v>9.5803753116994225E-2</v>
      </c>
      <c r="O1251" s="27">
        <f t="shared" si="416"/>
        <v>9.5460820340069155E-2</v>
      </c>
      <c r="P1251" s="27">
        <f t="shared" si="416"/>
        <v>9.4219345357912251E-2</v>
      </c>
      <c r="Q1251" s="27">
        <f t="shared" si="416"/>
        <v>9.3696712749775951E-2</v>
      </c>
      <c r="R1251" s="27">
        <f t="shared" si="416"/>
        <v>9.3292648760063338E-2</v>
      </c>
      <c r="S1251" s="27">
        <f t="shared" si="416"/>
        <v>7.9778788614670318E-2</v>
      </c>
      <c r="T1251" s="27">
        <f t="shared" si="416"/>
        <v>8.3141359175632173E-2</v>
      </c>
      <c r="U1251" s="27">
        <f t="shared" si="416"/>
        <v>8.5459464220279752E-2</v>
      </c>
      <c r="V1251" s="27">
        <f t="shared" si="416"/>
        <v>8.7487747994416734E-2</v>
      </c>
      <c r="W1251" s="27">
        <f t="shared" si="416"/>
        <v>8.98593246395719E-2</v>
      </c>
      <c r="X1251" s="27">
        <f t="shared" si="416"/>
        <v>9.2057641801445267E-2</v>
      </c>
      <c r="Y1251" s="27">
        <f t="shared" si="416"/>
        <v>9.3740083127702142E-2</v>
      </c>
      <c r="Z1251" s="27">
        <f t="shared" si="416"/>
        <v>9.5406632093694335E-2</v>
      </c>
      <c r="AA1251" s="27">
        <f t="shared" si="416"/>
        <v>9.7156856341498149E-2</v>
      </c>
      <c r="AB1251" s="27">
        <f t="shared" si="416"/>
        <v>0.10003091061577965</v>
      </c>
      <c r="AC1251" s="27">
        <f t="shared" si="416"/>
        <v>0.1023904498273812</v>
      </c>
      <c r="AD1251" s="27">
        <f t="shared" si="416"/>
        <v>0.10552569729305367</v>
      </c>
      <c r="AE1251" s="27">
        <f t="shared" si="416"/>
        <v>0.10885764688940427</v>
      </c>
      <c r="AF1251" s="27">
        <f t="shared" si="416"/>
        <v>0.11306493155175078</v>
      </c>
      <c r="AG1251" s="27">
        <f t="shared" si="416"/>
        <v>0.11771793450785639</v>
      </c>
      <c r="AH1251" s="27">
        <f t="shared" si="416"/>
        <v>0.12110233173728878</v>
      </c>
      <c r="AI1251" s="27">
        <f t="shared" si="416"/>
        <v>0.12449934366099465</v>
      </c>
      <c r="AJ1251" s="27">
        <f t="shared" si="416"/>
        <v>0.12837061093437624</v>
      </c>
      <c r="AK1251" s="27">
        <f t="shared" si="416"/>
        <v>0.13222124484692829</v>
      </c>
      <c r="AL1251" s="27">
        <f t="shared" si="416"/>
        <v>0.1365863912134094</v>
      </c>
      <c r="AM1251" s="27">
        <f t="shared" si="416"/>
        <v>0.14080962316664303</v>
      </c>
      <c r="AN1251" s="27">
        <f t="shared" si="416"/>
        <v>0.14584933148867368</v>
      </c>
      <c r="AO1251" s="27">
        <f t="shared" si="416"/>
        <v>0.15095969838713522</v>
      </c>
      <c r="AP1251" s="27">
        <f t="shared" si="416"/>
        <v>0.15623827743456775</v>
      </c>
      <c r="AQ1251" s="27">
        <f t="shared" si="416"/>
        <v>0.16171643097430013</v>
      </c>
      <c r="AR1251" s="27">
        <f t="shared" si="416"/>
        <v>0.16745399273777656</v>
      </c>
      <c r="AS1251" s="27">
        <f t="shared" si="416"/>
        <v>0.17375749974658888</v>
      </c>
      <c r="AT1251" s="27">
        <f t="shared" si="416"/>
        <v>0.17711726421149751</v>
      </c>
      <c r="AU1251" s="27">
        <f t="shared" si="416"/>
        <v>0.18004076154066304</v>
      </c>
      <c r="AV1251" s="27">
        <f t="shared" si="416"/>
        <v>0.18304920730526558</v>
      </c>
      <c r="AW1251" s="27">
        <f t="shared" si="416"/>
        <v>0.18595752377058328</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6.0278316688762039E-2</v>
      </c>
      <c r="N1252" s="27">
        <f t="shared" si="417"/>
        <v>6.0581464452445992E-2</v>
      </c>
      <c r="O1252" s="27">
        <f t="shared" si="417"/>
        <v>6.078290752789528E-2</v>
      </c>
      <c r="P1252" s="27">
        <f t="shared" si="417"/>
        <v>6.0880663265441157E-2</v>
      </c>
      <c r="Q1252" s="27">
        <f t="shared" si="417"/>
        <v>6.1096642070638009E-2</v>
      </c>
      <c r="R1252" s="27">
        <f t="shared" si="417"/>
        <v>6.1344406036983781E-2</v>
      </c>
      <c r="S1252" s="27">
        <f t="shared" si="417"/>
        <v>5.9668578588854805E-2</v>
      </c>
      <c r="T1252" s="27">
        <f t="shared" si="417"/>
        <v>6.0429971063726128E-2</v>
      </c>
      <c r="U1252" s="27">
        <f t="shared" si="417"/>
        <v>6.1018540746205732E-2</v>
      </c>
      <c r="V1252" s="27">
        <f t="shared" si="417"/>
        <v>6.15439513147686E-2</v>
      </c>
      <c r="W1252" s="27">
        <f t="shared" si="417"/>
        <v>6.2099366744755705E-2</v>
      </c>
      <c r="X1252" s="27">
        <f t="shared" si="417"/>
        <v>6.2606473713061023E-2</v>
      </c>
      <c r="Y1252" s="27">
        <f t="shared" si="417"/>
        <v>6.3033966742462352E-2</v>
      </c>
      <c r="Z1252" s="27">
        <f t="shared" si="417"/>
        <v>6.3456141274270239E-2</v>
      </c>
      <c r="AA1252" s="27">
        <f t="shared" si="417"/>
        <v>6.3887521315951212E-2</v>
      </c>
      <c r="AB1252" s="27">
        <f t="shared" si="417"/>
        <v>6.4486059135186485E-2</v>
      </c>
      <c r="AC1252" s="27">
        <f t="shared" si="417"/>
        <v>6.5002608186176009E-2</v>
      </c>
      <c r="AD1252" s="27">
        <f t="shared" si="417"/>
        <v>6.563623556614348E-2</v>
      </c>
      <c r="AE1252" s="27">
        <f t="shared" si="417"/>
        <v>6.6298625745519632E-2</v>
      </c>
      <c r="AF1252" s="27">
        <f t="shared" si="417"/>
        <v>6.7094160758283339E-2</v>
      </c>
      <c r="AG1252" s="27">
        <f t="shared" si="417"/>
        <v>6.795723045745318E-2</v>
      </c>
      <c r="AH1252" s="27">
        <f t="shared" si="417"/>
        <v>6.8622528183680948E-2</v>
      </c>
      <c r="AI1252" s="27">
        <f t="shared" si="417"/>
        <v>6.9287823662330092E-2</v>
      </c>
      <c r="AJ1252" s="27">
        <f t="shared" si="417"/>
        <v>7.0024701541404027E-2</v>
      </c>
      <c r="AK1252" s="27">
        <f t="shared" si="417"/>
        <v>7.0756194613289511E-2</v>
      </c>
      <c r="AL1252" s="27">
        <f t="shared" si="417"/>
        <v>7.1565750172442835E-2</v>
      </c>
      <c r="AM1252" s="27">
        <f t="shared" si="417"/>
        <v>7.2350720661825837E-2</v>
      </c>
      <c r="AN1252" s="27">
        <f t="shared" si="417"/>
        <v>7.326222404655186E-2</v>
      </c>
      <c r="AO1252" s="27">
        <f t="shared" si="417"/>
        <v>7.4183373928528945E-2</v>
      </c>
      <c r="AP1252" s="27">
        <f t="shared" si="417"/>
        <v>7.5129439553502791E-2</v>
      </c>
      <c r="AQ1252" s="27">
        <f t="shared" si="417"/>
        <v>7.6105361639546107E-2</v>
      </c>
      <c r="AR1252" s="27">
        <f t="shared" si="417"/>
        <v>7.7120658143113877E-2</v>
      </c>
      <c r="AS1252" s="27">
        <f t="shared" si="417"/>
        <v>7.8224249151495742E-2</v>
      </c>
      <c r="AT1252" s="27">
        <f t="shared" si="417"/>
        <v>7.8856555703778489E-2</v>
      </c>
      <c r="AU1252" s="27">
        <f t="shared" si="417"/>
        <v>7.9415177594811759E-2</v>
      </c>
      <c r="AV1252" s="27">
        <f t="shared" si="417"/>
        <v>7.9983038860250016E-2</v>
      </c>
      <c r="AW1252" s="27">
        <f t="shared" si="417"/>
        <v>8.0530364133495513E-2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0.26393657447404817</v>
      </c>
      <c r="N1253" s="27">
        <f t="shared" si="418"/>
        <v>0.26526394701365208</v>
      </c>
      <c r="O1253" s="27">
        <f t="shared" si="418"/>
        <v>0.26614599213711043</v>
      </c>
      <c r="P1253" s="27">
        <f t="shared" si="418"/>
        <v>0.26657402855087203</v>
      </c>
      <c r="Q1253" s="27">
        <f t="shared" si="418"/>
        <v>0.26751972028770321</v>
      </c>
      <c r="R1253" s="27">
        <f t="shared" si="418"/>
        <v>0.26860458755254507</v>
      </c>
      <c r="S1253" s="27">
        <f t="shared" si="418"/>
        <v>0.26126675563609397</v>
      </c>
      <c r="T1253" s="27">
        <f t="shared" si="418"/>
        <v>0.26460061319362116</v>
      </c>
      <c r="U1253" s="27">
        <f t="shared" si="418"/>
        <v>0.26717774331878785</v>
      </c>
      <c r="V1253" s="27">
        <f t="shared" si="418"/>
        <v>0.26947832291816481</v>
      </c>
      <c r="W1253" s="27">
        <f t="shared" si="418"/>
        <v>0.27191028276796864</v>
      </c>
      <c r="X1253" s="27">
        <f t="shared" si="418"/>
        <v>0.27413071763507857</v>
      </c>
      <c r="Y1253" s="27">
        <f t="shared" si="418"/>
        <v>0.27600255235094012</v>
      </c>
      <c r="Z1253" s="27">
        <f t="shared" si="418"/>
        <v>0.27785109932233115</v>
      </c>
      <c r="AA1253" s="27">
        <f t="shared" si="418"/>
        <v>0.27973995383506794</v>
      </c>
      <c r="AB1253" s="27">
        <f t="shared" si="418"/>
        <v>0.28236073076415519</v>
      </c>
      <c r="AC1253" s="27">
        <f t="shared" si="418"/>
        <v>0.28462250903792391</v>
      </c>
      <c r="AD1253" s="27">
        <f t="shared" si="418"/>
        <v>0.28739693024522284</v>
      </c>
      <c r="AE1253" s="27">
        <f t="shared" si="418"/>
        <v>0.29029729317029412</v>
      </c>
      <c r="AF1253" s="27">
        <f t="shared" si="418"/>
        <v>0.2937806483413945</v>
      </c>
      <c r="AG1253" s="27">
        <f t="shared" si="418"/>
        <v>0.29755971306059398</v>
      </c>
      <c r="AH1253" s="27">
        <f t="shared" si="418"/>
        <v>0.30047280706374263</v>
      </c>
      <c r="AI1253" s="27">
        <f t="shared" si="418"/>
        <v>0.30338589122557136</v>
      </c>
      <c r="AJ1253" s="27">
        <f t="shared" si="418"/>
        <v>0.3066124083861731</v>
      </c>
      <c r="AK1253" s="27">
        <f t="shared" si="418"/>
        <v>0.30981534745698069</v>
      </c>
      <c r="AL1253" s="27">
        <f t="shared" si="418"/>
        <v>0.3133600934430476</v>
      </c>
      <c r="AM1253" s="27">
        <f t="shared" si="418"/>
        <v>0.3167971904525862</v>
      </c>
      <c r="AN1253" s="27">
        <f t="shared" si="418"/>
        <v>0.32078832846375993</v>
      </c>
      <c r="AO1253" s="27">
        <f t="shared" si="418"/>
        <v>0.32482170493778362</v>
      </c>
      <c r="AP1253" s="27">
        <f t="shared" si="418"/>
        <v>0.32896417828475089</v>
      </c>
      <c r="AQ1253" s="27">
        <f t="shared" si="418"/>
        <v>0.33323738209158293</v>
      </c>
      <c r="AR1253" s="27">
        <f t="shared" si="418"/>
        <v>0.33768299198826918</v>
      </c>
      <c r="AS1253" s="27">
        <f t="shared" si="418"/>
        <v>0.34251521104104471</v>
      </c>
      <c r="AT1253" s="27">
        <f t="shared" si="418"/>
        <v>0.34528384882979901</v>
      </c>
      <c r="AU1253" s="27">
        <f t="shared" si="418"/>
        <v>0.34772984859297779</v>
      </c>
      <c r="AV1253" s="27">
        <f t="shared" si="418"/>
        <v>0.35021630417783023</v>
      </c>
      <c r="AW1253" s="27">
        <f t="shared" si="418"/>
        <v>0.35261284020735112</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1.1743619004328782E-2</v>
      </c>
      <c r="N1254" s="27">
        <f t="shared" si="419"/>
        <v>1.1802679244134426E-2</v>
      </c>
      <c r="O1254" s="27">
        <f t="shared" si="419"/>
        <v>1.1841925043604099E-2</v>
      </c>
      <c r="P1254" s="27">
        <f t="shared" si="419"/>
        <v>1.1860970136438286E-2</v>
      </c>
      <c r="Q1254" s="27">
        <f t="shared" si="419"/>
        <v>1.1903047834366352E-2</v>
      </c>
      <c r="R1254" s="27">
        <f t="shared" si="419"/>
        <v>1.1951318021451862E-2</v>
      </c>
      <c r="S1254" s="27">
        <f t="shared" si="419"/>
        <v>1.1624827831464648E-2</v>
      </c>
      <c r="T1254" s="27">
        <f t="shared" si="419"/>
        <v>1.1773164806165184E-2</v>
      </c>
      <c r="U1254" s="27">
        <f t="shared" si="419"/>
        <v>1.188783187864214E-2</v>
      </c>
      <c r="V1254" s="27">
        <f t="shared" si="419"/>
        <v>1.1990194085767285E-2</v>
      </c>
      <c r="W1254" s="27">
        <f t="shared" si="419"/>
        <v>1.2098401938228934E-2</v>
      </c>
      <c r="X1254" s="27">
        <f t="shared" si="419"/>
        <v>1.2197198178027184E-2</v>
      </c>
      <c r="Y1254" s="27">
        <f t="shared" si="419"/>
        <v>1.2280483769597653E-2</v>
      </c>
      <c r="Z1254" s="27">
        <f t="shared" si="419"/>
        <v>1.2362733194054574E-2</v>
      </c>
      <c r="AA1254" s="27">
        <f t="shared" si="419"/>
        <v>1.244677606608317E-2</v>
      </c>
      <c r="AB1254" s="27">
        <f t="shared" si="419"/>
        <v>1.256338516359785E-2</v>
      </c>
      <c r="AC1254" s="27">
        <f t="shared" si="419"/>
        <v>1.2664020940857362E-2</v>
      </c>
      <c r="AD1254" s="27">
        <f t="shared" si="419"/>
        <v>1.2787466301474681E-2</v>
      </c>
      <c r="AE1254" s="27">
        <f t="shared" si="419"/>
        <v>1.2916515324840205E-2</v>
      </c>
      <c r="AF1254" s="27">
        <f t="shared" si="419"/>
        <v>1.3071504060553235E-2</v>
      </c>
      <c r="AG1254" s="27">
        <f t="shared" si="419"/>
        <v>1.3239650124975782E-2</v>
      </c>
      <c r="AH1254" s="27">
        <f t="shared" si="419"/>
        <v>1.3369265606138039E-2</v>
      </c>
      <c r="AI1254" s="27">
        <f t="shared" si="419"/>
        <v>1.3498880649419679E-2</v>
      </c>
      <c r="AJ1254" s="27">
        <f t="shared" si="419"/>
        <v>1.3642441610307886E-2</v>
      </c>
      <c r="AK1254" s="27">
        <f t="shared" si="419"/>
        <v>1.3784953485430152E-2</v>
      </c>
      <c r="AL1254" s="27">
        <f t="shared" si="419"/>
        <v>1.3942673749893102E-2</v>
      </c>
      <c r="AM1254" s="27">
        <f t="shared" si="419"/>
        <v>1.4095604270573587E-2</v>
      </c>
      <c r="AN1254" s="27">
        <f t="shared" si="419"/>
        <v>1.4273186344184712E-2</v>
      </c>
      <c r="AO1254" s="27">
        <f t="shared" si="419"/>
        <v>1.4452647779972252E-2</v>
      </c>
      <c r="AP1254" s="27">
        <f t="shared" si="419"/>
        <v>1.4636963382382837E-2</v>
      </c>
      <c r="AQ1254" s="27">
        <f t="shared" si="419"/>
        <v>1.4827095718286953E-2</v>
      </c>
      <c r="AR1254" s="27">
        <f t="shared" si="419"/>
        <v>1.5024899107122291E-2</v>
      </c>
      <c r="AS1254" s="27">
        <f t="shared" si="419"/>
        <v>1.5239904320455598E-2</v>
      </c>
      <c r="AT1254" s="27">
        <f t="shared" si="419"/>
        <v>1.5363092353099076E-2</v>
      </c>
      <c r="AU1254" s="27">
        <f t="shared" si="419"/>
        <v>1.5471924898799467E-2</v>
      </c>
      <c r="AV1254" s="27">
        <f t="shared" si="419"/>
        <v>1.5582557489670511E-2</v>
      </c>
      <c r="AW1254" s="27">
        <f t="shared" si="419"/>
        <v>1.5689189191309145E-2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0.52525224947331295</v>
      </c>
      <c r="L1255" s="27">
        <f t="shared" si="420"/>
        <v>0.52069690445710348</v>
      </c>
      <c r="M1255" s="27">
        <f t="shared" si="420"/>
        <v>0.51896282251134851</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0.41638684077436</v>
      </c>
      <c r="T1255" s="27">
        <f t="shared" si="420"/>
        <v>0.42452673354407733</v>
      </c>
      <c r="U1255" s="27">
        <f t="shared" si="420"/>
        <v>0.42889514925669514</v>
      </c>
      <c r="V1255" s="27">
        <f t="shared" si="420"/>
        <v>0.43200883855711308</v>
      </c>
      <c r="W1255" s="27">
        <f t="shared" si="420"/>
        <v>0.43589067388830338</v>
      </c>
      <c r="X1255" s="27">
        <f t="shared" si="420"/>
        <v>0.43890290563573975</v>
      </c>
      <c r="Y1255" s="27">
        <f t="shared" si="420"/>
        <v>0.44015451925198612</v>
      </c>
      <c r="Z1255" s="27">
        <f t="shared" si="420"/>
        <v>0.4412171292797234</v>
      </c>
      <c r="AA1255" s="27">
        <f t="shared" si="420"/>
        <v>0.44239089954833632</v>
      </c>
      <c r="AB1255" s="27">
        <f t="shared" si="420"/>
        <v>0.44675039046235338</v>
      </c>
      <c r="AC1255" s="27">
        <f t="shared" si="420"/>
        <v>0.44938044616559109</v>
      </c>
      <c r="AD1255" s="27">
        <f t="shared" si="420"/>
        <v>0.45027121337052706</v>
      </c>
      <c r="AE1255" s="27">
        <f t="shared" si="420"/>
        <v>0.45135358848181367</v>
      </c>
      <c r="AF1255" s="27">
        <f t="shared" si="420"/>
        <v>0.45446787037395103</v>
      </c>
      <c r="AG1255" s="27">
        <f t="shared" si="420"/>
        <v>0.45830880500533289</v>
      </c>
      <c r="AH1255" s="27">
        <f t="shared" si="420"/>
        <v>0.45827533624456146</v>
      </c>
      <c r="AI1255" s="27">
        <f t="shared" si="420"/>
        <v>0.45790482175856823</v>
      </c>
      <c r="AJ1255" s="27">
        <f t="shared" si="420"/>
        <v>0.45836751267312564</v>
      </c>
      <c r="AK1255" s="27">
        <f t="shared" si="420"/>
        <v>0.45836355068076862</v>
      </c>
      <c r="AL1255" s="27">
        <f t="shared" si="420"/>
        <v>0.45919635008560616</v>
      </c>
      <c r="AM1255" s="27">
        <f t="shared" si="420"/>
        <v>0.45923310328512024</v>
      </c>
      <c r="AN1255" s="27">
        <f t="shared" si="420"/>
        <v>0.46307198734151434</v>
      </c>
      <c r="AO1255" s="27">
        <f t="shared" si="420"/>
        <v>0.46666086001593665</v>
      </c>
      <c r="AP1255" s="27">
        <f t="shared" si="420"/>
        <v>0.47021364642945973</v>
      </c>
      <c r="AQ1255" s="27">
        <f t="shared" si="420"/>
        <v>0.47378264798815617</v>
      </c>
      <c r="AR1255" s="27">
        <f t="shared" si="420"/>
        <v>0.47747663587649708</v>
      </c>
      <c r="AS1255" s="27">
        <f t="shared" si="420"/>
        <v>0.48191691444953233</v>
      </c>
      <c r="AT1255" s="27">
        <f t="shared" si="420"/>
        <v>0.47975692350172572</v>
      </c>
      <c r="AU1255" s="27">
        <f t="shared" si="420"/>
        <v>0.47646089229648547</v>
      </c>
      <c r="AV1255" s="27">
        <f t="shared" si="420"/>
        <v>0.47312379951572259</v>
      </c>
      <c r="AW1255" s="27">
        <f t="shared" si="420"/>
        <v>0.46937643139014079</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0.80452586370517842</v>
      </c>
      <c r="L1256" s="27">
        <f t="shared" si="421"/>
        <v>0.79754846782098032</v>
      </c>
      <c r="M1256" s="27">
        <f t="shared" si="421"/>
        <v>0.79489238443144161</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0.63777734040239087</v>
      </c>
      <c r="T1256" s="27">
        <f t="shared" si="421"/>
        <v>0.65024516756084882</v>
      </c>
      <c r="U1256" s="27">
        <f t="shared" si="421"/>
        <v>0.65693624490081493</v>
      </c>
      <c r="V1256" s="27">
        <f t="shared" si="421"/>
        <v>0.66170546497791127</v>
      </c>
      <c r="W1256" s="27">
        <f t="shared" si="421"/>
        <v>0.66765124993308056</v>
      </c>
      <c r="X1256" s="27">
        <f t="shared" si="421"/>
        <v>0.67226506805707054</v>
      </c>
      <c r="Y1256" s="27">
        <f t="shared" si="421"/>
        <v>0.67418215746819699</v>
      </c>
      <c r="Z1256" s="27">
        <f t="shared" si="421"/>
        <v>0.67580975116475783</v>
      </c>
      <c r="AA1256" s="27">
        <f t="shared" si="421"/>
        <v>0.67760760836592981</v>
      </c>
      <c r="AB1256" s="27">
        <f t="shared" si="421"/>
        <v>0.68428501564296917</v>
      </c>
      <c r="AC1256" s="27">
        <f t="shared" si="421"/>
        <v>0.68831345690783152</v>
      </c>
      <c r="AD1256" s="27">
        <f t="shared" si="421"/>
        <v>0.68967783993642395</v>
      </c>
      <c r="AE1256" s="27">
        <f t="shared" si="421"/>
        <v>0.69133570769831154</v>
      </c>
      <c r="AF1256" s="27">
        <f t="shared" si="421"/>
        <v>0.69610583544475269</v>
      </c>
      <c r="AG1256" s="27">
        <f t="shared" si="421"/>
        <v>0.70198897303216179</v>
      </c>
      <c r="AH1256" s="27">
        <f t="shared" si="421"/>
        <v>0.70193770912288034</v>
      </c>
      <c r="AI1256" s="27">
        <f t="shared" si="421"/>
        <v>0.70137019420569957</v>
      </c>
      <c r="AJ1256" s="27">
        <f t="shared" si="421"/>
        <v>0.70207889523084688</v>
      </c>
      <c r="AK1256" s="27">
        <f t="shared" si="421"/>
        <v>0.70207282666983417</v>
      </c>
      <c r="AL1256" s="27">
        <f t="shared" si="421"/>
        <v>0.70334842075085346</v>
      </c>
      <c r="AM1256" s="27">
        <f t="shared" si="421"/>
        <v>0.70340471541615501</v>
      </c>
      <c r="AN1256" s="27">
        <f t="shared" si="421"/>
        <v>0.70928471214959377</v>
      </c>
      <c r="AO1256" s="27">
        <f t="shared" si="421"/>
        <v>0.71478176788045977</v>
      </c>
      <c r="AP1256" s="27">
        <f t="shared" si="421"/>
        <v>0.72022355049208264</v>
      </c>
      <c r="AQ1256" s="27">
        <f t="shared" si="421"/>
        <v>0.7256901697487439</v>
      </c>
      <c r="AR1256" s="27">
        <f t="shared" si="421"/>
        <v>0.73134822985103554</v>
      </c>
      <c r="AS1256" s="27">
        <f t="shared" si="421"/>
        <v>0.73814937912292311</v>
      </c>
      <c r="AT1256" s="27">
        <f t="shared" si="421"/>
        <v>0.734840933353063</v>
      </c>
      <c r="AU1256" s="27">
        <f t="shared" si="421"/>
        <v>0.72979242122416876</v>
      </c>
      <c r="AV1256" s="27">
        <f t="shared" si="421"/>
        <v>0.72468101531510365</v>
      </c>
      <c r="AW1256" s="27">
        <f t="shared" si="421"/>
        <v>0.71894119300900572</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0.97926119892671459</v>
      </c>
      <c r="L1257" s="27">
        <f t="shared" si="422"/>
        <v>1.0122801448609138</v>
      </c>
      <c r="M1257" s="27">
        <f t="shared" si="422"/>
        <v>1.0514701788925804</v>
      </c>
      <c r="N1257" s="27">
        <f t="shared" si="422"/>
        <v>1.0806972456941153</v>
      </c>
      <c r="O1257" s="27">
        <f t="shared" si="422"/>
        <v>1.1032367943433712</v>
      </c>
      <c r="P1257" s="27">
        <f t="shared" si="422"/>
        <v>1.1187666946803865</v>
      </c>
      <c r="Q1257" s="27">
        <f t="shared" si="422"/>
        <v>1.1399714801203362</v>
      </c>
      <c r="R1257" s="27">
        <f t="shared" si="422"/>
        <v>1.1622002864669057</v>
      </c>
      <c r="S1257" s="27">
        <f t="shared" si="422"/>
        <v>1.0733661527481975</v>
      </c>
      <c r="T1257" s="27">
        <f t="shared" si="422"/>
        <v>1.1207150708360665</v>
      </c>
      <c r="U1257" s="27">
        <f t="shared" si="422"/>
        <v>1.1591516192357747</v>
      </c>
      <c r="V1257" s="27">
        <f t="shared" si="422"/>
        <v>1.19495775924058</v>
      </c>
      <c r="W1257" s="27">
        <f t="shared" si="422"/>
        <v>1.233647594454709</v>
      </c>
      <c r="X1257" s="27">
        <f t="shared" si="422"/>
        <v>1.2706568769290665</v>
      </c>
      <c r="Y1257" s="27">
        <f t="shared" si="422"/>
        <v>1.3032055480047549</v>
      </c>
      <c r="Z1257" s="27">
        <f t="shared" si="422"/>
        <v>1.3357273055141619</v>
      </c>
      <c r="AA1257" s="27">
        <f t="shared" si="422"/>
        <v>1.3691357625933023</v>
      </c>
      <c r="AB1257" s="27">
        <f t="shared" si="422"/>
        <v>1.4132018433364359</v>
      </c>
      <c r="AC1257" s="27">
        <f t="shared" si="422"/>
        <v>1.4527225301756201</v>
      </c>
      <c r="AD1257" s="27">
        <f t="shared" si="422"/>
        <v>1.5038738442601605</v>
      </c>
      <c r="AE1257" s="27">
        <f t="shared" si="422"/>
        <v>1.5575771545564938</v>
      </c>
      <c r="AF1257" s="27">
        <f t="shared" si="422"/>
        <v>1.6205669103830305</v>
      </c>
      <c r="AG1257" s="27">
        <f t="shared" si="422"/>
        <v>1.6888753205814067</v>
      </c>
      <c r="AH1257" s="27">
        <f t="shared" si="422"/>
        <v>1.745399048557791</v>
      </c>
      <c r="AI1257" s="27">
        <f t="shared" si="422"/>
        <v>1.8027451188869172</v>
      </c>
      <c r="AJ1257" s="27">
        <f t="shared" si="422"/>
        <v>1.8656689223940739</v>
      </c>
      <c r="AK1257" s="27">
        <f t="shared" si="422"/>
        <v>1.9291770508874455</v>
      </c>
      <c r="AL1257" s="27">
        <f t="shared" si="422"/>
        <v>1.9988964791016035</v>
      </c>
      <c r="AM1257" s="27">
        <f t="shared" si="422"/>
        <v>2.0680101428567834</v>
      </c>
      <c r="AN1257" s="27">
        <f t="shared" si="422"/>
        <v>2.144134490543224</v>
      </c>
      <c r="AO1257" s="27">
        <f t="shared" si="422"/>
        <v>2.2219287093121975</v>
      </c>
      <c r="AP1257" s="27">
        <f t="shared" si="422"/>
        <v>2.3024795146115542</v>
      </c>
      <c r="AQ1257" s="27">
        <f t="shared" si="422"/>
        <v>2.386181444326509</v>
      </c>
      <c r="AR1257" s="27">
        <f t="shared" si="422"/>
        <v>2.4737602108369394</v>
      </c>
      <c r="AS1257" s="27">
        <f t="shared" si="422"/>
        <v>2.5687490872898078</v>
      </c>
      <c r="AT1257" s="27">
        <f t="shared" si="422"/>
        <v>2.6313780572864869</v>
      </c>
      <c r="AU1257" s="27">
        <f t="shared" si="422"/>
        <v>2.6895265803532804</v>
      </c>
      <c r="AV1257" s="27">
        <f t="shared" si="422"/>
        <v>2.7490955498248484</v>
      </c>
      <c r="AW1257" s="27">
        <f t="shared" si="422"/>
        <v>2.8079448044540638</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0.11740318150277544</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0.11955045154495984</v>
      </c>
      <c r="T1258" s="27">
        <f t="shared" si="423"/>
        <v>0.11995011949583226</v>
      </c>
      <c r="U1258" s="27">
        <f t="shared" si="423"/>
        <v>0.12030373644923036</v>
      </c>
      <c r="V1258" s="27">
        <f t="shared" si="423"/>
        <v>0.12061203241994412</v>
      </c>
      <c r="W1258" s="27">
        <f t="shared" si="423"/>
        <v>0.12087542518312812</v>
      </c>
      <c r="X1258" s="27">
        <f t="shared" si="423"/>
        <v>0.12108832787962588</v>
      </c>
      <c r="Y1258" s="27">
        <f t="shared" si="423"/>
        <v>0.12129445136609399</v>
      </c>
      <c r="Z1258" s="27">
        <f t="shared" si="423"/>
        <v>0.12149498269403586</v>
      </c>
      <c r="AA1258" s="27">
        <f t="shared" si="423"/>
        <v>0.12168903659449447</v>
      </c>
      <c r="AB1258" s="27">
        <f t="shared" si="423"/>
        <v>0.12188108181253243</v>
      </c>
      <c r="AC1258" s="27">
        <f t="shared" si="423"/>
        <v>0.1220607810636357</v>
      </c>
      <c r="AD1258" s="27">
        <f t="shared" si="423"/>
        <v>0.12224004719128284</v>
      </c>
      <c r="AE1258" s="27">
        <f t="shared" si="423"/>
        <v>0.12241466374301066</v>
      </c>
      <c r="AF1258" s="27">
        <f t="shared" si="423"/>
        <v>0.12258752875783049</v>
      </c>
      <c r="AG1258" s="27">
        <f t="shared" si="423"/>
        <v>0.12275538199242869</v>
      </c>
      <c r="AH1258" s="27">
        <f t="shared" si="423"/>
        <v>0.12290772042082038</v>
      </c>
      <c r="AI1258" s="27">
        <f t="shared" si="423"/>
        <v>0.12305265773929117</v>
      </c>
      <c r="AJ1258" s="27">
        <f t="shared" si="423"/>
        <v>0.12319211779914702</v>
      </c>
      <c r="AK1258" s="27">
        <f t="shared" si="423"/>
        <v>0.12332263729533599</v>
      </c>
      <c r="AL1258" s="27">
        <f t="shared" si="423"/>
        <v>0.12344665263050685</v>
      </c>
      <c r="AM1258" s="27">
        <f t="shared" si="423"/>
        <v>0.12355983837960874</v>
      </c>
      <c r="AN1258" s="27">
        <f t="shared" si="423"/>
        <v>0.12366889626373621</v>
      </c>
      <c r="AO1258" s="27">
        <f t="shared" si="423"/>
        <v>0.12376906017850768</v>
      </c>
      <c r="AP1258" s="27">
        <f t="shared" si="423"/>
        <v>0.12386041904773933</v>
      </c>
      <c r="AQ1258" s="27">
        <f t="shared" si="423"/>
        <v>0.12394271153045082</v>
      </c>
      <c r="AR1258" s="27">
        <f t="shared" si="423"/>
        <v>0.12401586881810205</v>
      </c>
      <c r="AS1258" s="27">
        <f t="shared" si="423"/>
        <v>0.12408135383816869</v>
      </c>
      <c r="AT1258" s="27">
        <f t="shared" si="423"/>
        <v>0.12411838784767153</v>
      </c>
      <c r="AU1258" s="27">
        <f t="shared" si="423"/>
        <v>0.12414113359883719</v>
      </c>
      <c r="AV1258" s="27">
        <f t="shared" si="423"/>
        <v>0.12415229217875655</v>
      </c>
      <c r="AW1258" s="27">
        <f t="shared" si="423"/>
        <v>0.12415047484247166</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6.2665450726748353E-2</v>
      </c>
      <c r="L1259" s="27">
        <f t="shared" si="424"/>
        <v>6.269933373655362E-2</v>
      </c>
      <c r="M1259" s="27">
        <f t="shared" si="424"/>
        <v>6.2780346741822507E-2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6.3928581023646278E-2</v>
      </c>
      <c r="T1259" s="27">
        <f t="shared" si="424"/>
        <v>6.4142300040594458E-2</v>
      </c>
      <c r="U1259" s="27">
        <f t="shared" si="424"/>
        <v>6.4331393680681179E-2</v>
      </c>
      <c r="V1259" s="27">
        <f t="shared" si="424"/>
        <v>6.4496252313068908E-2</v>
      </c>
      <c r="W1259" s="27">
        <f t="shared" si="424"/>
        <v>6.4637099339446877E-2</v>
      </c>
      <c r="X1259" s="27">
        <f t="shared" si="424"/>
        <v>6.4750947234685385E-2</v>
      </c>
      <c r="Y1259" s="27">
        <f t="shared" si="424"/>
        <v>6.4861170005367244E-2</v>
      </c>
      <c r="Z1259" s="27">
        <f t="shared" si="424"/>
        <v>6.4968402417126828E-2</v>
      </c>
      <c r="AA1259" s="27">
        <f t="shared" si="424"/>
        <v>6.5072171079964186E-2</v>
      </c>
      <c r="AB1259" s="27">
        <f t="shared" si="424"/>
        <v>6.5174865617064509E-2</v>
      </c>
      <c r="AC1259" s="27">
        <f t="shared" si="424"/>
        <v>6.5270958253985462E-2</v>
      </c>
      <c r="AD1259" s="27">
        <f t="shared" si="424"/>
        <v>6.5366819281844277E-2</v>
      </c>
      <c r="AE1259" s="27">
        <f t="shared" si="424"/>
        <v>6.546019398876457E-2</v>
      </c>
      <c r="AF1259" s="27">
        <f t="shared" si="424"/>
        <v>6.5552632076310471E-2</v>
      </c>
      <c r="AG1259" s="27">
        <f t="shared" si="424"/>
        <v>6.5642390157266403E-2</v>
      </c>
      <c r="AH1259" s="27">
        <f t="shared" si="424"/>
        <v>6.5723851828356702E-2</v>
      </c>
      <c r="AI1259" s="27">
        <f t="shared" si="424"/>
        <v>6.5801355819244817E-2</v>
      </c>
      <c r="AJ1259" s="27">
        <f t="shared" si="424"/>
        <v>6.5875930892955056E-2</v>
      </c>
      <c r="AK1259" s="27">
        <f t="shared" si="424"/>
        <v>6.5945725076744857E-2</v>
      </c>
      <c r="AL1259" s="27">
        <f t="shared" si="424"/>
        <v>6.6012041216083409E-2</v>
      </c>
      <c r="AM1259" s="27">
        <f t="shared" si="424"/>
        <v>6.6072566326935575E-2</v>
      </c>
      <c r="AN1259" s="27">
        <f t="shared" si="424"/>
        <v>6.613088409731295E-2</v>
      </c>
      <c r="AO1259" s="27">
        <f t="shared" si="424"/>
        <v>6.6184445893678945E-2</v>
      </c>
      <c r="AP1259" s="27">
        <f t="shared" si="424"/>
        <v>6.6233299267283344E-2</v>
      </c>
      <c r="AQ1259" s="27">
        <f t="shared" si="424"/>
        <v>6.6277304468273165E-2</v>
      </c>
      <c r="AR1259" s="27">
        <f t="shared" si="424"/>
        <v>6.6316424701870311E-2</v>
      </c>
      <c r="AS1259" s="27">
        <f t="shared" si="424"/>
        <v>6.6351442256024754E-2</v>
      </c>
      <c r="AT1259" s="27">
        <f t="shared" si="424"/>
        <v>6.6371245875722865E-2</v>
      </c>
      <c r="AU1259" s="27">
        <f t="shared" si="424"/>
        <v>6.6383408971533428E-2</v>
      </c>
      <c r="AV1259" s="27">
        <f t="shared" si="424"/>
        <v>6.63893759266663E-2</v>
      </c>
      <c r="AW1259" s="27">
        <f t="shared" si="424"/>
        <v>6.6388404121638087E-2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1.5078704166608926E-2</v>
      </c>
      <c r="T1260" s="27">
        <f t="shared" si="425"/>
        <v>1.5164109953453546E-2</v>
      </c>
      <c r="U1260" s="27">
        <f t="shared" si="425"/>
        <v>1.5239284242247776E-2</v>
      </c>
      <c r="V1260" s="27">
        <f t="shared" si="425"/>
        <v>1.5304545719747074E-2</v>
      </c>
      <c r="W1260" s="27">
        <f t="shared" si="425"/>
        <v>1.5360135442252837E-2</v>
      </c>
      <c r="X1260" s="27">
        <f t="shared" si="425"/>
        <v>1.5405142607941085E-2</v>
      </c>
      <c r="Y1260" s="27">
        <f t="shared" si="425"/>
        <v>1.5447962927564311E-2</v>
      </c>
      <c r="Z1260" s="27">
        <f t="shared" si="425"/>
        <v>1.548889455308677E-2</v>
      </c>
      <c r="AA1260" s="27">
        <f t="shared" si="425"/>
        <v>1.5527836770406296E-2</v>
      </c>
      <c r="AB1260" s="27">
        <f t="shared" si="425"/>
        <v>1.5565688416231002E-2</v>
      </c>
      <c r="AC1260" s="27">
        <f t="shared" si="425"/>
        <v>1.5600564011685292E-2</v>
      </c>
      <c r="AD1260" s="27">
        <f t="shared" si="425"/>
        <v>1.5634746102029969E-2</v>
      </c>
      <c r="AE1260" s="27">
        <f t="shared" si="425"/>
        <v>1.5667487530601924E-2</v>
      </c>
      <c r="AF1260" s="27">
        <f t="shared" si="425"/>
        <v>1.5699367642390216E-2</v>
      </c>
      <c r="AG1260" s="27">
        <f t="shared" si="425"/>
        <v>1.5729814700629455E-2</v>
      </c>
      <c r="AH1260" s="27">
        <f t="shared" si="425"/>
        <v>1.5756916496943066E-2</v>
      </c>
      <c r="AI1260" s="27">
        <f t="shared" si="425"/>
        <v>1.5782216785041197E-2</v>
      </c>
      <c r="AJ1260" s="27">
        <f t="shared" si="425"/>
        <v>1.5806102465013513E-2</v>
      </c>
      <c r="AK1260" s="27">
        <f t="shared" si="425"/>
        <v>1.5827962795554217E-2</v>
      </c>
      <c r="AL1260" s="27">
        <f t="shared" si="425"/>
        <v>1.5848275086327315E-2</v>
      </c>
      <c r="AM1260" s="27">
        <f t="shared" si="425"/>
        <v>1.5866269910266493E-2</v>
      </c>
      <c r="AN1260" s="27">
        <f t="shared" si="425"/>
        <v>1.5883203226406024E-2</v>
      </c>
      <c r="AO1260" s="27">
        <f t="shared" si="425"/>
        <v>1.5898222376567517E-2</v>
      </c>
      <c r="AP1260" s="27">
        <f t="shared" si="425"/>
        <v>1.5911366343801824E-2</v>
      </c>
      <c r="AQ1260" s="27">
        <f t="shared" si="425"/>
        <v>1.592260886015575E-2</v>
      </c>
      <c r="AR1260" s="27">
        <f t="shared" si="425"/>
        <v>1.5931957873364856E-2</v>
      </c>
      <c r="AS1260" s="27">
        <f t="shared" si="425"/>
        <v>1.5939698752267903E-2</v>
      </c>
      <c r="AT1260" s="27">
        <f t="shared" si="425"/>
        <v>1.5942078145401422E-2</v>
      </c>
      <c r="AU1260" s="27">
        <f t="shared" si="425"/>
        <v>1.5941696471724866E-2</v>
      </c>
      <c r="AV1260" s="27">
        <f t="shared" si="425"/>
        <v>1.5939063311034396E-2</v>
      </c>
      <c r="AW1260" s="27">
        <f t="shared" si="425"/>
        <v>1.5933945683382855E-2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0.11732381389682568</v>
      </c>
      <c r="Q1261" s="27">
        <f t="shared" si="426"/>
        <v>0.11805182815822728</v>
      </c>
      <c r="R1261" s="27">
        <f t="shared" si="426"/>
        <v>0.11882851694408277</v>
      </c>
      <c r="S1261" s="27">
        <f t="shared" si="426"/>
        <v>0.11954225620944353</v>
      </c>
      <c r="T1261" s="27">
        <f t="shared" si="426"/>
        <v>0.12021934359970862</v>
      </c>
      <c r="U1261" s="27">
        <f t="shared" si="426"/>
        <v>0.12081531683402028</v>
      </c>
      <c r="V1261" s="27">
        <f t="shared" si="426"/>
        <v>0.12133270242482619</v>
      </c>
      <c r="W1261" s="27">
        <f t="shared" si="426"/>
        <v>0.12177341143914</v>
      </c>
      <c r="X1261" s="27">
        <f t="shared" si="426"/>
        <v>0.12213022314341626</v>
      </c>
      <c r="Y1261" s="27">
        <f t="shared" si="426"/>
        <v>0.1224696977801497</v>
      </c>
      <c r="Z1261" s="27">
        <f t="shared" si="426"/>
        <v>0.12279419906429255</v>
      </c>
      <c r="AA1261" s="27">
        <f t="shared" si="426"/>
        <v>0.12310292854586717</v>
      </c>
      <c r="AB1261" s="27">
        <f t="shared" si="426"/>
        <v>0.12340301210033768</v>
      </c>
      <c r="AC1261" s="27">
        <f t="shared" si="426"/>
        <v>0.1236795018650541</v>
      </c>
      <c r="AD1261" s="27">
        <f t="shared" si="426"/>
        <v>0.12395049359992785</v>
      </c>
      <c r="AE1261" s="27">
        <f t="shared" si="426"/>
        <v>0.12421006393168614</v>
      </c>
      <c r="AF1261" s="27">
        <f t="shared" si="426"/>
        <v>0.12446280584168536</v>
      </c>
      <c r="AG1261" s="27">
        <f t="shared" si="426"/>
        <v>0.12470418666570332</v>
      </c>
      <c r="AH1261" s="27">
        <f t="shared" si="426"/>
        <v>0.1249190466326382</v>
      </c>
      <c r="AI1261" s="27">
        <f t="shared" si="426"/>
        <v>0.12511962444679128</v>
      </c>
      <c r="AJ1261" s="27">
        <f t="shared" si="426"/>
        <v>0.12530898740818619</v>
      </c>
      <c r="AK1261" s="27">
        <f t="shared" si="426"/>
        <v>0.12548229362902888</v>
      </c>
      <c r="AL1261" s="27">
        <f t="shared" si="426"/>
        <v>0.12564332716619286</v>
      </c>
      <c r="AM1261" s="27">
        <f t="shared" si="426"/>
        <v>0.12578598808917488</v>
      </c>
      <c r="AN1261" s="27">
        <f t="shared" si="426"/>
        <v>0.12592023349873135</v>
      </c>
      <c r="AO1261" s="27">
        <f t="shared" si="426"/>
        <v>0.12603930361754359</v>
      </c>
      <c r="AP1261" s="27">
        <f t="shared" si="426"/>
        <v>0.12614350749881689</v>
      </c>
      <c r="AQ1261" s="27">
        <f t="shared" si="426"/>
        <v>0.12623263689319791</v>
      </c>
      <c r="AR1261" s="27">
        <f t="shared" si="426"/>
        <v>0.1263067548094326</v>
      </c>
      <c r="AS1261" s="27">
        <f t="shared" si="426"/>
        <v>0.12636812361930447</v>
      </c>
      <c r="AT1261" s="27">
        <f t="shared" si="426"/>
        <v>0.12638698717816513</v>
      </c>
      <c r="AU1261" s="27">
        <f t="shared" si="426"/>
        <v>0.12638396131255181</v>
      </c>
      <c r="AV1261" s="27">
        <f t="shared" si="426"/>
        <v>0.12636308591328521</v>
      </c>
      <c r="AW1261" s="27">
        <f t="shared" si="426"/>
        <v>0.12632251394177191</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9.7466979224281783E-2</v>
      </c>
      <c r="L1264" s="27">
        <f t="shared" si="429"/>
        <v>9.6937181363551492E-2</v>
      </c>
      <c r="M1264" s="27">
        <f t="shared" si="429"/>
        <v>9.6980665528366566E-2</v>
      </c>
      <c r="N1264" s="27">
        <f t="shared" si="429"/>
        <v>9.6090308702663552E-2</v>
      </c>
      <c r="O1264" s="27">
        <f t="shared" si="429"/>
        <v>9.4636150647850484E-2</v>
      </c>
      <c r="P1264" s="27">
        <f t="shared" si="429"/>
        <v>9.2641437622218326E-2</v>
      </c>
      <c r="Q1264" s="27">
        <f t="shared" si="429"/>
        <v>9.1193054757597189E-2</v>
      </c>
      <c r="R1264" s="27">
        <f t="shared" si="429"/>
        <v>8.9872834352323586E-2</v>
      </c>
      <c r="S1264" s="27">
        <f t="shared" si="429"/>
        <v>8.0091466237422651E-2</v>
      </c>
      <c r="T1264" s="27">
        <f t="shared" si="429"/>
        <v>8.1326487415573939E-2</v>
      </c>
      <c r="U1264" s="27">
        <f t="shared" si="429"/>
        <v>8.1846585619549966E-2</v>
      </c>
      <c r="V1264" s="27">
        <f t="shared" si="429"/>
        <v>8.2148368826373136E-2</v>
      </c>
      <c r="W1264" s="27">
        <f t="shared" si="429"/>
        <v>8.262812914320615E-2</v>
      </c>
      <c r="X1264" s="27">
        <f t="shared" si="429"/>
        <v>8.2963795143198224E-2</v>
      </c>
      <c r="Y1264" s="27">
        <f t="shared" si="429"/>
        <v>8.2970948623515811E-2</v>
      </c>
      <c r="Z1264" s="27">
        <f t="shared" si="429"/>
        <v>8.2956811359759727E-2</v>
      </c>
      <c r="AA1264" s="27">
        <f t="shared" si="429"/>
        <v>8.2979293083164388E-2</v>
      </c>
      <c r="AB1264" s="27">
        <f t="shared" si="429"/>
        <v>8.3635771017202473E-2</v>
      </c>
      <c r="AC1264" s="27">
        <f t="shared" si="429"/>
        <v>8.3968458310358277E-2</v>
      </c>
      <c r="AD1264" s="27">
        <f t="shared" si="429"/>
        <v>8.4715618803122741E-2</v>
      </c>
      <c r="AE1264" s="27">
        <f t="shared" si="429"/>
        <v>8.5539220068095612E-2</v>
      </c>
      <c r="AF1264" s="27">
        <f t="shared" si="429"/>
        <v>8.6807140177873512E-2</v>
      </c>
      <c r="AG1264" s="27">
        <f t="shared" si="429"/>
        <v>8.8268977810850163E-2</v>
      </c>
      <c r="AH1264" s="27">
        <f t="shared" si="429"/>
        <v>8.9000070499233891E-2</v>
      </c>
      <c r="AI1264" s="27">
        <f t="shared" si="429"/>
        <v>8.9702992514848146E-2</v>
      </c>
      <c r="AJ1264" s="27">
        <f t="shared" si="429"/>
        <v>9.0618194506708952E-2</v>
      </c>
      <c r="AK1264" s="27">
        <f t="shared" si="429"/>
        <v>9.148197984125922E-2</v>
      </c>
      <c r="AL1264" s="27">
        <f t="shared" si="429"/>
        <v>9.2566905902376331E-2</v>
      </c>
      <c r="AM1264" s="27">
        <f t="shared" si="429"/>
        <v>9.353417514760351E-2</v>
      </c>
      <c r="AN1264" s="27">
        <f t="shared" si="429"/>
        <v>9.4862028923488564E-2</v>
      </c>
      <c r="AO1264" s="27">
        <f t="shared" si="429"/>
        <v>9.6170819863117651E-2</v>
      </c>
      <c r="AP1264" s="27">
        <f t="shared" si="429"/>
        <v>9.7506861618746568E-2</v>
      </c>
      <c r="AQ1264" s="27">
        <f t="shared" si="429"/>
        <v>9.8882539012865048E-2</v>
      </c>
      <c r="AR1264" s="27">
        <f t="shared" si="429"/>
        <v>0.10032292250058811</v>
      </c>
      <c r="AS1264" s="27">
        <f t="shared" si="429"/>
        <v>0.10196633524372066</v>
      </c>
      <c r="AT1264" s="27">
        <f t="shared" si="429"/>
        <v>0.10219358337474922</v>
      </c>
      <c r="AU1264" s="27">
        <f t="shared" si="429"/>
        <v>0.10219265974889229</v>
      </c>
      <c r="AV1264" s="27">
        <f t="shared" si="429"/>
        <v>0.10220433044931966</v>
      </c>
      <c r="AW1264" s="27">
        <f t="shared" si="429"/>
        <v>0.10214560273268752</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3.8131055665722162E-2</v>
      </c>
      <c r="L1265" s="27">
        <f t="shared" si="430"/>
        <v>3.7923788015899955E-2</v>
      </c>
      <c r="M1265" s="27">
        <f t="shared" si="430"/>
        <v>3.794079990159023E-2</v>
      </c>
      <c r="N1265" s="27">
        <f t="shared" si="430"/>
        <v>3.7592474284510076E-2</v>
      </c>
      <c r="O1265" s="27">
        <f t="shared" si="430"/>
        <v>3.7023578211438569E-2</v>
      </c>
      <c r="P1265" s="27">
        <f t="shared" si="430"/>
        <v>3.6243206089281201E-2</v>
      </c>
      <c r="Q1265" s="27">
        <f t="shared" si="430"/>
        <v>3.567656938754183E-2</v>
      </c>
      <c r="R1265" s="27">
        <f t="shared" si="430"/>
        <v>3.5160072434777256E-2</v>
      </c>
      <c r="S1265" s="27">
        <f t="shared" si="430"/>
        <v>3.1333403186949688E-2</v>
      </c>
      <c r="T1265" s="27">
        <f t="shared" si="430"/>
        <v>3.1816568477053393E-2</v>
      </c>
      <c r="U1265" s="27">
        <f t="shared" si="430"/>
        <v>3.2020041424766457E-2</v>
      </c>
      <c r="V1265" s="27">
        <f t="shared" si="430"/>
        <v>3.2138105125416046E-2</v>
      </c>
      <c r="W1265" s="27">
        <f t="shared" si="430"/>
        <v>3.2325797074966141E-2</v>
      </c>
      <c r="X1265" s="27">
        <f t="shared" si="430"/>
        <v>3.2457116410321084E-2</v>
      </c>
      <c r="Y1265" s="27">
        <f t="shared" si="430"/>
        <v>3.2459914996656319E-2</v>
      </c>
      <c r="Z1265" s="27">
        <f t="shared" si="430"/>
        <v>3.2454384212840769E-2</v>
      </c>
      <c r="AA1265" s="27">
        <f t="shared" si="430"/>
        <v>3.2463179518219344E-2</v>
      </c>
      <c r="AB1265" s="27">
        <f t="shared" si="430"/>
        <v>3.2720006977584051E-2</v>
      </c>
      <c r="AC1265" s="27">
        <f t="shared" si="430"/>
        <v>3.2850160982515413E-2</v>
      </c>
      <c r="AD1265" s="27">
        <f t="shared" si="430"/>
        <v>3.3142465294884342E-2</v>
      </c>
      <c r="AE1265" s="27">
        <f t="shared" si="430"/>
        <v>3.3464674785021235E-2</v>
      </c>
      <c r="AF1265" s="27">
        <f t="shared" si="430"/>
        <v>3.3960710803274952E-2</v>
      </c>
      <c r="AG1265" s="27">
        <f t="shared" si="430"/>
        <v>3.4532611282810821E-2</v>
      </c>
      <c r="AH1265" s="27">
        <f t="shared" si="430"/>
        <v>3.4818629544784596E-2</v>
      </c>
      <c r="AI1265" s="27">
        <f t="shared" si="430"/>
        <v>3.5093626869205342E-2</v>
      </c>
      <c r="AJ1265" s="27">
        <f t="shared" si="430"/>
        <v>3.5451672418321215E-2</v>
      </c>
      <c r="AK1265" s="27">
        <f t="shared" si="430"/>
        <v>3.5789602730075094E-2</v>
      </c>
      <c r="AL1265" s="27">
        <f t="shared" si="430"/>
        <v>3.6214047771451145E-2</v>
      </c>
      <c r="AM1265" s="27">
        <f t="shared" si="430"/>
        <v>3.6592463084278548E-2</v>
      </c>
      <c r="AN1265" s="27">
        <f t="shared" si="430"/>
        <v>3.7111946366177567E-2</v>
      </c>
      <c r="AO1265" s="27">
        <f t="shared" si="430"/>
        <v>3.7623971880572038E-2</v>
      </c>
      <c r="AP1265" s="27">
        <f t="shared" si="430"/>
        <v>3.814665846592713E-2</v>
      </c>
      <c r="AQ1265" s="27">
        <f t="shared" si="430"/>
        <v>3.8684851315553673E-2</v>
      </c>
      <c r="AR1265" s="27">
        <f t="shared" si="430"/>
        <v>3.9248358499088837E-2</v>
      </c>
      <c r="AS1265" s="27">
        <f t="shared" si="430"/>
        <v>3.9891294838030313E-2</v>
      </c>
      <c r="AT1265" s="27">
        <f t="shared" si="430"/>
        <v>3.9980198907933223E-2</v>
      </c>
      <c r="AU1265" s="27">
        <f t="shared" si="430"/>
        <v>3.997983756679753E-2</v>
      </c>
      <c r="AV1265" s="27">
        <f t="shared" si="430"/>
        <v>3.9984403381098918E-2</v>
      </c>
      <c r="AW1265" s="27">
        <f t="shared" si="430"/>
        <v>3.9961427909304854E-2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0.32784224726088979</v>
      </c>
      <c r="L1266" s="27">
        <f t="shared" si="431"/>
        <v>0.33450793008613727</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0.36607496135357975</v>
      </c>
      <c r="S1266" s="27">
        <f t="shared" si="431"/>
        <v>0.35146679960329763</v>
      </c>
      <c r="T1266" s="27">
        <f t="shared" si="431"/>
        <v>0.36127188227022533</v>
      </c>
      <c r="U1266" s="27">
        <f t="shared" si="431"/>
        <v>0.36938106524088465</v>
      </c>
      <c r="V1266" s="27">
        <f t="shared" si="431"/>
        <v>0.37689047688718919</v>
      </c>
      <c r="W1266" s="27">
        <f t="shared" si="431"/>
        <v>0.38475211301826423</v>
      </c>
      <c r="X1266" s="27">
        <f t="shared" si="431"/>
        <v>0.39217085110108957</v>
      </c>
      <c r="Y1266" s="27">
        <f t="shared" si="431"/>
        <v>0.39875797259965884</v>
      </c>
      <c r="Z1266" s="27">
        <f t="shared" si="431"/>
        <v>0.40527861570080786</v>
      </c>
      <c r="AA1266" s="27">
        <f t="shared" si="431"/>
        <v>0.41188789419680788</v>
      </c>
      <c r="AB1266" s="27">
        <f t="shared" si="431"/>
        <v>0.42025011550229818</v>
      </c>
      <c r="AC1266" s="27">
        <f t="shared" si="431"/>
        <v>0.42776348020101262</v>
      </c>
      <c r="AD1266" s="27">
        <f t="shared" si="431"/>
        <v>0.43652115244252149</v>
      </c>
      <c r="AE1266" s="27">
        <f t="shared" si="431"/>
        <v>0.44560160903905688</v>
      </c>
      <c r="AF1266" s="27">
        <f t="shared" si="431"/>
        <v>0.45612637561051617</v>
      </c>
      <c r="AG1266" s="27">
        <f t="shared" si="431"/>
        <v>0.4674105970190387</v>
      </c>
      <c r="AH1266" s="27">
        <f t="shared" si="431"/>
        <v>0.47660579643256989</v>
      </c>
      <c r="AI1266" s="27">
        <f t="shared" si="431"/>
        <v>0.48582507538292796</v>
      </c>
      <c r="AJ1266" s="27">
        <f t="shared" si="431"/>
        <v>0.49584714415907366</v>
      </c>
      <c r="AK1266" s="27">
        <f t="shared" si="431"/>
        <v>0.50584327891958292</v>
      </c>
      <c r="AL1266" s="27">
        <f t="shared" si="431"/>
        <v>0.51672673790947277</v>
      </c>
      <c r="AM1266" s="27">
        <f t="shared" si="431"/>
        <v>0.52738100324368553</v>
      </c>
      <c r="AN1266" s="27">
        <f t="shared" si="431"/>
        <v>0.53946633869507565</v>
      </c>
      <c r="AO1266" s="27">
        <f t="shared" si="431"/>
        <v>0.55170594750895274</v>
      </c>
      <c r="AP1266" s="27">
        <f t="shared" si="431"/>
        <v>0.5642708280414559</v>
      </c>
      <c r="AQ1266" s="27">
        <f t="shared" si="431"/>
        <v>0.57721922613179033</v>
      </c>
      <c r="AR1266" s="27">
        <f t="shared" si="431"/>
        <v>0.5906610946936528</v>
      </c>
      <c r="AS1266" s="27">
        <f t="shared" si="431"/>
        <v>0.60514882901449418</v>
      </c>
      <c r="AT1266" s="27">
        <f t="shared" si="431"/>
        <v>0.6144050490980183</v>
      </c>
      <c r="AU1266" s="27">
        <f t="shared" si="431"/>
        <v>0.62286168363001027</v>
      </c>
      <c r="AV1266" s="27">
        <f t="shared" si="431"/>
        <v>0.63144933115204016</v>
      </c>
      <c r="AW1266" s="27">
        <f t="shared" si="431"/>
        <v>0.63983217043600726</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1.7017151675634949</v>
      </c>
      <c r="L1267" s="27">
        <f t="shared" si="432"/>
        <v>1.7241237147327637</v>
      </c>
      <c r="M1267" s="27">
        <f t="shared" si="432"/>
        <v>1.7601182693498105</v>
      </c>
      <c r="N1267" s="27">
        <f t="shared" si="432"/>
        <v>1.7704533576020511</v>
      </c>
      <c r="O1267" s="27">
        <f t="shared" si="432"/>
        <v>1.7641159598844758</v>
      </c>
      <c r="P1267" s="27">
        <f t="shared" si="432"/>
        <v>1.7411735022142167</v>
      </c>
      <c r="Q1267" s="27">
        <f t="shared" si="432"/>
        <v>1.7315152516158581</v>
      </c>
      <c r="R1267" s="27">
        <f t="shared" si="432"/>
        <v>1.7240481490859689</v>
      </c>
      <c r="S1267" s="27">
        <f t="shared" si="432"/>
        <v>1.4743120135991061</v>
      </c>
      <c r="T1267" s="27">
        <f t="shared" si="432"/>
        <v>1.536452317565681</v>
      </c>
      <c r="U1267" s="27">
        <f t="shared" si="432"/>
        <v>1.5792908987907681</v>
      </c>
      <c r="V1267" s="27">
        <f t="shared" si="432"/>
        <v>1.6167735829368195</v>
      </c>
      <c r="W1267" s="27">
        <f t="shared" si="432"/>
        <v>1.6606003193392869</v>
      </c>
      <c r="X1267" s="27">
        <f t="shared" si="432"/>
        <v>1.7012252204907063</v>
      </c>
      <c r="Y1267" s="27">
        <f t="shared" si="432"/>
        <v>1.7323167361999336</v>
      </c>
      <c r="Z1267" s="27">
        <f t="shared" si="432"/>
        <v>1.7631145610914698</v>
      </c>
      <c r="AA1267" s="27">
        <f t="shared" si="432"/>
        <v>1.7954587051908844</v>
      </c>
      <c r="AB1267" s="27">
        <f t="shared" si="432"/>
        <v>1.8485712281796063</v>
      </c>
      <c r="AC1267" s="27">
        <f t="shared" si="432"/>
        <v>1.8921755128100026</v>
      </c>
      <c r="AD1267" s="27">
        <f t="shared" si="432"/>
        <v>1.9501148859756294</v>
      </c>
      <c r="AE1267" s="27">
        <f t="shared" si="432"/>
        <v>2.0116893145161887</v>
      </c>
      <c r="AF1267" s="27">
        <f t="shared" si="432"/>
        <v>2.089439935076352</v>
      </c>
      <c r="AG1267" s="27">
        <f t="shared" si="432"/>
        <v>2.1754274297051839</v>
      </c>
      <c r="AH1267" s="27">
        <f t="shared" si="432"/>
        <v>2.237971090505094</v>
      </c>
      <c r="AI1267" s="27">
        <f t="shared" si="432"/>
        <v>2.3007478708551781</v>
      </c>
      <c r="AJ1267" s="27">
        <f t="shared" si="432"/>
        <v>2.3722888900672703</v>
      </c>
      <c r="AK1267" s="27">
        <f t="shared" si="432"/>
        <v>2.4434486047712323</v>
      </c>
      <c r="AL1267" s="27">
        <f t="shared" si="432"/>
        <v>2.5241165096238025</v>
      </c>
      <c r="AM1267" s="27">
        <f t="shared" si="432"/>
        <v>2.6021618361195604</v>
      </c>
      <c r="AN1267" s="27">
        <f t="shared" si="432"/>
        <v>2.6952956459106865</v>
      </c>
      <c r="AO1267" s="27">
        <f t="shared" si="432"/>
        <v>2.7897352261942565</v>
      </c>
      <c r="AP1267" s="27">
        <f t="shared" si="432"/>
        <v>2.8872833669908089</v>
      </c>
      <c r="AQ1267" s="27">
        <f t="shared" si="432"/>
        <v>2.9885196444050632</v>
      </c>
      <c r="AR1267" s="27">
        <f t="shared" si="432"/>
        <v>3.0945497857941069</v>
      </c>
      <c r="AS1267" s="27">
        <f t="shared" si="432"/>
        <v>3.2110385953169591</v>
      </c>
      <c r="AT1267" s="27">
        <f t="shared" si="432"/>
        <v>3.2731270426284702</v>
      </c>
      <c r="AU1267" s="27">
        <f t="shared" si="432"/>
        <v>3.3271532732714491</v>
      </c>
      <c r="AV1267" s="27">
        <f t="shared" si="432"/>
        <v>3.382749351001304</v>
      </c>
      <c r="AW1267" s="27">
        <f t="shared" si="432"/>
        <v>3.4364950392803757</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1.366009363587042E-2</v>
      </c>
      <c r="L1268" s="27">
        <f t="shared" si="433"/>
        <v>1.3937830420255733E-2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1.5253123389732505E-2</v>
      </c>
      <c r="S1268" s="27">
        <f t="shared" si="433"/>
        <v>1.4644449983470746E-2</v>
      </c>
      <c r="T1268" s="27">
        <f t="shared" si="433"/>
        <v>1.5052995094592738E-2</v>
      </c>
      <c r="U1268" s="27">
        <f t="shared" si="433"/>
        <v>1.5390877718370211E-2</v>
      </c>
      <c r="V1268" s="27">
        <f t="shared" si="433"/>
        <v>1.5703769870299564E-2</v>
      </c>
      <c r="W1268" s="27">
        <f t="shared" si="433"/>
        <v>1.6031338042427692E-2</v>
      </c>
      <c r="X1268" s="27">
        <f t="shared" si="433"/>
        <v>1.634045212921208E-2</v>
      </c>
      <c r="Y1268" s="27">
        <f t="shared" si="433"/>
        <v>1.6614915524985806E-2</v>
      </c>
      <c r="Z1268" s="27">
        <f t="shared" si="433"/>
        <v>1.6886608987533674E-2</v>
      </c>
      <c r="AA1268" s="27">
        <f t="shared" si="433"/>
        <v>1.7161995591533679E-2</v>
      </c>
      <c r="AB1268" s="27">
        <f t="shared" si="433"/>
        <v>1.7510421479262444E-2</v>
      </c>
      <c r="AC1268" s="27">
        <f t="shared" si="433"/>
        <v>1.7823478341708877E-2</v>
      </c>
      <c r="AD1268" s="27">
        <f t="shared" si="433"/>
        <v>1.8188381351771747E-2</v>
      </c>
      <c r="AE1268" s="27">
        <f t="shared" si="433"/>
        <v>1.8566733709960721E-2</v>
      </c>
      <c r="AF1268" s="27">
        <f t="shared" si="433"/>
        <v>1.900526565043819E-2</v>
      </c>
      <c r="AG1268" s="27">
        <f t="shared" si="433"/>
        <v>1.9475441542459958E-2</v>
      </c>
      <c r="AH1268" s="27">
        <f t="shared" si="433"/>
        <v>1.9858574851357096E-2</v>
      </c>
      <c r="AI1268" s="27">
        <f t="shared" si="433"/>
        <v>2.0242711474288681E-2</v>
      </c>
      <c r="AJ1268" s="27">
        <f t="shared" si="433"/>
        <v>2.0660297673294758E-2</v>
      </c>
      <c r="AK1268" s="27">
        <f t="shared" si="433"/>
        <v>2.1076803288315977E-2</v>
      </c>
      <c r="AL1268" s="27">
        <f t="shared" si="433"/>
        <v>2.1530280746228057E-2</v>
      </c>
      <c r="AM1268" s="27">
        <f t="shared" si="433"/>
        <v>2.1974208468486925E-2</v>
      </c>
      <c r="AN1268" s="27">
        <f t="shared" si="433"/>
        <v>2.2477764112294844E-2</v>
      </c>
      <c r="AO1268" s="27">
        <f t="shared" si="433"/>
        <v>2.2987747812873056E-2</v>
      </c>
      <c r="AP1268" s="27">
        <f t="shared" si="433"/>
        <v>2.3511284501727358E-2</v>
      </c>
      <c r="AQ1268" s="27">
        <f t="shared" si="433"/>
        <v>2.4050801088824621E-2</v>
      </c>
      <c r="AR1268" s="27">
        <f t="shared" si="433"/>
        <v>2.4610878945568893E-2</v>
      </c>
      <c r="AS1268" s="27">
        <f t="shared" si="433"/>
        <v>2.5214534542270614E-2</v>
      </c>
      <c r="AT1268" s="27">
        <f t="shared" si="433"/>
        <v>2.560021037908412E-2</v>
      </c>
      <c r="AU1268" s="27">
        <f t="shared" si="433"/>
        <v>2.5952570151250447E-2</v>
      </c>
      <c r="AV1268" s="27">
        <f t="shared" si="433"/>
        <v>2.6310388798001696E-2</v>
      </c>
      <c r="AW1268" s="27">
        <f t="shared" si="433"/>
        <v>2.6659673768166997E-2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7.0904798648479025E-2</v>
      </c>
      <c r="L1269" s="27">
        <f t="shared" si="434"/>
        <v>7.1838488113865229E-2</v>
      </c>
      <c r="M1269" s="27">
        <f t="shared" si="434"/>
        <v>7.3338261222908846E-2</v>
      </c>
      <c r="N1269" s="27">
        <f t="shared" si="434"/>
        <v>7.3768889900085552E-2</v>
      </c>
      <c r="O1269" s="27">
        <f t="shared" si="434"/>
        <v>7.3504831661853232E-2</v>
      </c>
      <c r="P1269" s="27">
        <f t="shared" si="434"/>
        <v>7.2548895925592424E-2</v>
      </c>
      <c r="Q1269" s="27">
        <f t="shared" si="434"/>
        <v>7.2146468817327475E-2</v>
      </c>
      <c r="R1269" s="27">
        <f t="shared" si="434"/>
        <v>7.1835339545248775E-2</v>
      </c>
      <c r="S1269" s="27">
        <f t="shared" si="434"/>
        <v>6.1429667233296133E-2</v>
      </c>
      <c r="T1269" s="27">
        <f t="shared" si="434"/>
        <v>6.4018846565236764E-2</v>
      </c>
      <c r="U1269" s="27">
        <f t="shared" si="434"/>
        <v>6.5803787449615389E-2</v>
      </c>
      <c r="V1269" s="27">
        <f t="shared" si="434"/>
        <v>6.7365565955700882E-2</v>
      </c>
      <c r="W1269" s="27">
        <f t="shared" si="434"/>
        <v>6.919167997247036E-2</v>
      </c>
      <c r="X1269" s="27">
        <f t="shared" si="434"/>
        <v>7.0884384187112848E-2</v>
      </c>
      <c r="Y1269" s="27">
        <f t="shared" si="434"/>
        <v>7.2179864008330638E-2</v>
      </c>
      <c r="Z1269" s="27">
        <f t="shared" si="434"/>
        <v>7.3463106712144635E-2</v>
      </c>
      <c r="AA1269" s="27">
        <f t="shared" si="434"/>
        <v>7.4810779382953566E-2</v>
      </c>
      <c r="AB1269" s="27">
        <f t="shared" si="434"/>
        <v>7.7023801174150308E-2</v>
      </c>
      <c r="AC1269" s="27">
        <f t="shared" si="434"/>
        <v>7.8840646367083517E-2</v>
      </c>
      <c r="AD1269" s="27">
        <f t="shared" si="434"/>
        <v>8.12547869156513E-2</v>
      </c>
      <c r="AE1269" s="27">
        <f t="shared" si="434"/>
        <v>8.3820388104841284E-2</v>
      </c>
      <c r="AF1269" s="27">
        <f t="shared" si="434"/>
        <v>8.7059997294848077E-2</v>
      </c>
      <c r="AG1269" s="27">
        <f t="shared" si="434"/>
        <v>9.0642809571049407E-2</v>
      </c>
      <c r="AH1269" s="27">
        <f t="shared" si="434"/>
        <v>9.3248795437712334E-2</v>
      </c>
      <c r="AI1269" s="27">
        <f t="shared" si="434"/>
        <v>9.5864494618965859E-2</v>
      </c>
      <c r="AJ1269" s="27">
        <f t="shared" si="434"/>
        <v>9.8845370419469683E-2</v>
      </c>
      <c r="AK1269" s="27">
        <f t="shared" si="434"/>
        <v>0.10181035853213477</v>
      </c>
      <c r="AL1269" s="27">
        <f t="shared" si="434"/>
        <v>0.10517152123432523</v>
      </c>
      <c r="AM1269" s="27">
        <f t="shared" si="434"/>
        <v>0.10842340983831511</v>
      </c>
      <c r="AN1269" s="27">
        <f t="shared" si="434"/>
        <v>0.11230398524627873</v>
      </c>
      <c r="AO1269" s="27">
        <f t="shared" si="434"/>
        <v>0.1162389677580941</v>
      </c>
      <c r="AP1269" s="27">
        <f t="shared" si="434"/>
        <v>0.12030347362461713</v>
      </c>
      <c r="AQ1269" s="27">
        <f t="shared" si="434"/>
        <v>0.12452165185021109</v>
      </c>
      <c r="AR1269" s="27">
        <f t="shared" si="434"/>
        <v>0.12893957440808793</v>
      </c>
      <c r="AS1269" s="27">
        <f t="shared" si="434"/>
        <v>0.13379327480487344</v>
      </c>
      <c r="AT1269" s="27">
        <f t="shared" si="434"/>
        <v>0.13638029344285305</v>
      </c>
      <c r="AU1269" s="27">
        <f t="shared" si="434"/>
        <v>0.13863138638631053</v>
      </c>
      <c r="AV1269" s="27">
        <f t="shared" si="434"/>
        <v>0.14094788962505447</v>
      </c>
      <c r="AW1269" s="27">
        <f t="shared" si="434"/>
        <v>0.14318729330334914</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6.6038785467281169</v>
      </c>
      <c r="U1270" s="27">
        <f t="shared" si="435"/>
        <v>6.601999368084118</v>
      </c>
      <c r="V1270" s="27">
        <f t="shared" si="435"/>
        <v>6.600532279722807</v>
      </c>
      <c r="W1270" s="27">
        <f t="shared" si="435"/>
        <v>6.5992051255597355</v>
      </c>
      <c r="X1270" s="27">
        <f t="shared" si="435"/>
        <v>6.5977981852415502</v>
      </c>
      <c r="Y1270" s="27">
        <f t="shared" si="435"/>
        <v>6.5964889228575565</v>
      </c>
      <c r="Z1270" s="27">
        <f t="shared" si="435"/>
        <v>6.5953738138803679</v>
      </c>
      <c r="AA1270" s="27">
        <f t="shared" si="435"/>
        <v>6.5942817746747782</v>
      </c>
      <c r="AB1270" s="27">
        <f t="shared" si="435"/>
        <v>6.5931792871980042</v>
      </c>
      <c r="AC1270" s="27">
        <f t="shared" si="435"/>
        <v>6.5917237797877517</v>
      </c>
      <c r="AD1270" s="27">
        <f t="shared" si="435"/>
        <v>6.5904593743410622</v>
      </c>
      <c r="AE1270" s="27">
        <f t="shared" si="435"/>
        <v>6.5889626809226787</v>
      </c>
      <c r="AF1270" s="27">
        <f t="shared" si="435"/>
        <v>6.5874261858387104</v>
      </c>
      <c r="AG1270" s="27">
        <f t="shared" si="435"/>
        <v>6.5856391761312372</v>
      </c>
      <c r="AH1270" s="27">
        <f t="shared" si="435"/>
        <v>6.5837460743635239</v>
      </c>
      <c r="AI1270" s="27">
        <f t="shared" si="435"/>
        <v>6.5822718605247434</v>
      </c>
      <c r="AJ1270" s="27">
        <f t="shared" si="435"/>
        <v>6.5808158783351747</v>
      </c>
      <c r="AK1270" s="27">
        <f t="shared" si="435"/>
        <v>6.5792411429496331</v>
      </c>
      <c r="AL1270" s="27">
        <f t="shared" si="435"/>
        <v>6.5776971792007926</v>
      </c>
      <c r="AM1270" s="27">
        <f t="shared" si="435"/>
        <v>6.5760292541762722</v>
      </c>
      <c r="AN1270" s="27">
        <f t="shared" si="435"/>
        <v>6.5744290866706301</v>
      </c>
      <c r="AO1270" s="27">
        <f t="shared" si="435"/>
        <v>6.5726265847082814</v>
      </c>
      <c r="AP1270" s="27">
        <f t="shared" si="435"/>
        <v>6.5708363430200762</v>
      </c>
      <c r="AQ1270" s="27">
        <f t="shared" si="435"/>
        <v>6.5690321556450879</v>
      </c>
      <c r="AR1270" s="27">
        <f t="shared" si="435"/>
        <v>6.5672071055463608</v>
      </c>
      <c r="AS1270" s="27">
        <f t="shared" si="435"/>
        <v>6.5653474451226606</v>
      </c>
      <c r="AT1270" s="27">
        <f t="shared" si="435"/>
        <v>6.5633778154585922</v>
      </c>
      <c r="AU1270" s="27">
        <f t="shared" si="435"/>
        <v>6.5621831754716791</v>
      </c>
      <c r="AV1270" s="27">
        <f t="shared" si="435"/>
        <v>6.5611127696826843</v>
      </c>
      <c r="AW1270" s="27">
        <f t="shared" si="435"/>
        <v>6.5600345870341048</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4.358559840840559E-2</v>
      </c>
      <c r="U1271" s="27">
        <f t="shared" si="436"/>
        <v>4.3573195829355184E-2</v>
      </c>
      <c r="V1271" s="27">
        <f t="shared" si="436"/>
        <v>4.3563513046170524E-2</v>
      </c>
      <c r="W1271" s="27">
        <f t="shared" si="436"/>
        <v>4.3554753828694261E-2</v>
      </c>
      <c r="X1271" s="27">
        <f t="shared" si="436"/>
        <v>4.3545468022594236E-2</v>
      </c>
      <c r="Y1271" s="27">
        <f t="shared" si="436"/>
        <v>4.3536826890859873E-2</v>
      </c>
      <c r="Z1271" s="27">
        <f t="shared" si="436"/>
        <v>4.3529467171610443E-2</v>
      </c>
      <c r="AA1271" s="27">
        <f t="shared" si="436"/>
        <v>4.3522259712853541E-2</v>
      </c>
      <c r="AB1271" s="27">
        <f t="shared" si="436"/>
        <v>4.3514983295506834E-2</v>
      </c>
      <c r="AC1271" s="27">
        <f t="shared" si="436"/>
        <v>4.3505376946599172E-2</v>
      </c>
      <c r="AD1271" s="27">
        <f t="shared" si="436"/>
        <v>4.3497031870651022E-2</v>
      </c>
      <c r="AE1271" s="27">
        <f t="shared" si="436"/>
        <v>4.3487153694089682E-2</v>
      </c>
      <c r="AF1271" s="27">
        <f t="shared" si="436"/>
        <v>4.3477012826535502E-2</v>
      </c>
      <c r="AG1271" s="27">
        <f t="shared" si="436"/>
        <v>4.3465218562466178E-2</v>
      </c>
      <c r="AH1271" s="27">
        <f t="shared" si="436"/>
        <v>4.3452724090799276E-2</v>
      </c>
      <c r="AI1271" s="27">
        <f t="shared" si="436"/>
        <v>4.3442994279463305E-2</v>
      </c>
      <c r="AJ1271" s="27">
        <f t="shared" si="436"/>
        <v>4.3433384797012156E-2</v>
      </c>
      <c r="AK1271" s="27">
        <f t="shared" si="436"/>
        <v>4.3422991543467591E-2</v>
      </c>
      <c r="AL1271" s="27">
        <f t="shared" si="436"/>
        <v>4.3412801382725234E-2</v>
      </c>
      <c r="AM1271" s="27">
        <f t="shared" si="436"/>
        <v>4.3401793077563394E-2</v>
      </c>
      <c r="AN1271" s="27">
        <f t="shared" si="436"/>
        <v>4.339123197202617E-2</v>
      </c>
      <c r="AO1271" s="27">
        <f t="shared" si="436"/>
        <v>4.3379335459074658E-2</v>
      </c>
      <c r="AP1271" s="27">
        <f t="shared" si="436"/>
        <v>4.3367519863932509E-2</v>
      </c>
      <c r="AQ1271" s="27">
        <f t="shared" si="436"/>
        <v>4.3355612227257596E-2</v>
      </c>
      <c r="AR1271" s="27">
        <f t="shared" si="436"/>
        <v>4.3343566896605984E-2</v>
      </c>
      <c r="AS1271" s="27">
        <f t="shared" si="436"/>
        <v>4.3331293137809562E-2</v>
      </c>
      <c r="AT1271" s="27">
        <f t="shared" si="436"/>
        <v>4.3318293582026726E-2</v>
      </c>
      <c r="AU1271" s="27">
        <f t="shared" si="436"/>
        <v>4.331040895811309E-2</v>
      </c>
      <c r="AV1271" s="27">
        <f t="shared" si="436"/>
        <v>4.3303344279905724E-2</v>
      </c>
      <c r="AW1271" s="27">
        <f t="shared" si="436"/>
        <v>4.3296228274425107E-2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2.9687394774721576</v>
      </c>
      <c r="U1272" s="27">
        <f t="shared" si="438"/>
        <v>2.9827686495833849</v>
      </c>
      <c r="V1272" s="27">
        <f t="shared" si="438"/>
        <v>2.9937213257373601</v>
      </c>
      <c r="W1272" s="27">
        <f t="shared" si="438"/>
        <v>3.0036293109261485</v>
      </c>
      <c r="X1272" s="27">
        <f t="shared" si="438"/>
        <v>3.0141329466167042</v>
      </c>
      <c r="Y1272" s="27">
        <f t="shared" si="438"/>
        <v>3.0239073591678669</v>
      </c>
      <c r="Z1272" s="27">
        <f t="shared" si="438"/>
        <v>3.0322323025220732</v>
      </c>
      <c r="AA1272" s="27">
        <f t="shared" si="438"/>
        <v>3.0403850164837514</v>
      </c>
      <c r="AB1272" s="27">
        <f t="shared" si="438"/>
        <v>3.0486157329254966</v>
      </c>
      <c r="AC1272" s="27">
        <f t="shared" si="438"/>
        <v>3.0594819504789843</v>
      </c>
      <c r="AD1272" s="27">
        <f t="shared" si="438"/>
        <v>3.0689214796512632</v>
      </c>
      <c r="AE1272" s="27">
        <f t="shared" si="438"/>
        <v>3.080095174941639</v>
      </c>
      <c r="AF1272" s="27">
        <f t="shared" si="438"/>
        <v>3.0915660130388343</v>
      </c>
      <c r="AG1272" s="27">
        <f t="shared" si="438"/>
        <v>3.104907089913354</v>
      </c>
      <c r="AH1272" s="27">
        <f t="shared" si="438"/>
        <v>3.1190402063193456</v>
      </c>
      <c r="AI1272" s="27">
        <f t="shared" si="438"/>
        <v>3.1300460783470179</v>
      </c>
      <c r="AJ1272" s="27">
        <f t="shared" si="438"/>
        <v>3.1409158404069202</v>
      </c>
      <c r="AK1272" s="27">
        <f t="shared" si="438"/>
        <v>3.1526721648116918</v>
      </c>
      <c r="AL1272" s="27">
        <f t="shared" si="438"/>
        <v>3.1641987608780804</v>
      </c>
      <c r="AM1272" s="27">
        <f t="shared" si="438"/>
        <v>3.1766508006627681</v>
      </c>
      <c r="AN1272" s="27">
        <f t="shared" si="438"/>
        <v>3.1885969907789069</v>
      </c>
      <c r="AO1272" s="27">
        <f t="shared" si="438"/>
        <v>3.2020537264337889</v>
      </c>
      <c r="AP1272" s="27">
        <f t="shared" si="438"/>
        <v>3.2154189319424336</v>
      </c>
      <c r="AQ1272" s="27">
        <f t="shared" si="438"/>
        <v>3.2288882501924094</v>
      </c>
      <c r="AR1272" s="27">
        <f t="shared" si="438"/>
        <v>3.2425133209265837</v>
      </c>
      <c r="AS1272" s="27">
        <f t="shared" si="438"/>
        <v>3.2563967780613363</v>
      </c>
      <c r="AT1272" s="27">
        <f t="shared" si="438"/>
        <v>3.271101220154049</v>
      </c>
      <c r="AU1272" s="27">
        <f t="shared" si="438"/>
        <v>3.280019909199865</v>
      </c>
      <c r="AV1272" s="27">
        <f t="shared" si="438"/>
        <v>3.2880111170025872</v>
      </c>
      <c r="AW1272" s="27">
        <f t="shared" si="438"/>
        <v>3.2960603836290185</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0.32309177745176454</v>
      </c>
      <c r="N1273" s="27">
        <f t="shared" si="439"/>
        <v>0.32471664946511047</v>
      </c>
      <c r="O1273" s="27">
        <f t="shared" si="439"/>
        <v>0.32579638434951874</v>
      </c>
      <c r="P1273" s="27">
        <f t="shared" si="439"/>
        <v>0.32632035510276458</v>
      </c>
      <c r="Q1273" s="27">
        <f t="shared" si="439"/>
        <v>0.32747800149861978</v>
      </c>
      <c r="R1273" s="27">
        <f t="shared" si="439"/>
        <v>0.32880601635823309</v>
      </c>
      <c r="S1273" s="27">
        <f t="shared" si="439"/>
        <v>0.31982358123626181</v>
      </c>
      <c r="T1273" s="27">
        <f t="shared" si="439"/>
        <v>0.32390464490157206</v>
      </c>
      <c r="U1273" s="27">
        <f t="shared" si="439"/>
        <v>0.32705937839966276</v>
      </c>
      <c r="V1273" s="27">
        <f t="shared" si="439"/>
        <v>0.32987557904715975</v>
      </c>
      <c r="W1273" s="27">
        <f t="shared" si="439"/>
        <v>0.33285260575189063</v>
      </c>
      <c r="X1273" s="27">
        <f t="shared" si="439"/>
        <v>0.33557069910200715</v>
      </c>
      <c r="Y1273" s="27">
        <f t="shared" si="439"/>
        <v>0.33786206173959821</v>
      </c>
      <c r="Z1273" s="27">
        <f t="shared" si="439"/>
        <v>0.34012491723008853</v>
      </c>
      <c r="AA1273" s="27">
        <f t="shared" si="439"/>
        <v>0.34243711425349854</v>
      </c>
      <c r="AB1273" s="27">
        <f t="shared" si="439"/>
        <v>0.34564527696459957</v>
      </c>
      <c r="AC1273" s="27">
        <f t="shared" si="439"/>
        <v>0.3484139798779034</v>
      </c>
      <c r="AD1273" s="27">
        <f t="shared" si="439"/>
        <v>0.3518102226345291</v>
      </c>
      <c r="AE1273" s="27">
        <f t="shared" si="439"/>
        <v>0.35536063399598516</v>
      </c>
      <c r="AF1273" s="27">
        <f t="shared" si="439"/>
        <v>0.35962470166439875</v>
      </c>
      <c r="AG1273" s="27">
        <f t="shared" si="439"/>
        <v>0.36425075525194911</v>
      </c>
      <c r="AH1273" s="27">
        <f t="shared" si="439"/>
        <v>0.36781675106452982</v>
      </c>
      <c r="AI1273" s="27">
        <f t="shared" si="439"/>
        <v>0.37138273483008932</v>
      </c>
      <c r="AJ1273" s="27">
        <f t="shared" si="439"/>
        <v>0.37533240026192566</v>
      </c>
      <c r="AK1273" s="27">
        <f t="shared" si="439"/>
        <v>0.37925320312723176</v>
      </c>
      <c r="AL1273" s="27">
        <f t="shared" si="439"/>
        <v>0.38359242092429363</v>
      </c>
      <c r="AM1273" s="27">
        <f t="shared" si="439"/>
        <v>0.38779986274738648</v>
      </c>
      <c r="AN1273" s="27">
        <f t="shared" si="439"/>
        <v>0.39268552088951802</v>
      </c>
      <c r="AO1273" s="27">
        <f t="shared" si="439"/>
        <v>0.39762288425691511</v>
      </c>
      <c r="AP1273" s="27">
        <f t="shared" si="439"/>
        <v>0.40269379600677496</v>
      </c>
      <c r="AQ1273" s="27">
        <f t="shared" si="439"/>
        <v>0.40792473838796722</v>
      </c>
      <c r="AR1273" s="27">
        <f t="shared" si="439"/>
        <v>0.41336672764709043</v>
      </c>
      <c r="AS1273" s="27">
        <f t="shared" si="439"/>
        <v>0.41928197545201717</v>
      </c>
      <c r="AT1273" s="27">
        <f t="shared" si="439"/>
        <v>0.42267113857225275</v>
      </c>
      <c r="AU1273" s="27">
        <f t="shared" si="439"/>
        <v>0.42566535190819099</v>
      </c>
      <c r="AV1273" s="27">
        <f t="shared" si="439"/>
        <v>0.42870908829094007</v>
      </c>
      <c r="AW1273" s="27">
        <f t="shared" si="439"/>
        <v>0.43164275175553596</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0.94471091139331709</v>
      </c>
      <c r="N1274" s="27">
        <f t="shared" si="440"/>
        <v>0.94946198965576145</v>
      </c>
      <c r="O1274" s="27">
        <f t="shared" si="440"/>
        <v>0.95261910289076079</v>
      </c>
      <c r="P1274" s="27">
        <f t="shared" si="440"/>
        <v>0.95415117805450056</v>
      </c>
      <c r="Q1274" s="27">
        <f t="shared" si="440"/>
        <v>0.95753610227115837</v>
      </c>
      <c r="R1274" s="27">
        <f t="shared" si="440"/>
        <v>0.96141917889497153</v>
      </c>
      <c r="S1274" s="27">
        <f t="shared" si="440"/>
        <v>0.93515480120781203</v>
      </c>
      <c r="T1274" s="27">
        <f t="shared" si="440"/>
        <v>0.94708771205165099</v>
      </c>
      <c r="U1274" s="27">
        <f t="shared" si="440"/>
        <v>0.95631206056862683</v>
      </c>
      <c r="V1274" s="27">
        <f t="shared" si="440"/>
        <v>0.96454654892777603</v>
      </c>
      <c r="W1274" s="27">
        <f t="shared" si="440"/>
        <v>0.97325128797638427</v>
      </c>
      <c r="X1274" s="27">
        <f t="shared" si="440"/>
        <v>0.98119891346624655</v>
      </c>
      <c r="Y1274" s="27">
        <f t="shared" si="440"/>
        <v>0.98789879082853727</v>
      </c>
      <c r="Z1274" s="27">
        <f t="shared" si="440"/>
        <v>0.99451531412613681</v>
      </c>
      <c r="AA1274" s="27">
        <f t="shared" si="440"/>
        <v>1.00127611062345</v>
      </c>
      <c r="AB1274" s="27">
        <f t="shared" si="440"/>
        <v>1.0106566845972174</v>
      </c>
      <c r="AC1274" s="27">
        <f t="shared" si="440"/>
        <v>1.0187522909702245</v>
      </c>
      <c r="AD1274" s="27">
        <f t="shared" si="440"/>
        <v>1.0286828054984183</v>
      </c>
      <c r="AE1274" s="27">
        <f t="shared" si="440"/>
        <v>1.0390641045198805</v>
      </c>
      <c r="AF1274" s="27">
        <f t="shared" si="440"/>
        <v>1.0515321137185085</v>
      </c>
      <c r="AG1274" s="27">
        <f t="shared" si="440"/>
        <v>1.0650585591617119</v>
      </c>
      <c r="AH1274" s="27">
        <f t="shared" si="440"/>
        <v>1.0754854266626372</v>
      </c>
      <c r="AI1274" s="27">
        <f t="shared" si="440"/>
        <v>1.0859122589384242</v>
      </c>
      <c r="AJ1274" s="27">
        <f t="shared" si="440"/>
        <v>1.0974609651891298</v>
      </c>
      <c r="AK1274" s="27">
        <f t="shared" si="440"/>
        <v>1.1089252781391241</v>
      </c>
      <c r="AL1274" s="27">
        <f t="shared" si="440"/>
        <v>1.1216130241168389</v>
      </c>
      <c r="AM1274" s="27">
        <f t="shared" si="440"/>
        <v>1.1339154609992568</v>
      </c>
      <c r="AN1274" s="27">
        <f t="shared" si="440"/>
        <v>1.1482009825702859</v>
      </c>
      <c r="AO1274" s="27">
        <f t="shared" si="440"/>
        <v>1.1626376887083427</v>
      </c>
      <c r="AP1274" s="27">
        <f t="shared" si="440"/>
        <v>1.1774648864123149</v>
      </c>
      <c r="AQ1274" s="27">
        <f t="shared" si="440"/>
        <v>1.1927600090036652</v>
      </c>
      <c r="AR1274" s="27">
        <f t="shared" si="440"/>
        <v>1.2086722264959426</v>
      </c>
      <c r="AS1274" s="27">
        <f t="shared" si="440"/>
        <v>1.2259682381400152</v>
      </c>
      <c r="AT1274" s="27">
        <f t="shared" si="440"/>
        <v>1.2358780520183839</v>
      </c>
      <c r="AU1274" s="27">
        <f t="shared" si="440"/>
        <v>1.2446330442741758</v>
      </c>
      <c r="AV1274" s="27">
        <f t="shared" si="440"/>
        <v>1.2535328404709924</v>
      </c>
      <c r="AW1274" s="27">
        <f t="shared" si="440"/>
        <v>1.2621107866732084</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5.0536707115294871E-2</v>
      </c>
      <c r="N1275" s="27">
        <f t="shared" si="441"/>
        <v>5.0790863013925151E-2</v>
      </c>
      <c r="O1275" s="27">
        <f t="shared" si="441"/>
        <v>5.0959750770976316E-2</v>
      </c>
      <c r="P1275" s="27">
        <f t="shared" si="441"/>
        <v>5.1041708153806091E-2</v>
      </c>
      <c r="Q1275" s="27">
        <f t="shared" si="441"/>
        <v>5.122278251388987E-2</v>
      </c>
      <c r="R1275" s="27">
        <f t="shared" si="441"/>
        <v>5.1430505218981189E-2</v>
      </c>
      <c r="S1275" s="27">
        <f t="shared" si="441"/>
        <v>5.0025509101402868E-2</v>
      </c>
      <c r="T1275" s="27">
        <f t="shared" si="441"/>
        <v>5.0663852549197509E-2</v>
      </c>
      <c r="U1275" s="27">
        <f t="shared" si="441"/>
        <v>5.1157303184423346E-2</v>
      </c>
      <c r="V1275" s="27">
        <f t="shared" si="441"/>
        <v>5.1597801882418554E-2</v>
      </c>
      <c r="W1275" s="27">
        <f t="shared" si="441"/>
        <v>5.2063456340845179E-2</v>
      </c>
      <c r="X1275" s="27">
        <f t="shared" si="441"/>
        <v>5.2488609492776998E-2</v>
      </c>
      <c r="Y1275" s="27">
        <f t="shared" si="441"/>
        <v>5.2847015155168577E-2</v>
      </c>
      <c r="Z1275" s="27">
        <f t="shared" si="441"/>
        <v>5.320096184508151E-2</v>
      </c>
      <c r="AA1275" s="27">
        <f t="shared" si="441"/>
        <v>5.356262633771125E-2</v>
      </c>
      <c r="AB1275" s="27">
        <f t="shared" si="441"/>
        <v>5.4064434154016093E-2</v>
      </c>
      <c r="AC1275" s="27">
        <f t="shared" si="441"/>
        <v>5.449750344882287E-2</v>
      </c>
      <c r="AD1275" s="27">
        <f t="shared" si="441"/>
        <v>5.5028729984012724E-2</v>
      </c>
      <c r="AE1275" s="27">
        <f t="shared" si="441"/>
        <v>5.5584070947895699E-2</v>
      </c>
      <c r="AF1275" s="27">
        <f t="shared" si="441"/>
        <v>5.6251039140580765E-2</v>
      </c>
      <c r="AG1275" s="27">
        <f t="shared" si="441"/>
        <v>5.6974627704479121E-2</v>
      </c>
      <c r="AH1275" s="27">
        <f t="shared" si="441"/>
        <v>5.7532406325080714E-2</v>
      </c>
      <c r="AI1275" s="27">
        <f t="shared" si="441"/>
        <v>5.8090183061336044E-2</v>
      </c>
      <c r="AJ1275" s="27">
        <f t="shared" si="441"/>
        <v>5.8707973729691609E-2</v>
      </c>
      <c r="AK1275" s="27">
        <f t="shared" si="441"/>
        <v>5.9321249832301103E-2</v>
      </c>
      <c r="AL1275" s="27">
        <f t="shared" si="441"/>
        <v>5.9999972703706668E-2</v>
      </c>
      <c r="AM1275" s="27">
        <f t="shared" si="441"/>
        <v>6.0658083711035003E-2</v>
      </c>
      <c r="AN1275" s="27">
        <f t="shared" si="441"/>
        <v>6.1422278567808221E-2</v>
      </c>
      <c r="AO1275" s="27">
        <f t="shared" si="441"/>
        <v>6.2194560946480591E-2</v>
      </c>
      <c r="AP1275" s="27">
        <f t="shared" si="441"/>
        <v>6.2987732422187484E-2</v>
      </c>
      <c r="AQ1275" s="27">
        <f t="shared" si="441"/>
        <v>6.3805935241028192E-2</v>
      </c>
      <c r="AR1275" s="27">
        <f t="shared" si="441"/>
        <v>6.4657149157649599E-2</v>
      </c>
      <c r="AS1275" s="27">
        <f t="shared" si="441"/>
        <v>6.5582388259027249E-2</v>
      </c>
      <c r="AT1275" s="27">
        <f t="shared" si="441"/>
        <v>6.6112507426169712E-2</v>
      </c>
      <c r="AU1275" s="27">
        <f t="shared" si="441"/>
        <v>6.6580850147833714E-2</v>
      </c>
      <c r="AV1275" s="27">
        <f t="shared" si="441"/>
        <v>6.7056939063882104E-2</v>
      </c>
      <c r="AW1275" s="27">
        <f t="shared" si="441"/>
        <v>6.75158108199337E-2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0.39999978998352292</v>
      </c>
      <c r="L1276" s="27">
        <f t="shared" si="442"/>
        <v>0.39653071954810187</v>
      </c>
      <c r="M1276" s="27">
        <f t="shared" si="442"/>
        <v>0.39521014945095007</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0.31709459412816648</v>
      </c>
      <c r="T1276" s="27">
        <f t="shared" si="442"/>
        <v>0.32329343554510509</v>
      </c>
      <c r="U1276" s="27">
        <f t="shared" si="442"/>
        <v>0.32662015212625256</v>
      </c>
      <c r="V1276" s="27">
        <f t="shared" si="442"/>
        <v>0.32899134628580157</v>
      </c>
      <c r="W1276" s="27">
        <f t="shared" si="442"/>
        <v>0.33194751319186178</v>
      </c>
      <c r="X1276" s="27">
        <f t="shared" si="442"/>
        <v>0.33424144352260182</v>
      </c>
      <c r="Y1276" s="27">
        <f t="shared" si="442"/>
        <v>0.33519459543035862</v>
      </c>
      <c r="Z1276" s="27">
        <f t="shared" si="442"/>
        <v>0.33600381383609706</v>
      </c>
      <c r="AA1276" s="27">
        <f t="shared" si="442"/>
        <v>0.33689768504065609</v>
      </c>
      <c r="AB1276" s="27">
        <f t="shared" si="442"/>
        <v>0.34021760504440757</v>
      </c>
      <c r="AC1276" s="27">
        <f t="shared" si="442"/>
        <v>0.34222049361841178</v>
      </c>
      <c r="AD1276" s="27">
        <f t="shared" si="442"/>
        <v>0.34289884710524765</v>
      </c>
      <c r="AE1276" s="27">
        <f t="shared" si="442"/>
        <v>0.34372311738230427</v>
      </c>
      <c r="AF1276" s="27">
        <f t="shared" si="442"/>
        <v>0.34609476282323964</v>
      </c>
      <c r="AG1276" s="27">
        <f t="shared" si="442"/>
        <v>0.349019782273292</v>
      </c>
      <c r="AH1276" s="27">
        <f t="shared" si="442"/>
        <v>0.34899429452470448</v>
      </c>
      <c r="AI1276" s="27">
        <f t="shared" si="442"/>
        <v>0.34871213349306363</v>
      </c>
      <c r="AJ1276" s="27">
        <f t="shared" si="442"/>
        <v>0.34906449042030341</v>
      </c>
      <c r="AK1276" s="27">
        <f t="shared" si="442"/>
        <v>0.34906147321073921</v>
      </c>
      <c r="AL1276" s="27">
        <f t="shared" si="442"/>
        <v>0.34969568198826922</v>
      </c>
      <c r="AM1276" s="27">
        <f t="shared" si="442"/>
        <v>0.34972367096328388</v>
      </c>
      <c r="AN1276" s="27">
        <f t="shared" si="442"/>
        <v>0.35264712882161486</v>
      </c>
      <c r="AO1276" s="27">
        <f t="shared" si="442"/>
        <v>0.35538019339675181</v>
      </c>
      <c r="AP1276" s="27">
        <f t="shared" si="442"/>
        <v>0.35808577689628091</v>
      </c>
      <c r="AQ1276" s="27">
        <f t="shared" si="442"/>
        <v>0.360803708852519</v>
      </c>
      <c r="AR1276" s="27">
        <f t="shared" si="442"/>
        <v>0.36361682270594786</v>
      </c>
      <c r="AS1276" s="27">
        <f t="shared" si="442"/>
        <v>0.3669982656192593</v>
      </c>
      <c r="AT1276" s="27">
        <f t="shared" si="442"/>
        <v>0.36535334943592962</v>
      </c>
      <c r="AU1276" s="27">
        <f t="shared" si="442"/>
        <v>0.36284329490270817</v>
      </c>
      <c r="AV1276" s="27">
        <f t="shared" si="442"/>
        <v>0.36030197040043493</v>
      </c>
      <c r="AW1276" s="27">
        <f t="shared" si="442"/>
        <v>0.35744820544326111</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2.6602988559851233</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2.1089170722639059</v>
      </c>
      <c r="T1277" s="27">
        <f t="shared" si="443"/>
        <v>2.1501440207345399</v>
      </c>
      <c r="U1277" s="27">
        <f t="shared" si="443"/>
        <v>2.1722691831386944</v>
      </c>
      <c r="V1277" s="27">
        <f t="shared" si="443"/>
        <v>2.1880394041936264</v>
      </c>
      <c r="W1277" s="27">
        <f t="shared" si="443"/>
        <v>2.2077001331120529</v>
      </c>
      <c r="X1277" s="27">
        <f t="shared" si="443"/>
        <v>2.2229564917087132</v>
      </c>
      <c r="Y1277" s="27">
        <f t="shared" si="443"/>
        <v>2.2292956673615048</v>
      </c>
      <c r="Z1277" s="27">
        <f t="shared" si="443"/>
        <v>2.2346775771847991</v>
      </c>
      <c r="AA1277" s="27">
        <f t="shared" si="443"/>
        <v>2.2406224916633408</v>
      </c>
      <c r="AB1277" s="27">
        <f t="shared" si="443"/>
        <v>2.2627024517260845</v>
      </c>
      <c r="AC1277" s="27">
        <f t="shared" si="443"/>
        <v>2.2760231641752293</v>
      </c>
      <c r="AD1277" s="27">
        <f t="shared" si="443"/>
        <v>2.2805347240564422</v>
      </c>
      <c r="AE1277" s="27">
        <f t="shared" si="443"/>
        <v>2.2860167401224167</v>
      </c>
      <c r="AF1277" s="27">
        <f t="shared" si="443"/>
        <v>2.3017899625373146</v>
      </c>
      <c r="AG1277" s="27">
        <f t="shared" si="443"/>
        <v>2.3212435374930149</v>
      </c>
      <c r="AH1277" s="27">
        <f t="shared" si="443"/>
        <v>2.3210740248329906</v>
      </c>
      <c r="AI1277" s="27">
        <f t="shared" si="443"/>
        <v>2.3191974421735124</v>
      </c>
      <c r="AJ1277" s="27">
        <f t="shared" si="443"/>
        <v>2.3215408802300002</v>
      </c>
      <c r="AK1277" s="27">
        <f t="shared" si="443"/>
        <v>2.3215208135215848</v>
      </c>
      <c r="AL1277" s="27">
        <f t="shared" si="443"/>
        <v>2.3257387779494887</v>
      </c>
      <c r="AM1277" s="27">
        <f t="shared" si="443"/>
        <v>2.3259249256427523</v>
      </c>
      <c r="AN1277" s="27">
        <f t="shared" si="443"/>
        <v>2.3453681148413228</v>
      </c>
      <c r="AO1277" s="27">
        <f t="shared" si="443"/>
        <v>2.3635450457913865</v>
      </c>
      <c r="AP1277" s="27">
        <f t="shared" si="443"/>
        <v>2.3815392069604866</v>
      </c>
      <c r="AQ1277" s="27">
        <f t="shared" si="443"/>
        <v>2.3996154946358459</v>
      </c>
      <c r="AR1277" s="27">
        <f t="shared" si="443"/>
        <v>2.4183248133740904</v>
      </c>
      <c r="AS1277" s="27">
        <f t="shared" si="443"/>
        <v>2.4408139469664651</v>
      </c>
      <c r="AT1277" s="27">
        <f t="shared" si="443"/>
        <v>2.4298740196207946</v>
      </c>
      <c r="AU1277" s="27">
        <f t="shared" si="443"/>
        <v>2.4131802728479177</v>
      </c>
      <c r="AV1277" s="27">
        <f t="shared" si="443"/>
        <v>2.3962785573086092</v>
      </c>
      <c r="AW1277" s="27">
        <f t="shared" si="443"/>
        <v>2.3772988782164455</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0.34358078636628725</v>
      </c>
      <c r="L1278" s="27">
        <f t="shared" si="444"/>
        <v>0.35516571939691488</v>
      </c>
      <c r="M1278" s="27">
        <f t="shared" si="444"/>
        <v>0.36891582276573964</v>
      </c>
      <c r="N1278" s="27">
        <f t="shared" si="444"/>
        <v>0.37917034791782095</v>
      </c>
      <c r="O1278" s="27">
        <f t="shared" si="444"/>
        <v>0.38707850955818845</v>
      </c>
      <c r="P1278" s="27">
        <f t="shared" si="444"/>
        <v>0.39252728601928993</v>
      </c>
      <c r="Q1278" s="27">
        <f t="shared" si="444"/>
        <v>0.39996713645364929</v>
      </c>
      <c r="R1278" s="27">
        <f t="shared" si="444"/>
        <v>0.40776627193753145</v>
      </c>
      <c r="S1278" s="27">
        <f t="shared" si="444"/>
        <v>0.37659818159279607</v>
      </c>
      <c r="T1278" s="27">
        <f t="shared" si="444"/>
        <v>0.39321088771048274</v>
      </c>
      <c r="U1278" s="27">
        <f t="shared" si="444"/>
        <v>0.40669662526329453</v>
      </c>
      <c r="V1278" s="27">
        <f t="shared" si="444"/>
        <v>0.41925946524212343</v>
      </c>
      <c r="W1278" s="27">
        <f t="shared" si="444"/>
        <v>0.43283407028296639</v>
      </c>
      <c r="X1278" s="27">
        <f t="shared" si="444"/>
        <v>0.44581904139111239</v>
      </c>
      <c r="Y1278" s="27">
        <f t="shared" si="444"/>
        <v>0.4572389751285254</v>
      </c>
      <c r="Z1278" s="27">
        <f t="shared" si="444"/>
        <v>0.46864946604896868</v>
      </c>
      <c r="AA1278" s="27">
        <f t="shared" si="444"/>
        <v>0.48037106184702144</v>
      </c>
      <c r="AB1278" s="27">
        <f t="shared" si="444"/>
        <v>0.49583196103346944</v>
      </c>
      <c r="AC1278" s="27">
        <f t="shared" si="444"/>
        <v>0.50969807630161768</v>
      </c>
      <c r="AD1278" s="27">
        <f t="shared" si="444"/>
        <v>0.52764488021470779</v>
      </c>
      <c r="AE1278" s="27">
        <f t="shared" si="444"/>
        <v>0.54648707022724974</v>
      </c>
      <c r="AF1278" s="27">
        <f t="shared" si="444"/>
        <v>0.56858747598581738</v>
      </c>
      <c r="AG1278" s="27">
        <f t="shared" si="444"/>
        <v>0.59255396962113349</v>
      </c>
      <c r="AH1278" s="27">
        <f t="shared" si="444"/>
        <v>0.61238572332256203</v>
      </c>
      <c r="AI1278" s="27">
        <f t="shared" si="444"/>
        <v>0.63250600171232407</v>
      </c>
      <c r="AJ1278" s="27">
        <f t="shared" si="444"/>
        <v>0.65458326762854946</v>
      </c>
      <c r="AK1278" s="27">
        <f t="shared" si="444"/>
        <v>0.67686554813993804</v>
      </c>
      <c r="AL1278" s="27">
        <f t="shared" si="444"/>
        <v>0.70132710752479099</v>
      </c>
      <c r="AM1278" s="27">
        <f t="shared" si="444"/>
        <v>0.7255761301223228</v>
      </c>
      <c r="AN1278" s="27">
        <f t="shared" si="444"/>
        <v>0.75228490125345104</v>
      </c>
      <c r="AO1278" s="27">
        <f t="shared" si="444"/>
        <v>0.7795795585815366</v>
      </c>
      <c r="AP1278" s="27">
        <f t="shared" si="444"/>
        <v>0.80784138398371086</v>
      </c>
      <c r="AQ1278" s="27">
        <f t="shared" si="444"/>
        <v>0.83720880389512953</v>
      </c>
      <c r="AR1278" s="27">
        <f t="shared" si="444"/>
        <v>0.86793643968793199</v>
      </c>
      <c r="AS1278" s="27">
        <f t="shared" si="444"/>
        <v>0.90126396548339527</v>
      </c>
      <c r="AT1278" s="27">
        <f t="shared" si="444"/>
        <v>0.92323778695651582</v>
      </c>
      <c r="AU1278" s="27">
        <f t="shared" si="444"/>
        <v>0.94363961162109378</v>
      </c>
      <c r="AV1278" s="27">
        <f t="shared" si="444"/>
        <v>0.96453981005283229</v>
      </c>
      <c r="AW1278" s="27">
        <f t="shared" si="444"/>
        <v>0.98518749139131134</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5.8466784388382181E-2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5.9536124869389993E-2</v>
      </c>
      <c r="T1279" s="27">
        <f t="shared" si="445"/>
        <v>5.9735159508924454E-2</v>
      </c>
      <c r="U1279" s="27">
        <f t="shared" si="445"/>
        <v>5.9911260751716718E-2</v>
      </c>
      <c r="V1279" s="27">
        <f t="shared" si="445"/>
        <v>6.0064792145132169E-2</v>
      </c>
      <c r="W1279" s="27">
        <f t="shared" si="445"/>
        <v>6.0195961741197811E-2</v>
      </c>
      <c r="X1279" s="27">
        <f t="shared" si="445"/>
        <v>6.0301987284053699E-2</v>
      </c>
      <c r="Y1279" s="27">
        <f t="shared" si="445"/>
        <v>6.0404636780314803E-2</v>
      </c>
      <c r="Z1279" s="27">
        <f t="shared" si="445"/>
        <v>6.0504501381629855E-2</v>
      </c>
      <c r="AA1279" s="27">
        <f t="shared" si="445"/>
        <v>6.0601140224058242E-2</v>
      </c>
      <c r="AB1279" s="27">
        <f t="shared" si="445"/>
        <v>6.0696778742641164E-2</v>
      </c>
      <c r="AC1279" s="27">
        <f t="shared" si="445"/>
        <v>6.0786268969690582E-2</v>
      </c>
      <c r="AD1279" s="27">
        <f t="shared" si="445"/>
        <v>6.0875543501258844E-2</v>
      </c>
      <c r="AE1279" s="27">
        <f t="shared" si="445"/>
        <v>6.0962502544019311E-2</v>
      </c>
      <c r="AF1279" s="27">
        <f t="shared" si="445"/>
        <v>6.1048589321399588E-2</v>
      </c>
      <c r="AG1279" s="27">
        <f t="shared" si="445"/>
        <v>6.1132180232229487E-2</v>
      </c>
      <c r="AH1279" s="27">
        <f t="shared" si="445"/>
        <v>6.1208044769568551E-2</v>
      </c>
      <c r="AI1279" s="27">
        <f t="shared" si="445"/>
        <v>6.1280223554167013E-2</v>
      </c>
      <c r="AJ1279" s="27">
        <f t="shared" si="445"/>
        <v>6.1349674663975208E-2</v>
      </c>
      <c r="AK1279" s="27">
        <f t="shared" si="445"/>
        <v>6.1414673373077315E-2</v>
      </c>
      <c r="AL1279" s="27">
        <f t="shared" si="445"/>
        <v>6.1476433009992407E-2</v>
      </c>
      <c r="AM1279" s="27">
        <f t="shared" si="445"/>
        <v>6.1532799513045147E-2</v>
      </c>
      <c r="AN1279" s="27">
        <f t="shared" si="445"/>
        <v>6.1587110339340626E-2</v>
      </c>
      <c r="AO1279" s="27">
        <f t="shared" si="445"/>
        <v>6.1636991968896812E-2</v>
      </c>
      <c r="AP1279" s="27">
        <f t="shared" si="445"/>
        <v>6.1682488685774167E-2</v>
      </c>
      <c r="AQ1279" s="27">
        <f t="shared" si="445"/>
        <v>6.1723470342164501E-2</v>
      </c>
      <c r="AR1279" s="27">
        <f t="shared" si="445"/>
        <v>6.1759902671414825E-2</v>
      </c>
      <c r="AS1279" s="27">
        <f t="shared" si="445"/>
        <v>6.1792514211408002E-2</v>
      </c>
      <c r="AT1279" s="27">
        <f t="shared" si="445"/>
        <v>6.1810957148140416E-2</v>
      </c>
      <c r="AU1279" s="27">
        <f t="shared" si="445"/>
        <v>6.1822284532220925E-2</v>
      </c>
      <c r="AV1279" s="27">
        <f t="shared" si="445"/>
        <v>6.1827841505020763E-2</v>
      </c>
      <c r="AW1279" s="27">
        <f t="shared" si="445"/>
        <v>6.1826936471550874E-2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4.749693023694599E-2</v>
      </c>
      <c r="L1280" s="27">
        <f t="shared" si="446"/>
        <v>4.7522611675988952E-2</v>
      </c>
      <c r="M1280" s="27">
        <f t="shared" si="446"/>
        <v>4.7584015033260256E-2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4.8454312828089242E-2</v>
      </c>
      <c r="T1280" s="27">
        <f t="shared" si="446"/>
        <v>4.8616299969657245E-2</v>
      </c>
      <c r="U1280" s="27">
        <f t="shared" si="446"/>
        <v>4.8759622443640745E-2</v>
      </c>
      <c r="V1280" s="27">
        <f t="shared" si="446"/>
        <v>4.8884576128177731E-2</v>
      </c>
      <c r="W1280" s="27">
        <f t="shared" si="446"/>
        <v>4.8991330349337434E-2</v>
      </c>
      <c r="X1280" s="27">
        <f t="shared" si="446"/>
        <v>4.907762072904516E-2</v>
      </c>
      <c r="Y1280" s="27">
        <f t="shared" si="446"/>
        <v>4.9161163465734757E-2</v>
      </c>
      <c r="Z1280" s="27">
        <f t="shared" si="446"/>
        <v>4.9242439676492299E-2</v>
      </c>
      <c r="AA1280" s="27">
        <f t="shared" si="446"/>
        <v>4.9321090557997313E-2</v>
      </c>
      <c r="AB1280" s="27">
        <f t="shared" si="446"/>
        <v>4.9398927311867298E-2</v>
      </c>
      <c r="AC1280" s="27">
        <f t="shared" si="446"/>
        <v>4.9471760192173531E-2</v>
      </c>
      <c r="AD1280" s="27">
        <f t="shared" si="446"/>
        <v>4.954441752567787E-2</v>
      </c>
      <c r="AE1280" s="27">
        <f t="shared" si="446"/>
        <v>4.9615190366039737E-2</v>
      </c>
      <c r="AF1280" s="27">
        <f t="shared" si="446"/>
        <v>4.9685253300950222E-2</v>
      </c>
      <c r="AG1280" s="27">
        <f t="shared" si="446"/>
        <v>4.9753284939754762E-2</v>
      </c>
      <c r="AH1280" s="27">
        <f t="shared" si="446"/>
        <v>4.981502836079281E-2</v>
      </c>
      <c r="AI1280" s="27">
        <f t="shared" si="446"/>
        <v>4.987377208010875E-2</v>
      </c>
      <c r="AJ1280" s="27">
        <f t="shared" si="446"/>
        <v>4.9930295842921441E-2</v>
      </c>
      <c r="AK1280" s="27">
        <f t="shared" si="446"/>
        <v>4.9983195956779448E-2</v>
      </c>
      <c r="AL1280" s="27">
        <f t="shared" si="446"/>
        <v>5.0033459906168122E-2</v>
      </c>
      <c r="AM1280" s="27">
        <f t="shared" si="446"/>
        <v>5.0079334577687901E-2</v>
      </c>
      <c r="AN1280" s="27">
        <f t="shared" si="446"/>
        <v>5.0123536207757821E-2</v>
      </c>
      <c r="AO1280" s="27">
        <f t="shared" si="446"/>
        <v>5.0164133073747882E-2</v>
      </c>
      <c r="AP1280" s="27">
        <f t="shared" si="446"/>
        <v>5.0201161216863729E-2</v>
      </c>
      <c r="AQ1280" s="27">
        <f t="shared" si="446"/>
        <v>5.0234514714480608E-2</v>
      </c>
      <c r="AR1280" s="27">
        <f t="shared" si="446"/>
        <v>5.0264165678200926E-2</v>
      </c>
      <c r="AS1280" s="27">
        <f t="shared" si="446"/>
        <v>5.0290707038830339E-2</v>
      </c>
      <c r="AT1280" s="27">
        <f t="shared" si="446"/>
        <v>5.030571708236041E-2</v>
      </c>
      <c r="AU1280" s="27">
        <f t="shared" si="446"/>
        <v>5.0314936033257276E-2</v>
      </c>
      <c r="AV1280" s="27">
        <f t="shared" si="446"/>
        <v>5.0319458653750461E-2</v>
      </c>
      <c r="AW1280" s="27">
        <f t="shared" si="446"/>
        <v>5.0318722079528255E-2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7.509194674971245E-3</v>
      </c>
      <c r="T1281" s="27">
        <f t="shared" si="447"/>
        <v>7.5517267568198645E-3</v>
      </c>
      <c r="U1281" s="27">
        <f t="shared" si="447"/>
        <v>7.5891635526393929E-3</v>
      </c>
      <c r="V1281" s="27">
        <f t="shared" si="447"/>
        <v>7.6216637684340437E-3</v>
      </c>
      <c r="W1281" s="27">
        <f t="shared" si="447"/>
        <v>7.6493474502419131E-3</v>
      </c>
      <c r="X1281" s="27">
        <f t="shared" si="447"/>
        <v>7.6717610187546611E-3</v>
      </c>
      <c r="Y1281" s="27">
        <f t="shared" si="447"/>
        <v>7.6930855379270264E-3</v>
      </c>
      <c r="Z1281" s="27">
        <f t="shared" si="447"/>
        <v>7.7134694874372101E-3</v>
      </c>
      <c r="AA1281" s="27">
        <f t="shared" si="447"/>
        <v>7.7328627116623342E-3</v>
      </c>
      <c r="AB1281" s="27">
        <f t="shared" si="447"/>
        <v>7.7517128312830389E-3</v>
      </c>
      <c r="AC1281" s="27">
        <f t="shared" si="447"/>
        <v>7.769080877819275E-3</v>
      </c>
      <c r="AD1281" s="27">
        <f t="shared" si="447"/>
        <v>7.7861035588109228E-3</v>
      </c>
      <c r="AE1281" s="27">
        <f t="shared" si="447"/>
        <v>7.8024087902397567E-3</v>
      </c>
      <c r="AF1281" s="27">
        <f t="shared" si="447"/>
        <v>7.8182850859103252E-3</v>
      </c>
      <c r="AG1281" s="27">
        <f t="shared" si="447"/>
        <v>7.8334477209134681E-3</v>
      </c>
      <c r="AH1281" s="27">
        <f t="shared" si="447"/>
        <v>7.8469444154776469E-3</v>
      </c>
      <c r="AI1281" s="27">
        <f t="shared" si="447"/>
        <v>7.859543958950518E-3</v>
      </c>
      <c r="AJ1281" s="27">
        <f t="shared" si="447"/>
        <v>7.87143902757673E-3</v>
      </c>
      <c r="AK1281" s="27">
        <f t="shared" si="447"/>
        <v>7.8823254721859994E-3</v>
      </c>
      <c r="AL1281" s="27">
        <f t="shared" si="447"/>
        <v>7.8924409929910025E-3</v>
      </c>
      <c r="AM1281" s="27">
        <f t="shared" si="447"/>
        <v>7.9014024153127131E-3</v>
      </c>
      <c r="AN1281" s="27">
        <f t="shared" si="447"/>
        <v>7.9098352067502008E-3</v>
      </c>
      <c r="AO1281" s="27">
        <f t="shared" si="447"/>
        <v>7.9173147435306224E-3</v>
      </c>
      <c r="AP1281" s="27">
        <f t="shared" si="447"/>
        <v>7.9238604392133077E-3</v>
      </c>
      <c r="AQ1281" s="27">
        <f t="shared" si="447"/>
        <v>7.9294592123575636E-3</v>
      </c>
      <c r="AR1281" s="27">
        <f t="shared" si="447"/>
        <v>7.9341150209356979E-3</v>
      </c>
      <c r="AS1281" s="27">
        <f t="shared" si="447"/>
        <v>7.9379699786294167E-3</v>
      </c>
      <c r="AT1281" s="27">
        <f t="shared" si="447"/>
        <v>7.9391549164099066E-3</v>
      </c>
      <c r="AU1281" s="27">
        <f t="shared" si="447"/>
        <v>7.9389648429189844E-3</v>
      </c>
      <c r="AV1281" s="27">
        <f t="shared" si="447"/>
        <v>7.9376535288951285E-3</v>
      </c>
      <c r="AW1281" s="27">
        <f t="shared" si="447"/>
        <v>7.9351049503246611E-3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9.060638897030214E-2</v>
      </c>
      <c r="T1282" s="27">
        <f t="shared" si="448"/>
        <v>9.1119583596156933E-2</v>
      </c>
      <c r="U1282" s="27">
        <f t="shared" si="448"/>
        <v>9.1571298198141041E-2</v>
      </c>
      <c r="V1282" s="27">
        <f t="shared" si="448"/>
        <v>9.196344773232798E-2</v>
      </c>
      <c r="W1282" s="27">
        <f t="shared" si="448"/>
        <v>9.2297480681343747E-2</v>
      </c>
      <c r="X1282" s="27">
        <f t="shared" si="448"/>
        <v>9.2567924130312673E-2</v>
      </c>
      <c r="Y1282" s="27">
        <f t="shared" si="448"/>
        <v>9.2825227045254574E-2</v>
      </c>
      <c r="Z1282" s="27">
        <f t="shared" si="448"/>
        <v>9.3071180990785748E-2</v>
      </c>
      <c r="AA1282" s="27">
        <f t="shared" si="448"/>
        <v>9.3305180786181455E-2</v>
      </c>
      <c r="AB1282" s="27">
        <f t="shared" si="448"/>
        <v>9.3532627449161521E-2</v>
      </c>
      <c r="AC1282" s="27">
        <f t="shared" si="448"/>
        <v>9.3742191330274088E-2</v>
      </c>
      <c r="AD1282" s="27">
        <f t="shared" si="448"/>
        <v>9.3947588010211996E-2</v>
      </c>
      <c r="AE1282" s="27">
        <f t="shared" si="448"/>
        <v>9.4144327901110797E-2</v>
      </c>
      <c r="AF1282" s="27">
        <f t="shared" si="448"/>
        <v>9.4335892227672996E-2</v>
      </c>
      <c r="AG1282" s="27">
        <f t="shared" si="448"/>
        <v>9.4518845482232799E-2</v>
      </c>
      <c r="AH1282" s="27">
        <f t="shared" si="448"/>
        <v>9.4681697400504625E-2</v>
      </c>
      <c r="AI1282" s="27">
        <f t="shared" si="448"/>
        <v>9.4833724240420761E-2</v>
      </c>
      <c r="AJ1282" s="27">
        <f t="shared" si="448"/>
        <v>9.4977250844993574E-2</v>
      </c>
      <c r="AK1282" s="27">
        <f t="shared" si="448"/>
        <v>9.510860733226896E-2</v>
      </c>
      <c r="AL1282" s="27">
        <f t="shared" si="448"/>
        <v>9.5230661807131634E-2</v>
      </c>
      <c r="AM1282" s="27">
        <f t="shared" si="448"/>
        <v>9.5338790861145162E-2</v>
      </c>
      <c r="AN1282" s="27">
        <f t="shared" si="448"/>
        <v>9.5440541423510675E-2</v>
      </c>
      <c r="AO1282" s="27">
        <f t="shared" si="448"/>
        <v>9.5530789958563761E-2</v>
      </c>
      <c r="AP1282" s="27">
        <f t="shared" si="448"/>
        <v>9.5609770711464412E-2</v>
      </c>
      <c r="AQ1282" s="27">
        <f t="shared" si="448"/>
        <v>9.5677325840772195E-2</v>
      </c>
      <c r="AR1282" s="27">
        <f t="shared" si="448"/>
        <v>9.5733503103616058E-2</v>
      </c>
      <c r="AS1282" s="27">
        <f t="shared" si="448"/>
        <v>9.5780017252120611E-2</v>
      </c>
      <c r="AT1282" s="27">
        <f t="shared" si="448"/>
        <v>9.5794314781761522E-2</v>
      </c>
      <c r="AU1282" s="27">
        <f t="shared" si="448"/>
        <v>9.5792021343730271E-2</v>
      </c>
      <c r="AV1282" s="27">
        <f t="shared" si="448"/>
        <v>9.5776198950830574E-2</v>
      </c>
      <c r="AW1282" s="27">
        <f t="shared" si="448"/>
        <v>9.5745447650421922E-2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0.12462873299340149</v>
      </c>
      <c r="L1285" s="27">
        <f t="shared" si="451"/>
        <v>0.1239512929347177</v>
      </c>
      <c r="M1285" s="27">
        <f t="shared" si="451"/>
        <v>0.1240068951131099</v>
      </c>
      <c r="N1285" s="27">
        <f t="shared" si="451"/>
        <v>0.12286841678965583</v>
      </c>
      <c r="O1285" s="27">
        <f t="shared" si="451"/>
        <v>0.12100901910044999</v>
      </c>
      <c r="P1285" s="27">
        <f t="shared" si="451"/>
        <v>0.11845842648899828</v>
      </c>
      <c r="Q1285" s="27">
        <f t="shared" si="451"/>
        <v>0.11660641339960404</v>
      </c>
      <c r="R1285" s="27">
        <f t="shared" si="451"/>
        <v>0.11491827863139022</v>
      </c>
      <c r="S1285" s="27">
        <f t="shared" si="451"/>
        <v>0.10241107337270443</v>
      </c>
      <c r="T1285" s="27">
        <f t="shared" si="451"/>
        <v>0.1039902658938846</v>
      </c>
      <c r="U1285" s="27">
        <f t="shared" si="451"/>
        <v>0.10465530322970396</v>
      </c>
      <c r="V1285" s="27">
        <f t="shared" si="451"/>
        <v>0.10504118631548742</v>
      </c>
      <c r="W1285" s="27">
        <f t="shared" si="451"/>
        <v>0.10565464454414376</v>
      </c>
      <c r="X1285" s="27">
        <f t="shared" si="451"/>
        <v>0.10608385276031006</v>
      </c>
      <c r="Y1285" s="27">
        <f t="shared" si="451"/>
        <v>0.10609299974727497</v>
      </c>
      <c r="Z1285" s="27">
        <f t="shared" si="451"/>
        <v>0.10607492276075159</v>
      </c>
      <c r="AA1285" s="27">
        <f t="shared" si="451"/>
        <v>0.10610366961148741</v>
      </c>
      <c r="AB1285" s="27">
        <f t="shared" si="451"/>
        <v>0.10694309249920228</v>
      </c>
      <c r="AC1285" s="27">
        <f t="shared" si="451"/>
        <v>0.10736849191302431</v>
      </c>
      <c r="AD1285" s="27">
        <f t="shared" si="451"/>
        <v>0.10832386845487534</v>
      </c>
      <c r="AE1285" s="27">
        <f t="shared" si="451"/>
        <v>0.10937698801354283</v>
      </c>
      <c r="AF1285" s="27">
        <f t="shared" si="451"/>
        <v>0.1109982476245015</v>
      </c>
      <c r="AG1285" s="27">
        <f t="shared" si="451"/>
        <v>0.11286746500960913</v>
      </c>
      <c r="AH1285" s="27">
        <f t="shared" si="451"/>
        <v>0.11380229602806452</v>
      </c>
      <c r="AI1285" s="27">
        <f t="shared" si="451"/>
        <v>0.11470110587008892</v>
      </c>
      <c r="AJ1285" s="27">
        <f t="shared" si="451"/>
        <v>0.11587135312291678</v>
      </c>
      <c r="AK1285" s="27">
        <f t="shared" si="451"/>
        <v>0.11697585510584543</v>
      </c>
      <c r="AL1285" s="27">
        <f t="shared" si="451"/>
        <v>0.11836312453252384</v>
      </c>
      <c r="AM1285" s="27">
        <f t="shared" si="451"/>
        <v>0.11959994895711948</v>
      </c>
      <c r="AN1285" s="27">
        <f t="shared" si="451"/>
        <v>0.12129784433672545</v>
      </c>
      <c r="AO1285" s="27">
        <f t="shared" si="451"/>
        <v>0.12297136451614819</v>
      </c>
      <c r="AP1285" s="27">
        <f t="shared" si="451"/>
        <v>0.12467972967279431</v>
      </c>
      <c r="AQ1285" s="27">
        <f t="shared" si="451"/>
        <v>0.12643877598777373</v>
      </c>
      <c r="AR1285" s="27">
        <f t="shared" si="451"/>
        <v>0.12828056046214903</v>
      </c>
      <c r="AS1285" s="27">
        <f t="shared" si="451"/>
        <v>0.1303819536682575</v>
      </c>
      <c r="AT1285" s="27">
        <f t="shared" si="451"/>
        <v>0.13067253050638888</v>
      </c>
      <c r="AU1285" s="27">
        <f t="shared" si="451"/>
        <v>0.13067134948773798</v>
      </c>
      <c r="AV1285" s="27">
        <f t="shared" si="451"/>
        <v>0.13068627253776977</v>
      </c>
      <c r="AW1285" s="27">
        <f t="shared" si="451"/>
        <v>0.13061117878834089</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3.1618785484610057E-2</v>
      </c>
      <c r="L1286" s="27">
        <f t="shared" si="452"/>
        <v>3.1446916354757486E-2</v>
      </c>
      <c r="M1286" s="27">
        <f t="shared" si="452"/>
        <v>3.1461022839745605E-2</v>
      </c>
      <c r="N1286" s="27">
        <f t="shared" si="452"/>
        <v>3.1172186541537569E-2</v>
      </c>
      <c r="O1286" s="27">
        <f t="shared" si="452"/>
        <v>3.0700450247237825E-2</v>
      </c>
      <c r="P1286" s="27">
        <f t="shared" si="452"/>
        <v>3.0053355161673623E-2</v>
      </c>
      <c r="Q1286" s="27">
        <f t="shared" si="452"/>
        <v>2.9583492368545915E-2</v>
      </c>
      <c r="R1286" s="27">
        <f t="shared" si="452"/>
        <v>2.9155206131309681E-2</v>
      </c>
      <c r="S1286" s="27">
        <f t="shared" si="452"/>
        <v>2.598208039547064E-2</v>
      </c>
      <c r="T1286" s="27">
        <f t="shared" si="452"/>
        <v>2.6382727568612818E-2</v>
      </c>
      <c r="U1286" s="27">
        <f t="shared" si="452"/>
        <v>2.6551450080311959E-2</v>
      </c>
      <c r="V1286" s="27">
        <f t="shared" si="452"/>
        <v>2.6649350092760718E-2</v>
      </c>
      <c r="W1286" s="27">
        <f t="shared" si="452"/>
        <v>2.6804986788005629E-2</v>
      </c>
      <c r="X1286" s="27">
        <f t="shared" si="452"/>
        <v>2.6913878551479732E-2</v>
      </c>
      <c r="Y1286" s="27">
        <f t="shared" si="452"/>
        <v>2.6916199177002661E-2</v>
      </c>
      <c r="Z1286" s="27">
        <f t="shared" si="452"/>
        <v>2.6911612976490439E-2</v>
      </c>
      <c r="AA1286" s="27">
        <f t="shared" si="452"/>
        <v>2.6918906162298736E-2</v>
      </c>
      <c r="AB1286" s="27">
        <f t="shared" si="452"/>
        <v>2.7131870954446104E-2</v>
      </c>
      <c r="AC1286" s="27">
        <f t="shared" si="452"/>
        <v>2.7239796410220653E-2</v>
      </c>
      <c r="AD1286" s="27">
        <f t="shared" si="452"/>
        <v>2.7482179087218707E-2</v>
      </c>
      <c r="AE1286" s="27">
        <f t="shared" si="452"/>
        <v>2.7749359540837834E-2</v>
      </c>
      <c r="AF1286" s="27">
        <f t="shared" si="452"/>
        <v>2.81606792952999E-2</v>
      </c>
      <c r="AG1286" s="27">
        <f t="shared" si="452"/>
        <v>2.8634906883948749E-2</v>
      </c>
      <c r="AH1286" s="27">
        <f t="shared" si="452"/>
        <v>2.8872077083203409E-2</v>
      </c>
      <c r="AI1286" s="27">
        <f t="shared" si="452"/>
        <v>2.9100108572442177E-2</v>
      </c>
      <c r="AJ1286" s="27">
        <f t="shared" si="452"/>
        <v>2.9397004769349495E-2</v>
      </c>
      <c r="AK1286" s="27">
        <f t="shared" si="452"/>
        <v>2.9677221140219565E-2</v>
      </c>
      <c r="AL1286" s="27">
        <f t="shared" si="452"/>
        <v>3.002917669138308E-2</v>
      </c>
      <c r="AM1286" s="27">
        <f t="shared" si="452"/>
        <v>3.0342963771008508E-2</v>
      </c>
      <c r="AN1286" s="27">
        <f t="shared" si="452"/>
        <v>3.0773726312628129E-2</v>
      </c>
      <c r="AO1286" s="27">
        <f t="shared" si="452"/>
        <v>3.1198304772878833E-2</v>
      </c>
      <c r="AP1286" s="27">
        <f t="shared" si="452"/>
        <v>3.163172353691486E-2</v>
      </c>
      <c r="AQ1286" s="27">
        <f t="shared" si="452"/>
        <v>3.2078000304357986E-2</v>
      </c>
      <c r="AR1286" s="27">
        <f t="shared" si="452"/>
        <v>3.2545268058795013E-2</v>
      </c>
      <c r="AS1286" s="27">
        <f t="shared" si="452"/>
        <v>3.3078399539849854E-2</v>
      </c>
      <c r="AT1286" s="27">
        <f t="shared" si="452"/>
        <v>3.3152119993319906E-2</v>
      </c>
      <c r="AU1286" s="27">
        <f t="shared" si="452"/>
        <v>3.3151820364378179E-2</v>
      </c>
      <c r="AV1286" s="27">
        <f t="shared" si="452"/>
        <v>3.3155606399158426E-2</v>
      </c>
      <c r="AW1286" s="27">
        <f t="shared" si="452"/>
        <v>3.3136554828165139E-2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0.15700744358616761</v>
      </c>
      <c r="L1287" s="27">
        <f t="shared" si="453"/>
        <v>0.16019971617730655</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0.17531753251219057</v>
      </c>
      <c r="S1287" s="27">
        <f t="shared" si="453"/>
        <v>0.16832151491205546</v>
      </c>
      <c r="T1287" s="27">
        <f t="shared" si="453"/>
        <v>0.17301728239335959</v>
      </c>
      <c r="U1287" s="27">
        <f t="shared" si="453"/>
        <v>0.17690086389767534</v>
      </c>
      <c r="V1287" s="27">
        <f t="shared" si="453"/>
        <v>0.18049720797862662</v>
      </c>
      <c r="W1287" s="27">
        <f t="shared" si="453"/>
        <v>0.18426223643867892</v>
      </c>
      <c r="X1287" s="27">
        <f t="shared" si="453"/>
        <v>0.18781515590147413</v>
      </c>
      <c r="Y1287" s="27">
        <f t="shared" si="453"/>
        <v>0.19096980456473459</v>
      </c>
      <c r="Z1287" s="27">
        <f t="shared" si="453"/>
        <v>0.19409261595467259</v>
      </c>
      <c r="AA1287" s="27">
        <f t="shared" si="453"/>
        <v>0.19725787586023993</v>
      </c>
      <c r="AB1287" s="27">
        <f t="shared" si="453"/>
        <v>0.20126264034939995</v>
      </c>
      <c r="AC1287" s="27">
        <f t="shared" si="453"/>
        <v>0.20486087759286586</v>
      </c>
      <c r="AD1287" s="27">
        <f t="shared" si="453"/>
        <v>0.2090550281085273</v>
      </c>
      <c r="AE1287" s="27">
        <f t="shared" si="453"/>
        <v>0.21340376378469114</v>
      </c>
      <c r="AF1287" s="27">
        <f t="shared" si="453"/>
        <v>0.21844419621075054</v>
      </c>
      <c r="AG1287" s="27">
        <f t="shared" si="453"/>
        <v>0.22384834034109063</v>
      </c>
      <c r="AH1287" s="27">
        <f t="shared" si="453"/>
        <v>0.22825202767927152</v>
      </c>
      <c r="AI1287" s="27">
        <f t="shared" si="453"/>
        <v>0.23266724698610969</v>
      </c>
      <c r="AJ1287" s="27">
        <f t="shared" si="453"/>
        <v>0.23746693162448154</v>
      </c>
      <c r="AK1287" s="27">
        <f t="shared" si="453"/>
        <v>0.24225419616284785</v>
      </c>
      <c r="AL1287" s="27">
        <f t="shared" si="453"/>
        <v>0.24746641053623727</v>
      </c>
      <c r="AM1287" s="27">
        <f t="shared" si="453"/>
        <v>0.25256886141738411</v>
      </c>
      <c r="AN1287" s="27">
        <f t="shared" si="453"/>
        <v>0.25835666832743759</v>
      </c>
      <c r="AO1287" s="27">
        <f t="shared" si="453"/>
        <v>0.26421835853489983</v>
      </c>
      <c r="AP1287" s="27">
        <f t="shared" si="453"/>
        <v>0.27023582513005778</v>
      </c>
      <c r="AQ1287" s="27">
        <f t="shared" si="453"/>
        <v>0.27643696271889812</v>
      </c>
      <c r="AR1287" s="27">
        <f t="shared" si="453"/>
        <v>0.2828744290233548</v>
      </c>
      <c r="AS1287" s="27">
        <f t="shared" si="453"/>
        <v>0.28981277253483256</v>
      </c>
      <c r="AT1287" s="27">
        <f t="shared" si="453"/>
        <v>0.2942456833775543</v>
      </c>
      <c r="AU1287" s="27">
        <f t="shared" si="453"/>
        <v>0.29829566345273956</v>
      </c>
      <c r="AV1287" s="27">
        <f t="shared" si="453"/>
        <v>0.30240838716397028</v>
      </c>
      <c r="AW1287" s="27">
        <f t="shared" si="453"/>
        <v>0.30642302584146203</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0.78620275218738989</v>
      </c>
      <c r="L1288" s="27">
        <f t="shared" si="454"/>
        <v>0.79655563720176326</v>
      </c>
      <c r="M1288" s="27">
        <f t="shared" si="454"/>
        <v>0.81318534024672107</v>
      </c>
      <c r="N1288" s="27">
        <f t="shared" si="454"/>
        <v>0.81796021384654038</v>
      </c>
      <c r="O1288" s="27">
        <f t="shared" si="454"/>
        <v>0.81503229757580642</v>
      </c>
      <c r="P1288" s="27">
        <f t="shared" si="454"/>
        <v>0.80443274266431908</v>
      </c>
      <c r="Q1288" s="27">
        <f t="shared" si="454"/>
        <v>0.79997057217510759</v>
      </c>
      <c r="R1288" s="27">
        <f t="shared" si="454"/>
        <v>0.79652072541357855</v>
      </c>
      <c r="S1288" s="27">
        <f t="shared" si="454"/>
        <v>0.68114111266584831</v>
      </c>
      <c r="T1288" s="27">
        <f t="shared" si="454"/>
        <v>0.7098503108510138</v>
      </c>
      <c r="U1288" s="27">
        <f t="shared" si="454"/>
        <v>0.72964199579391098</v>
      </c>
      <c r="V1288" s="27">
        <f t="shared" si="454"/>
        <v>0.74695922372764922</v>
      </c>
      <c r="W1288" s="27">
        <f t="shared" si="454"/>
        <v>0.76720744236951866</v>
      </c>
      <c r="X1288" s="27">
        <f t="shared" si="454"/>
        <v>0.78597639366135985</v>
      </c>
      <c r="Y1288" s="27">
        <f t="shared" si="454"/>
        <v>0.80034086292519746</v>
      </c>
      <c r="Z1288" s="27">
        <f t="shared" si="454"/>
        <v>0.81456964524590714</v>
      </c>
      <c r="AA1288" s="27">
        <f t="shared" si="454"/>
        <v>0.82951283644077334</v>
      </c>
      <c r="AB1288" s="27">
        <f t="shared" si="454"/>
        <v>0.85405114493404299</v>
      </c>
      <c r="AC1288" s="27">
        <f t="shared" si="454"/>
        <v>0.87419658950492518</v>
      </c>
      <c r="AD1288" s="27">
        <f t="shared" si="454"/>
        <v>0.90096493212247919</v>
      </c>
      <c r="AE1288" s="27">
        <f t="shared" si="454"/>
        <v>0.92941269242085311</v>
      </c>
      <c r="AF1288" s="27">
        <f t="shared" si="454"/>
        <v>0.9653339517677979</v>
      </c>
      <c r="AG1288" s="27">
        <f t="shared" si="454"/>
        <v>1.0050606970066505</v>
      </c>
      <c r="AH1288" s="27">
        <f t="shared" si="454"/>
        <v>1.033956248500834</v>
      </c>
      <c r="AI1288" s="27">
        <f t="shared" si="454"/>
        <v>1.0629595026443379</v>
      </c>
      <c r="AJ1288" s="27">
        <f t="shared" si="454"/>
        <v>1.0960118884201371</v>
      </c>
      <c r="AK1288" s="27">
        <f t="shared" si="454"/>
        <v>1.1288881091952199</v>
      </c>
      <c r="AL1288" s="27">
        <f t="shared" si="454"/>
        <v>1.1661571716195076</v>
      </c>
      <c r="AM1288" s="27">
        <f t="shared" si="454"/>
        <v>1.2022145869002225</v>
      </c>
      <c r="AN1288" s="27">
        <f t="shared" si="454"/>
        <v>1.2452429731867003</v>
      </c>
      <c r="AO1288" s="27">
        <f t="shared" si="454"/>
        <v>1.2888746333785015</v>
      </c>
      <c r="AP1288" s="27">
        <f t="shared" si="454"/>
        <v>1.333942467424325</v>
      </c>
      <c r="AQ1288" s="27">
        <f t="shared" si="454"/>
        <v>1.3807142430078103</v>
      </c>
      <c r="AR1288" s="27">
        <f t="shared" si="454"/>
        <v>1.4297008128896787</v>
      </c>
      <c r="AS1288" s="27">
        <f t="shared" si="454"/>
        <v>1.4835193510278961</v>
      </c>
      <c r="AT1288" s="27">
        <f t="shared" si="454"/>
        <v>1.5122045911231841</v>
      </c>
      <c r="AU1288" s="27">
        <f t="shared" si="454"/>
        <v>1.5371650381071744</v>
      </c>
      <c r="AV1288" s="27">
        <f t="shared" si="454"/>
        <v>1.5628507639884446</v>
      </c>
      <c r="AW1288" s="27">
        <f t="shared" si="454"/>
        <v>1.5876815986948853</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1.0921513426512337</v>
      </c>
      <c r="N1290" s="27">
        <f t="shared" si="456"/>
        <v>1.0976439186771809</v>
      </c>
      <c r="O1290" s="27">
        <f t="shared" si="456"/>
        <v>1.1012937605673538</v>
      </c>
      <c r="P1290" s="27">
        <f t="shared" si="456"/>
        <v>1.1030649457277464</v>
      </c>
      <c r="Q1290" s="27">
        <f t="shared" si="456"/>
        <v>1.1069781529146336</v>
      </c>
      <c r="R1290" s="27">
        <f t="shared" si="456"/>
        <v>1.1114672588381174</v>
      </c>
      <c r="S1290" s="27">
        <f t="shared" si="456"/>
        <v>1.081103816425216</v>
      </c>
      <c r="T1290" s="27">
        <f t="shared" si="456"/>
        <v>1.0948990890770531</v>
      </c>
      <c r="U1290" s="27">
        <f t="shared" si="456"/>
        <v>1.1055630758018808</v>
      </c>
      <c r="V1290" s="27">
        <f t="shared" si="456"/>
        <v>1.1150827155234406</v>
      </c>
      <c r="W1290" s="27">
        <f t="shared" si="456"/>
        <v>1.1251459976605596</v>
      </c>
      <c r="X1290" s="27">
        <f t="shared" si="456"/>
        <v>1.1343340040072216</v>
      </c>
      <c r="Y1290" s="27">
        <f t="shared" si="456"/>
        <v>1.1420795269694071</v>
      </c>
      <c r="Z1290" s="27">
        <f t="shared" si="456"/>
        <v>1.1497286868510252</v>
      </c>
      <c r="AA1290" s="27">
        <f t="shared" si="456"/>
        <v>1.1575446365589015</v>
      </c>
      <c r="AB1290" s="27">
        <f t="shared" si="456"/>
        <v>1.1683892307482282</v>
      </c>
      <c r="AC1290" s="27">
        <f t="shared" si="456"/>
        <v>1.177748313260375</v>
      </c>
      <c r="AD1290" s="27">
        <f t="shared" si="456"/>
        <v>1.1892286768767839</v>
      </c>
      <c r="AE1290" s="27">
        <f t="shared" si="456"/>
        <v>1.2012301786356998</v>
      </c>
      <c r="AF1290" s="27">
        <f t="shared" si="456"/>
        <v>1.2156440621023219</v>
      </c>
      <c r="AG1290" s="27">
        <f t="shared" si="456"/>
        <v>1.2312815712852161</v>
      </c>
      <c r="AH1290" s="27">
        <f t="shared" si="456"/>
        <v>1.2433357533672107</v>
      </c>
      <c r="AI1290" s="27">
        <f t="shared" si="456"/>
        <v>1.2553898947265021</v>
      </c>
      <c r="AJ1290" s="27">
        <f t="shared" si="456"/>
        <v>1.268741000218647</v>
      </c>
      <c r="AK1290" s="27">
        <f t="shared" si="456"/>
        <v>1.2819945412012994</v>
      </c>
      <c r="AL1290" s="27">
        <f t="shared" si="456"/>
        <v>1.2966624556264037</v>
      </c>
      <c r="AM1290" s="27">
        <f t="shared" si="456"/>
        <v>1.3108849260107014</v>
      </c>
      <c r="AN1290" s="27">
        <f t="shared" si="456"/>
        <v>1.3273999798500411</v>
      </c>
      <c r="AO1290" s="27">
        <f t="shared" si="456"/>
        <v>1.3440898135356563</v>
      </c>
      <c r="AP1290" s="27">
        <f t="shared" si="456"/>
        <v>1.3612310825575897</v>
      </c>
      <c r="AQ1290" s="27">
        <f t="shared" si="456"/>
        <v>1.3789133052065494</v>
      </c>
      <c r="AR1290" s="27">
        <f t="shared" si="456"/>
        <v>1.3973089323652517</v>
      </c>
      <c r="AS1290" s="27">
        <f t="shared" si="456"/>
        <v>1.4173043215491503</v>
      </c>
      <c r="AT1290" s="27">
        <f t="shared" si="456"/>
        <v>1.4287607537784786</v>
      </c>
      <c r="AU1290" s="27">
        <f t="shared" si="456"/>
        <v>1.4388821321088736</v>
      </c>
      <c r="AV1290" s="27">
        <f t="shared" si="456"/>
        <v>1.4491709138392974</v>
      </c>
      <c r="AW1290" s="27">
        <f t="shared" si="456"/>
        <v>1.4590876146511078</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0.74376253694082295</v>
      </c>
      <c r="N1291" s="27">
        <f t="shared" si="457"/>
        <v>0.74750301879518044</v>
      </c>
      <c r="O1291" s="27">
        <f t="shared" si="457"/>
        <v>0.74998858609492636</v>
      </c>
      <c r="P1291" s="27">
        <f t="shared" si="457"/>
        <v>0.75119477530775824</v>
      </c>
      <c r="Q1291" s="27">
        <f t="shared" si="457"/>
        <v>0.7538596961765357</v>
      </c>
      <c r="R1291" s="27">
        <f t="shared" si="457"/>
        <v>0.75691680802528449</v>
      </c>
      <c r="S1291" s="27">
        <f t="shared" si="457"/>
        <v>0.73623909599276127</v>
      </c>
      <c r="T1291" s="27">
        <f t="shared" si="457"/>
        <v>0.74563377105712825</v>
      </c>
      <c r="U1291" s="27">
        <f t="shared" si="457"/>
        <v>0.75289601898066894</v>
      </c>
      <c r="V1291" s="27">
        <f t="shared" si="457"/>
        <v>0.7593789587652614</v>
      </c>
      <c r="W1291" s="27">
        <f t="shared" si="457"/>
        <v>0.76623212275449915</v>
      </c>
      <c r="X1291" s="27">
        <f t="shared" si="457"/>
        <v>0.77248921794172176</v>
      </c>
      <c r="Y1291" s="27">
        <f t="shared" si="457"/>
        <v>0.77776397207451797</v>
      </c>
      <c r="Z1291" s="27">
        <f t="shared" si="457"/>
        <v>0.78297310229012307</v>
      </c>
      <c r="AA1291" s="27">
        <f t="shared" si="457"/>
        <v>0.78829581751860067</v>
      </c>
      <c r="AB1291" s="27">
        <f t="shared" si="457"/>
        <v>0.79568106036119735</v>
      </c>
      <c r="AC1291" s="27">
        <f t="shared" si="457"/>
        <v>0.80205465958763289</v>
      </c>
      <c r="AD1291" s="27">
        <f t="shared" si="457"/>
        <v>0.80987286576006323</v>
      </c>
      <c r="AE1291" s="27">
        <f t="shared" si="457"/>
        <v>0.81804597057321304</v>
      </c>
      <c r="AF1291" s="27">
        <f t="shared" si="457"/>
        <v>0.82786192383503843</v>
      </c>
      <c r="AG1291" s="27">
        <f t="shared" si="457"/>
        <v>0.83851117458179947</v>
      </c>
      <c r="AH1291" s="27">
        <f t="shared" si="457"/>
        <v>0.84672015505540921</v>
      </c>
      <c r="AI1291" s="27">
        <f t="shared" si="457"/>
        <v>0.85492910779657982</v>
      </c>
      <c r="AJ1291" s="27">
        <f t="shared" si="457"/>
        <v>0.86402130198616611</v>
      </c>
      <c r="AK1291" s="27">
        <f t="shared" si="457"/>
        <v>0.87304705407724315</v>
      </c>
      <c r="AL1291" s="27">
        <f t="shared" si="457"/>
        <v>0.88303600415989647</v>
      </c>
      <c r="AM1291" s="27">
        <f t="shared" si="457"/>
        <v>0.8927216038029937</v>
      </c>
      <c r="AN1291" s="27">
        <f t="shared" si="457"/>
        <v>0.90396846846503176</v>
      </c>
      <c r="AO1291" s="27">
        <f t="shared" si="457"/>
        <v>0.9153343593982427</v>
      </c>
      <c r="AP1291" s="27">
        <f t="shared" si="457"/>
        <v>0.92700768088424634</v>
      </c>
      <c r="AQ1291" s="27">
        <f t="shared" si="457"/>
        <v>0.93904939549150701</v>
      </c>
      <c r="AR1291" s="27">
        <f t="shared" si="457"/>
        <v>0.95157694345107857</v>
      </c>
      <c r="AS1291" s="27">
        <f t="shared" si="457"/>
        <v>0.96519394029552108</v>
      </c>
      <c r="AT1291" s="27">
        <f t="shared" si="457"/>
        <v>0.97299584902960823</v>
      </c>
      <c r="AU1291" s="27">
        <f t="shared" si="457"/>
        <v>0.97988857692396614</v>
      </c>
      <c r="AV1291" s="27">
        <f t="shared" si="457"/>
        <v>0.98689530767913225</v>
      </c>
      <c r="AW1291" s="27">
        <f t="shared" si="457"/>
        <v>0.99364864878291259</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15.353527292296837</v>
      </c>
      <c r="L1292" s="27">
        <f t="shared" si="458"/>
        <v>15.220371053361486</v>
      </c>
      <c r="M1292" s="27">
        <f t="shared" si="458"/>
        <v>15.169682504177882</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12.171307653404368</v>
      </c>
      <c r="T1292" s="27">
        <f t="shared" si="458"/>
        <v>12.409242980519185</v>
      </c>
      <c r="U1292" s="27">
        <f t="shared" si="458"/>
        <v>12.536935132118783</v>
      </c>
      <c r="V1292" s="27">
        <f t="shared" si="458"/>
        <v>12.627950665515616</v>
      </c>
      <c r="W1292" s="27">
        <f t="shared" si="458"/>
        <v>12.741419698273484</v>
      </c>
      <c r="X1292" s="27">
        <f t="shared" si="458"/>
        <v>12.829469549352394</v>
      </c>
      <c r="Y1292" s="27">
        <f t="shared" si="458"/>
        <v>12.866055178134978</v>
      </c>
      <c r="Z1292" s="27">
        <f t="shared" si="458"/>
        <v>12.897116086638068</v>
      </c>
      <c r="AA1292" s="27">
        <f t="shared" si="458"/>
        <v>12.931426294489832</v>
      </c>
      <c r="AB1292" s="27">
        <f t="shared" si="458"/>
        <v>13.058857567361098</v>
      </c>
      <c r="AC1292" s="27">
        <f t="shared" si="458"/>
        <v>13.135736118686509</v>
      </c>
      <c r="AD1292" s="27">
        <f t="shared" si="458"/>
        <v>13.161773929292332</v>
      </c>
      <c r="AE1292" s="27">
        <f t="shared" si="458"/>
        <v>13.193412586391476</v>
      </c>
      <c r="AF1292" s="27">
        <f t="shared" si="458"/>
        <v>13.284445441700106</v>
      </c>
      <c r="AG1292" s="27">
        <f t="shared" si="458"/>
        <v>13.396718915540504</v>
      </c>
      <c r="AH1292" s="27">
        <f t="shared" si="458"/>
        <v>13.395740597917952</v>
      </c>
      <c r="AI1292" s="27">
        <f t="shared" si="458"/>
        <v>13.384910174481227</v>
      </c>
      <c r="AJ1292" s="27">
        <f t="shared" si="458"/>
        <v>13.398434985829827</v>
      </c>
      <c r="AK1292" s="27">
        <f t="shared" si="458"/>
        <v>13.398319173745541</v>
      </c>
      <c r="AL1292" s="27">
        <f t="shared" si="458"/>
        <v>13.42266254096387</v>
      </c>
      <c r="AM1292" s="27">
        <f t="shared" si="458"/>
        <v>13.423736865257361</v>
      </c>
      <c r="AN1292" s="27">
        <f t="shared" si="458"/>
        <v>13.535950399213498</v>
      </c>
      <c r="AO1292" s="27">
        <f t="shared" si="458"/>
        <v>13.64085590815815</v>
      </c>
      <c r="AP1292" s="27">
        <f t="shared" si="458"/>
        <v>13.744706587938053</v>
      </c>
      <c r="AQ1292" s="27">
        <f t="shared" si="458"/>
        <v>13.849031248884563</v>
      </c>
      <c r="AR1292" s="27">
        <f t="shared" si="458"/>
        <v>13.957009356389916</v>
      </c>
      <c r="AS1292" s="27">
        <f t="shared" si="458"/>
        <v>14.086802114678639</v>
      </c>
      <c r="AT1292" s="27">
        <f t="shared" si="458"/>
        <v>14.023663917742747</v>
      </c>
      <c r="AU1292" s="27">
        <f t="shared" si="458"/>
        <v>13.927318390204961</v>
      </c>
      <c r="AV1292" s="27">
        <f t="shared" si="458"/>
        <v>13.829772601228814</v>
      </c>
      <c r="AW1292" s="27">
        <f t="shared" si="458"/>
        <v>13.72023414832719</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9.6543103644621411</v>
      </c>
      <c r="L1293" s="27">
        <f t="shared" si="459"/>
        <v>9.570581613851763</v>
      </c>
      <c r="M1293" s="27">
        <f t="shared" si="459"/>
        <v>9.5387086131772989</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7.65332808482869</v>
      </c>
      <c r="T1293" s="27">
        <f t="shared" si="459"/>
        <v>7.8029420107301855</v>
      </c>
      <c r="U1293" s="27">
        <f t="shared" si="459"/>
        <v>7.8832349388097791</v>
      </c>
      <c r="V1293" s="27">
        <f t="shared" si="459"/>
        <v>7.9404655797349353</v>
      </c>
      <c r="W1293" s="27">
        <f t="shared" si="459"/>
        <v>8.0118149991969663</v>
      </c>
      <c r="X1293" s="27">
        <f t="shared" si="459"/>
        <v>8.0671808166848447</v>
      </c>
      <c r="Y1293" s="27">
        <f t="shared" si="459"/>
        <v>8.0901858896183612</v>
      </c>
      <c r="Z1293" s="27">
        <f t="shared" si="459"/>
        <v>8.1097170139770931</v>
      </c>
      <c r="AA1293" s="27">
        <f t="shared" si="459"/>
        <v>8.1312913003911547</v>
      </c>
      <c r="AB1293" s="27">
        <f t="shared" si="459"/>
        <v>8.2114201877156283</v>
      </c>
      <c r="AC1293" s="27">
        <f t="shared" si="459"/>
        <v>8.2597614828939765</v>
      </c>
      <c r="AD1293" s="27">
        <f t="shared" si="459"/>
        <v>8.276134079237087</v>
      </c>
      <c r="AE1293" s="27">
        <f t="shared" si="459"/>
        <v>8.2960284923797367</v>
      </c>
      <c r="AF1293" s="27">
        <f t="shared" si="459"/>
        <v>8.3532700253370304</v>
      </c>
      <c r="AG1293" s="27">
        <f t="shared" si="459"/>
        <v>8.4238676763859406</v>
      </c>
      <c r="AH1293" s="27">
        <f t="shared" si="459"/>
        <v>8.4232525094745618</v>
      </c>
      <c r="AI1293" s="27">
        <f t="shared" si="459"/>
        <v>8.4164423304683922</v>
      </c>
      <c r="AJ1293" s="27">
        <f t="shared" si="459"/>
        <v>8.4249467427701621</v>
      </c>
      <c r="AK1293" s="27">
        <f t="shared" si="459"/>
        <v>8.4248739200380083</v>
      </c>
      <c r="AL1293" s="27">
        <f t="shared" si="459"/>
        <v>8.4401810490102402</v>
      </c>
      <c r="AM1293" s="27">
        <f t="shared" si="459"/>
        <v>8.4408565849938597</v>
      </c>
      <c r="AN1293" s="27">
        <f t="shared" si="459"/>
        <v>8.5114165457951234</v>
      </c>
      <c r="AO1293" s="27">
        <f t="shared" si="459"/>
        <v>8.5773812145655146</v>
      </c>
      <c r="AP1293" s="27">
        <f t="shared" si="459"/>
        <v>8.6426826059049908</v>
      </c>
      <c r="AQ1293" s="27">
        <f t="shared" si="459"/>
        <v>8.7082820369849241</v>
      </c>
      <c r="AR1293" s="27">
        <f t="shared" si="459"/>
        <v>8.776178758212426</v>
      </c>
      <c r="AS1293" s="27">
        <f t="shared" si="459"/>
        <v>8.8577925494750751</v>
      </c>
      <c r="AT1293" s="27">
        <f t="shared" si="459"/>
        <v>8.818091200236756</v>
      </c>
      <c r="AU1293" s="27">
        <f t="shared" si="459"/>
        <v>8.7575090546900238</v>
      </c>
      <c r="AV1293" s="27">
        <f t="shared" si="459"/>
        <v>8.6961721837812433</v>
      </c>
      <c r="AW1293" s="27">
        <f t="shared" si="459"/>
        <v>8.6272943161080669</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5.8008217784478351</v>
      </c>
      <c r="L1295" s="27">
        <f t="shared" si="461"/>
        <v>5.8039582643251126</v>
      </c>
      <c r="M1295" s="27">
        <f t="shared" si="461"/>
        <v>5.8114574843873843</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5.9177473514755112</v>
      </c>
      <c r="T1295" s="27">
        <f t="shared" si="461"/>
        <v>5.9375309150436957</v>
      </c>
      <c r="U1295" s="27">
        <f t="shared" si="461"/>
        <v>5.9550349542369023</v>
      </c>
      <c r="V1295" s="27">
        <f t="shared" si="461"/>
        <v>5.9702956047872346</v>
      </c>
      <c r="W1295" s="27">
        <f t="shared" si="461"/>
        <v>5.9833335465648414</v>
      </c>
      <c r="X1295" s="27">
        <f t="shared" si="461"/>
        <v>5.9938722300414815</v>
      </c>
      <c r="Y1295" s="27">
        <f t="shared" si="461"/>
        <v>6.0040753426216513</v>
      </c>
      <c r="Z1295" s="27">
        <f t="shared" si="461"/>
        <v>6.0140016433547752</v>
      </c>
      <c r="AA1295" s="27">
        <f t="shared" si="461"/>
        <v>6.0236073114274769</v>
      </c>
      <c r="AB1295" s="27">
        <f t="shared" si="461"/>
        <v>6.0331135497203547</v>
      </c>
      <c r="AC1295" s="27">
        <f t="shared" si="461"/>
        <v>6.0420086626499678</v>
      </c>
      <c r="AD1295" s="27">
        <f t="shared" si="461"/>
        <v>6.0508823359685007</v>
      </c>
      <c r="AE1295" s="27">
        <f t="shared" si="461"/>
        <v>6.059525855279027</v>
      </c>
      <c r="AF1295" s="27">
        <f t="shared" si="461"/>
        <v>6.0680826735126097</v>
      </c>
      <c r="AG1295" s="27">
        <f t="shared" si="461"/>
        <v>6.07639140862522</v>
      </c>
      <c r="AH1295" s="27">
        <f t="shared" si="461"/>
        <v>6.0839321608306083</v>
      </c>
      <c r="AI1295" s="27">
        <f t="shared" si="461"/>
        <v>6.0911065580949133</v>
      </c>
      <c r="AJ1295" s="27">
        <f t="shared" si="461"/>
        <v>6.0980098310577775</v>
      </c>
      <c r="AK1295" s="27">
        <f t="shared" si="461"/>
        <v>6.1044705461191313</v>
      </c>
      <c r="AL1295" s="27">
        <f t="shared" si="461"/>
        <v>6.1106093052100885</v>
      </c>
      <c r="AM1295" s="27">
        <f t="shared" si="461"/>
        <v>6.1162119997906332</v>
      </c>
      <c r="AN1295" s="27">
        <f t="shared" si="461"/>
        <v>6.1216103650549423</v>
      </c>
      <c r="AO1295" s="27">
        <f t="shared" si="461"/>
        <v>6.1265684788361296</v>
      </c>
      <c r="AP1295" s="27">
        <f t="shared" si="461"/>
        <v>6.131090742863095</v>
      </c>
      <c r="AQ1295" s="27">
        <f t="shared" si="461"/>
        <v>6.1351642207573143</v>
      </c>
      <c r="AR1295" s="27">
        <f t="shared" si="461"/>
        <v>6.1387855064960508</v>
      </c>
      <c r="AS1295" s="27">
        <f t="shared" si="461"/>
        <v>6.1420270149893508</v>
      </c>
      <c r="AT1295" s="27">
        <f t="shared" si="461"/>
        <v>6.1438601984597403</v>
      </c>
      <c r="AU1295" s="27">
        <f t="shared" si="461"/>
        <v>6.1449861131424406</v>
      </c>
      <c r="AV1295" s="27">
        <f t="shared" si="461"/>
        <v>6.1455384628484486</v>
      </c>
      <c r="AW1295" s="27">
        <f t="shared" si="461"/>
        <v>6.1454485047023475</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0.64754299084306621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0.66059533724434472</v>
      </c>
      <c r="T1296" s="27">
        <f t="shared" si="462"/>
        <v>0.66280376708614275</v>
      </c>
      <c r="U1296" s="27">
        <f t="shared" si="462"/>
        <v>0.66475773470037225</v>
      </c>
      <c r="V1296" s="27">
        <f t="shared" si="462"/>
        <v>0.66646127390171195</v>
      </c>
      <c r="W1296" s="27">
        <f t="shared" si="462"/>
        <v>0.66791669317428426</v>
      </c>
      <c r="X1296" s="27">
        <f t="shared" si="462"/>
        <v>0.66909312142508237</v>
      </c>
      <c r="Y1296" s="27">
        <f t="shared" si="462"/>
        <v>0.67023209005546158</v>
      </c>
      <c r="Z1296" s="27">
        <f t="shared" si="462"/>
        <v>0.67134015831031046</v>
      </c>
      <c r="AA1296" s="27">
        <f t="shared" si="462"/>
        <v>0.67241243449296328</v>
      </c>
      <c r="AB1296" s="27">
        <f t="shared" si="462"/>
        <v>0.67347361137633321</v>
      </c>
      <c r="AC1296" s="27">
        <f t="shared" si="462"/>
        <v>0.67446656862451637</v>
      </c>
      <c r="AD1296" s="27">
        <f t="shared" si="462"/>
        <v>0.67545713257905748</v>
      </c>
      <c r="AE1296" s="27">
        <f t="shared" si="462"/>
        <v>0.67642200455056722</v>
      </c>
      <c r="AF1296" s="27">
        <f t="shared" si="462"/>
        <v>0.6773771981218748</v>
      </c>
      <c r="AG1296" s="27">
        <f t="shared" si="462"/>
        <v>0.67830469829175277</v>
      </c>
      <c r="AH1296" s="27">
        <f t="shared" si="462"/>
        <v>0.67914646889301933</v>
      </c>
      <c r="AI1296" s="27">
        <f t="shared" si="462"/>
        <v>0.67994734346552976</v>
      </c>
      <c r="AJ1296" s="27">
        <f t="shared" si="462"/>
        <v>0.68071795256053547</v>
      </c>
      <c r="AK1296" s="27">
        <f t="shared" si="462"/>
        <v>0.68143915912636355</v>
      </c>
      <c r="AL1296" s="27">
        <f t="shared" si="462"/>
        <v>0.6821244258995286</v>
      </c>
      <c r="AM1296" s="27">
        <f t="shared" si="462"/>
        <v>0.68274985204500094</v>
      </c>
      <c r="AN1296" s="27">
        <f t="shared" si="462"/>
        <v>0.68335246900556701</v>
      </c>
      <c r="AO1296" s="27">
        <f t="shared" si="462"/>
        <v>0.68390594090134904</v>
      </c>
      <c r="AP1296" s="27">
        <f t="shared" si="462"/>
        <v>0.68441075909526128</v>
      </c>
      <c r="AQ1296" s="27">
        <f t="shared" si="462"/>
        <v>0.68486547950548948</v>
      </c>
      <c r="AR1296" s="27">
        <f t="shared" si="462"/>
        <v>0.68526972191932656</v>
      </c>
      <c r="AS1296" s="27">
        <f t="shared" si="462"/>
        <v>0.68563156997892261</v>
      </c>
      <c r="AT1296" s="27">
        <f t="shared" si="462"/>
        <v>0.68583620738246964</v>
      </c>
      <c r="AU1296" s="27">
        <f t="shared" si="462"/>
        <v>0.68596189270584551</v>
      </c>
      <c r="AV1296" s="27">
        <f t="shared" si="462"/>
        <v>0.68602355124221859</v>
      </c>
      <c r="AW1296" s="27">
        <f t="shared" si="462"/>
        <v>0.68601350925692695</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0.74639585624714178</v>
      </c>
      <c r="T1297" s="27">
        <f t="shared" si="463"/>
        <v>0.75062344269595038</v>
      </c>
      <c r="U1297" s="27">
        <f t="shared" si="463"/>
        <v>0.75434456999126498</v>
      </c>
      <c r="V1297" s="27">
        <f t="shared" si="463"/>
        <v>0.7575750131274801</v>
      </c>
      <c r="W1297" s="27">
        <f t="shared" si="463"/>
        <v>0.7603267043915154</v>
      </c>
      <c r="X1297" s="27">
        <f t="shared" si="463"/>
        <v>0.76255455909308367</v>
      </c>
      <c r="Y1297" s="27">
        <f t="shared" si="463"/>
        <v>0.7646741649144333</v>
      </c>
      <c r="Z1297" s="27">
        <f t="shared" si="463"/>
        <v>0.76670028037779503</v>
      </c>
      <c r="AA1297" s="27">
        <f t="shared" si="463"/>
        <v>0.7686279201351115</v>
      </c>
      <c r="AB1297" s="27">
        <f t="shared" si="463"/>
        <v>0.77050157660343455</v>
      </c>
      <c r="AC1297" s="27">
        <f t="shared" si="463"/>
        <v>0.77222791857842199</v>
      </c>
      <c r="AD1297" s="27">
        <f t="shared" si="463"/>
        <v>0.77391993205048337</v>
      </c>
      <c r="AE1297" s="27">
        <f t="shared" si="463"/>
        <v>0.77554063276479512</v>
      </c>
      <c r="AF1297" s="27">
        <f t="shared" si="463"/>
        <v>0.77711869829831559</v>
      </c>
      <c r="AG1297" s="27">
        <f t="shared" si="463"/>
        <v>0.77862582768115796</v>
      </c>
      <c r="AH1297" s="27">
        <f t="shared" si="463"/>
        <v>0.77996736659868171</v>
      </c>
      <c r="AI1297" s="27">
        <f t="shared" si="463"/>
        <v>0.78121973085953944</v>
      </c>
      <c r="AJ1297" s="27">
        <f t="shared" si="463"/>
        <v>0.78240207201816891</v>
      </c>
      <c r="AK1297" s="27">
        <f t="shared" si="463"/>
        <v>0.78348415837993368</v>
      </c>
      <c r="AL1297" s="27">
        <f t="shared" si="463"/>
        <v>0.78448961677320206</v>
      </c>
      <c r="AM1297" s="27">
        <f t="shared" si="463"/>
        <v>0.78538036055819127</v>
      </c>
      <c r="AN1297" s="27">
        <f t="shared" si="463"/>
        <v>0.78621855970709831</v>
      </c>
      <c r="AO1297" s="27">
        <f t="shared" si="463"/>
        <v>0.78696200764009205</v>
      </c>
      <c r="AP1297" s="27">
        <f t="shared" si="463"/>
        <v>0.78761263401819026</v>
      </c>
      <c r="AQ1297" s="27">
        <f t="shared" si="463"/>
        <v>0.78816913857770965</v>
      </c>
      <c r="AR1297" s="27">
        <f t="shared" si="463"/>
        <v>0.78863191473156036</v>
      </c>
      <c r="AS1297" s="27">
        <f t="shared" si="463"/>
        <v>0.7890150882372613</v>
      </c>
      <c r="AT1297" s="27">
        <f t="shared" si="463"/>
        <v>0.78913286819737027</v>
      </c>
      <c r="AU1297" s="27">
        <f t="shared" si="463"/>
        <v>0.78911397535038097</v>
      </c>
      <c r="AV1297" s="27">
        <f t="shared" si="463"/>
        <v>0.78898363389620252</v>
      </c>
      <c r="AW1297" s="27">
        <f t="shared" si="463"/>
        <v>0.78873031132745119</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1.2123460769338652</v>
      </c>
      <c r="Q1298" s="27">
        <f t="shared" si="464"/>
        <v>1.2198688909683484</v>
      </c>
      <c r="R1298" s="27">
        <f t="shared" si="464"/>
        <v>1.2278946750888551</v>
      </c>
      <c r="S1298" s="27">
        <f t="shared" si="464"/>
        <v>1.2352699808309164</v>
      </c>
      <c r="T1298" s="27">
        <f t="shared" si="464"/>
        <v>1.2422665505303223</v>
      </c>
      <c r="U1298" s="27">
        <f t="shared" si="464"/>
        <v>1.2484249406182093</v>
      </c>
      <c r="V1298" s="27">
        <f t="shared" si="464"/>
        <v>1.2537712583898704</v>
      </c>
      <c r="W1298" s="27">
        <f t="shared" si="464"/>
        <v>1.2583252515377801</v>
      </c>
      <c r="X1298" s="27">
        <f t="shared" si="464"/>
        <v>1.2620123058153014</v>
      </c>
      <c r="Y1298" s="27">
        <f t="shared" si="464"/>
        <v>1.2655202103948799</v>
      </c>
      <c r="Z1298" s="27">
        <f t="shared" si="464"/>
        <v>1.268873390331023</v>
      </c>
      <c r="AA1298" s="27">
        <f t="shared" si="464"/>
        <v>1.2720635949739607</v>
      </c>
      <c r="AB1298" s="27">
        <f t="shared" si="464"/>
        <v>1.275164458370156</v>
      </c>
      <c r="AC1298" s="27">
        <f t="shared" si="464"/>
        <v>1.2780215192722255</v>
      </c>
      <c r="AD1298" s="27">
        <f t="shared" si="464"/>
        <v>1.2808217671992546</v>
      </c>
      <c r="AE1298" s="27">
        <f t="shared" si="464"/>
        <v>1.2835039939607567</v>
      </c>
      <c r="AF1298" s="27">
        <f t="shared" si="464"/>
        <v>1.2861156603640822</v>
      </c>
      <c r="AG1298" s="27">
        <f t="shared" si="464"/>
        <v>1.2886099288789343</v>
      </c>
      <c r="AH1298" s="27">
        <f t="shared" si="464"/>
        <v>1.2908301485372613</v>
      </c>
      <c r="AI1298" s="27">
        <f t="shared" si="464"/>
        <v>1.2929027859501765</v>
      </c>
      <c r="AJ1298" s="27">
        <f t="shared" si="464"/>
        <v>1.294859536551257</v>
      </c>
      <c r="AK1298" s="27">
        <f t="shared" si="464"/>
        <v>1.2966503674999652</v>
      </c>
      <c r="AL1298" s="27">
        <f t="shared" si="464"/>
        <v>1.2983143807173261</v>
      </c>
      <c r="AM1298" s="27">
        <f t="shared" si="464"/>
        <v>1.2997885435881402</v>
      </c>
      <c r="AN1298" s="27">
        <f t="shared" si="464"/>
        <v>1.3011757461535574</v>
      </c>
      <c r="AO1298" s="27">
        <f t="shared" si="464"/>
        <v>1.3024061373812841</v>
      </c>
      <c r="AP1298" s="27">
        <f t="shared" si="464"/>
        <v>1.3034829108211081</v>
      </c>
      <c r="AQ1298" s="27">
        <f t="shared" si="464"/>
        <v>1.3044039145630451</v>
      </c>
      <c r="AR1298" s="27">
        <f t="shared" si="464"/>
        <v>1.30516979969747</v>
      </c>
      <c r="AS1298" s="27">
        <f t="shared" si="464"/>
        <v>1.305803944066146</v>
      </c>
      <c r="AT1298" s="27">
        <f t="shared" si="464"/>
        <v>1.3059988675077063</v>
      </c>
      <c r="AU1298" s="27">
        <f t="shared" si="464"/>
        <v>1.3059676002297018</v>
      </c>
      <c r="AV1298" s="27">
        <f t="shared" si="464"/>
        <v>1.305751887770614</v>
      </c>
      <c r="AW1298" s="27">
        <f t="shared" si="464"/>
        <v>1.3053326440649764</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0.19132863754616408</v>
      </c>
      <c r="S1299" s="27">
        <f t="shared" si="465"/>
        <v>0.18121691515177082</v>
      </c>
      <c r="T1299" s="27">
        <f t="shared" si="465"/>
        <v>0.18348274227221728</v>
      </c>
      <c r="U1299" s="27">
        <f t="shared" si="465"/>
        <v>0.18500542428263034</v>
      </c>
      <c r="V1299" s="27">
        <f t="shared" si="465"/>
        <v>0.18633992600873345</v>
      </c>
      <c r="W1299" s="27">
        <f t="shared" si="465"/>
        <v>0.18794532448884269</v>
      </c>
      <c r="X1299" s="27">
        <f t="shared" si="465"/>
        <v>0.18945528470008383</v>
      </c>
      <c r="Y1299" s="27">
        <f t="shared" si="465"/>
        <v>0.19059515241393726</v>
      </c>
      <c r="Z1299" s="27">
        <f t="shared" si="465"/>
        <v>0.19172409176710437</v>
      </c>
      <c r="AA1299" s="27">
        <f t="shared" si="465"/>
        <v>0.19291420871429943</v>
      </c>
      <c r="AB1299" s="27">
        <f t="shared" si="465"/>
        <v>0.19490384140562342</v>
      </c>
      <c r="AC1299" s="27">
        <f t="shared" si="465"/>
        <v>0.19653122230472453</v>
      </c>
      <c r="AD1299" s="27">
        <f t="shared" si="465"/>
        <v>0.19870672632266706</v>
      </c>
      <c r="AE1299" s="27">
        <f t="shared" si="465"/>
        <v>0.20102070374492181</v>
      </c>
      <c r="AF1299" s="27">
        <f t="shared" si="465"/>
        <v>0.2039525742459882</v>
      </c>
      <c r="AG1299" s="27">
        <f t="shared" si="465"/>
        <v>0.20719921130686197</v>
      </c>
      <c r="AH1299" s="27">
        <f t="shared" si="465"/>
        <v>0.20955489098601043</v>
      </c>
      <c r="AI1299" s="27">
        <f t="shared" si="465"/>
        <v>0.21192293732431061</v>
      </c>
      <c r="AJ1299" s="27">
        <f t="shared" si="465"/>
        <v>0.21462910923397369</v>
      </c>
      <c r="AK1299" s="27">
        <f t="shared" si="465"/>
        <v>0.21732663117670842</v>
      </c>
      <c r="AL1299" s="27">
        <f t="shared" si="465"/>
        <v>0.22039274825333016</v>
      </c>
      <c r="AM1299" s="27">
        <f t="shared" si="465"/>
        <v>0.2233679582264026</v>
      </c>
      <c r="AN1299" s="27">
        <f t="shared" si="465"/>
        <v>0.22692459454896774</v>
      </c>
      <c r="AO1299" s="27">
        <f t="shared" si="465"/>
        <v>0.23054073392143409</v>
      </c>
      <c r="AP1299" s="27">
        <f t="shared" si="465"/>
        <v>0.23428659186390743</v>
      </c>
      <c r="AQ1299" s="27">
        <f t="shared" si="465"/>
        <v>0.23818605127383119</v>
      </c>
      <c r="AR1299" s="27">
        <f t="shared" si="465"/>
        <v>0.2422831406725548</v>
      </c>
      <c r="AS1299" s="27">
        <f t="shared" si="465"/>
        <v>0.2467953078980418</v>
      </c>
      <c r="AT1299" s="27">
        <f t="shared" si="465"/>
        <v>0.24925861312679798</v>
      </c>
      <c r="AU1299" s="27">
        <f t="shared" si="465"/>
        <v>0.2514343978315251</v>
      </c>
      <c r="AV1299" s="27">
        <f t="shared" si="465"/>
        <v>0.25369020321184743</v>
      </c>
      <c r="AW1299" s="27">
        <f t="shared" si="465"/>
        <v>0.25589710336146904</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0.66038785467281191</v>
      </c>
      <c r="U1317" s="27">
        <f t="shared" si="483"/>
        <v>0.66019993680841182</v>
      </c>
      <c r="V1317" s="27">
        <f t="shared" si="483"/>
        <v>0.66005322797228072</v>
      </c>
      <c r="W1317" s="27">
        <f t="shared" si="483"/>
        <v>0.65992051255597362</v>
      </c>
      <c r="X1317" s="27">
        <f t="shared" si="483"/>
        <v>0.6597798185241549</v>
      </c>
      <c r="Y1317" s="27">
        <f t="shared" si="483"/>
        <v>0.65964889228575574</v>
      </c>
      <c r="Z1317" s="27">
        <f t="shared" si="483"/>
        <v>0.65953738138803686</v>
      </c>
      <c r="AA1317" s="27">
        <f t="shared" si="483"/>
        <v>0.65942817746747784</v>
      </c>
      <c r="AB1317" s="27">
        <f t="shared" si="483"/>
        <v>0.65931792871980044</v>
      </c>
      <c r="AC1317" s="27">
        <f t="shared" si="483"/>
        <v>0.65917237797877515</v>
      </c>
      <c r="AD1317" s="27">
        <f t="shared" si="483"/>
        <v>0.65904593743410622</v>
      </c>
      <c r="AE1317" s="27">
        <f t="shared" si="483"/>
        <v>0.65889626809226776</v>
      </c>
      <c r="AF1317" s="27">
        <f t="shared" si="483"/>
        <v>0.65874261858387118</v>
      </c>
      <c r="AG1317" s="27">
        <f t="shared" si="483"/>
        <v>0.65856391761312372</v>
      </c>
      <c r="AH1317" s="27">
        <f t="shared" si="483"/>
        <v>0.65837460743635234</v>
      </c>
      <c r="AI1317" s="27">
        <f t="shared" si="483"/>
        <v>0.65822718605247443</v>
      </c>
      <c r="AJ1317" s="27">
        <f t="shared" si="483"/>
        <v>0.65808158783351756</v>
      </c>
      <c r="AK1317" s="27">
        <f t="shared" si="483"/>
        <v>0.65792411429496322</v>
      </c>
      <c r="AL1317" s="27">
        <f t="shared" si="483"/>
        <v>0.65776971792007932</v>
      </c>
      <c r="AM1317" s="27">
        <f t="shared" si="483"/>
        <v>0.65760292541762722</v>
      </c>
      <c r="AN1317" s="27">
        <f t="shared" si="483"/>
        <v>0.65744290866706323</v>
      </c>
      <c r="AO1317" s="27">
        <f t="shared" si="483"/>
        <v>0.6572626584708281</v>
      </c>
      <c r="AP1317" s="27">
        <f t="shared" si="483"/>
        <v>0.65708363430200767</v>
      </c>
      <c r="AQ1317" s="27">
        <f t="shared" si="483"/>
        <v>0.65690321556450881</v>
      </c>
      <c r="AR1317" s="27">
        <f t="shared" si="483"/>
        <v>0.65672071055463621</v>
      </c>
      <c r="AS1317" s="27">
        <f t="shared" si="483"/>
        <v>0.65653474451226601</v>
      </c>
      <c r="AT1317" s="27">
        <f t="shared" si="483"/>
        <v>0.65633778154585931</v>
      </c>
      <c r="AU1317" s="27">
        <f t="shared" si="483"/>
        <v>0.65621831754716786</v>
      </c>
      <c r="AV1317" s="27">
        <f t="shared" si="483"/>
        <v>0.65611127696826843</v>
      </c>
      <c r="AW1317" s="27">
        <f t="shared" si="483"/>
        <v>0.65600345870341048</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8.7171196816811167E-3</v>
      </c>
      <c r="U1318" s="27">
        <f t="shared" si="484"/>
        <v>8.7146391658710371E-3</v>
      </c>
      <c r="V1318" s="27">
        <f t="shared" si="484"/>
        <v>8.7127026092341051E-3</v>
      </c>
      <c r="W1318" s="27">
        <f t="shared" si="484"/>
        <v>8.7109507657388546E-3</v>
      </c>
      <c r="X1318" s="27">
        <f t="shared" si="484"/>
        <v>8.7090936045188475E-3</v>
      </c>
      <c r="Y1318" s="27">
        <f t="shared" si="484"/>
        <v>8.7073653781719745E-3</v>
      </c>
      <c r="Z1318" s="27">
        <f t="shared" si="484"/>
        <v>8.7058934343220897E-3</v>
      </c>
      <c r="AA1318" s="27">
        <f t="shared" si="484"/>
        <v>8.7044519425707075E-3</v>
      </c>
      <c r="AB1318" s="27">
        <f t="shared" si="484"/>
        <v>8.7029966591013648E-3</v>
      </c>
      <c r="AC1318" s="27">
        <f t="shared" si="484"/>
        <v>8.7010753893198341E-3</v>
      </c>
      <c r="AD1318" s="27">
        <f t="shared" si="484"/>
        <v>8.6994063741302041E-3</v>
      </c>
      <c r="AE1318" s="27">
        <f t="shared" si="484"/>
        <v>8.6974307388179382E-3</v>
      </c>
      <c r="AF1318" s="27">
        <f t="shared" si="484"/>
        <v>8.6954025653070977E-3</v>
      </c>
      <c r="AG1318" s="27">
        <f t="shared" si="484"/>
        <v>8.6930437124932373E-3</v>
      </c>
      <c r="AH1318" s="27">
        <f t="shared" si="484"/>
        <v>8.6905448181598538E-3</v>
      </c>
      <c r="AI1318" s="27">
        <f t="shared" si="484"/>
        <v>8.6885988558926628E-3</v>
      </c>
      <c r="AJ1318" s="27">
        <f t="shared" si="484"/>
        <v>8.6866769594024316E-3</v>
      </c>
      <c r="AK1318" s="27">
        <f t="shared" si="484"/>
        <v>8.6845983086935186E-3</v>
      </c>
      <c r="AL1318" s="27">
        <f t="shared" si="484"/>
        <v>8.6825602765450479E-3</v>
      </c>
      <c r="AM1318" s="27">
        <f t="shared" si="484"/>
        <v>8.6803586155126799E-3</v>
      </c>
      <c r="AN1318" s="27">
        <f t="shared" si="484"/>
        <v>8.678246394405233E-3</v>
      </c>
      <c r="AO1318" s="27">
        <f t="shared" si="484"/>
        <v>8.675867091814931E-3</v>
      </c>
      <c r="AP1318" s="27">
        <f t="shared" si="484"/>
        <v>8.6735039727865015E-3</v>
      </c>
      <c r="AQ1318" s="27">
        <f t="shared" si="484"/>
        <v>8.6711224454515175E-3</v>
      </c>
      <c r="AR1318" s="27">
        <f t="shared" si="484"/>
        <v>8.6687133793211975E-3</v>
      </c>
      <c r="AS1318" s="27">
        <f t="shared" si="484"/>
        <v>8.6662586275619135E-3</v>
      </c>
      <c r="AT1318" s="27">
        <f t="shared" si="484"/>
        <v>8.6636587164053442E-3</v>
      </c>
      <c r="AU1318" s="27">
        <f t="shared" si="484"/>
        <v>8.6620817916226184E-3</v>
      </c>
      <c r="AV1318" s="27">
        <f t="shared" si="484"/>
        <v>8.6606688559811434E-3</v>
      </c>
      <c r="AW1318" s="27">
        <f t="shared" si="484"/>
        <v>8.6592456548850207E-3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1.2008407282256133</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1.1697766221705692</v>
      </c>
      <c r="R1319" s="27">
        <f t="shared" si="485"/>
        <v>1.1606871439933113</v>
      </c>
      <c r="S1319" s="27">
        <f t="shared" si="485"/>
        <v>1.0583151084438351</v>
      </c>
      <c r="T1319" s="27">
        <f t="shared" si="485"/>
        <v>1.0817135820061958</v>
      </c>
      <c r="U1319" s="27">
        <f t="shared" si="485"/>
        <v>1.0971391321257387</v>
      </c>
      <c r="V1319" s="27">
        <f t="shared" si="485"/>
        <v>1.1099983186934999</v>
      </c>
      <c r="W1319" s="27">
        <f t="shared" si="485"/>
        <v>1.1247424994036939</v>
      </c>
      <c r="X1319" s="27">
        <f t="shared" si="485"/>
        <v>1.1377367545440498</v>
      </c>
      <c r="Y1319" s="27">
        <f t="shared" si="485"/>
        <v>1.1469482169774268</v>
      </c>
      <c r="Z1319" s="27">
        <f t="shared" si="485"/>
        <v>1.1558704877490678</v>
      </c>
      <c r="AA1319" s="27">
        <f t="shared" si="485"/>
        <v>1.1651841304240751</v>
      </c>
      <c r="AB1319" s="27">
        <f t="shared" si="485"/>
        <v>1.1819774417183677</v>
      </c>
      <c r="AC1319" s="27">
        <f t="shared" si="485"/>
        <v>1.1950081130366406</v>
      </c>
      <c r="AD1319" s="27">
        <f t="shared" si="485"/>
        <v>1.2089159739724835</v>
      </c>
      <c r="AE1319" s="27">
        <f t="shared" si="485"/>
        <v>1.2237405941114132</v>
      </c>
      <c r="AF1319" s="27">
        <f t="shared" si="485"/>
        <v>1.2439410301408287</v>
      </c>
      <c r="AG1319" s="27">
        <f t="shared" si="485"/>
        <v>1.2665500798244025</v>
      </c>
      <c r="AH1319" s="27">
        <f t="shared" si="485"/>
        <v>1.2803445981940442</v>
      </c>
      <c r="AI1319" s="27">
        <f t="shared" si="485"/>
        <v>1.2938151964230753</v>
      </c>
      <c r="AJ1319" s="27">
        <f t="shared" si="485"/>
        <v>1.3099131631551906</v>
      </c>
      <c r="AK1319" s="27">
        <f t="shared" si="485"/>
        <v>1.3254263499418728</v>
      </c>
      <c r="AL1319" s="27">
        <f t="shared" si="485"/>
        <v>1.3437231728606644</v>
      </c>
      <c r="AM1319" s="27">
        <f t="shared" si="485"/>
        <v>1.3606353645197928</v>
      </c>
      <c r="AN1319" s="27">
        <f t="shared" si="485"/>
        <v>1.3846682324569703</v>
      </c>
      <c r="AO1319" s="27">
        <f t="shared" si="485"/>
        <v>1.4086943645257162</v>
      </c>
      <c r="AP1319" s="27">
        <f t="shared" si="485"/>
        <v>1.4333039618998324</v>
      </c>
      <c r="AQ1319" s="27">
        <f t="shared" si="485"/>
        <v>1.4586702884289542</v>
      </c>
      <c r="AR1319" s="27">
        <f t="shared" si="485"/>
        <v>1.4851333871953596</v>
      </c>
      <c r="AS1319" s="27">
        <f t="shared" si="485"/>
        <v>1.5145004930344006</v>
      </c>
      <c r="AT1319" s="27">
        <f t="shared" si="485"/>
        <v>1.525850384591833</v>
      </c>
      <c r="AU1319" s="27">
        <f t="shared" si="485"/>
        <v>1.5343389007732156</v>
      </c>
      <c r="AV1319" s="27">
        <f t="shared" si="485"/>
        <v>1.5430762776631064</v>
      </c>
      <c r="AW1319" s="27">
        <f t="shared" si="485"/>
        <v>1.550976498720875</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3.9193710675407551</v>
      </c>
      <c r="T1320" s="27">
        <f t="shared" si="489"/>
        <v>3.9675413829497361</v>
      </c>
      <c r="U1320" s="27">
        <f t="shared" si="489"/>
        <v>3.9963045556227019</v>
      </c>
      <c r="V1320" s="27">
        <f t="shared" si="489"/>
        <v>4.0181045214826456</v>
      </c>
      <c r="W1320" s="27">
        <f t="shared" si="489"/>
        <v>4.0429589001057185</v>
      </c>
      <c r="X1320" s="27">
        <f t="shared" si="489"/>
        <v>4.062672973299339</v>
      </c>
      <c r="Y1320" s="27">
        <f t="shared" si="489"/>
        <v>4.0735559630455143</v>
      </c>
      <c r="Z1320" s="27">
        <f t="shared" si="489"/>
        <v>4.0834095160895476</v>
      </c>
      <c r="AA1320" s="27">
        <f t="shared" si="489"/>
        <v>4.0937090131303266</v>
      </c>
      <c r="AB1320" s="27">
        <f t="shared" si="489"/>
        <v>4.1197943263995107</v>
      </c>
      <c r="AC1320" s="27">
        <f t="shared" si="489"/>
        <v>4.1371093500145353</v>
      </c>
      <c r="AD1320" s="27">
        <f t="shared" si="489"/>
        <v>4.1465866482263332</v>
      </c>
      <c r="AE1320" s="27">
        <f t="shared" si="489"/>
        <v>4.1570024751437398</v>
      </c>
      <c r="AF1320" s="27">
        <f t="shared" si="489"/>
        <v>4.1775796204917386</v>
      </c>
      <c r="AG1320" s="27">
        <f t="shared" si="489"/>
        <v>4.2017922630218454</v>
      </c>
      <c r="AH1320" s="27">
        <f t="shared" si="489"/>
        <v>4.2065192230363442</v>
      </c>
      <c r="AI1320" s="27">
        <f t="shared" si="489"/>
        <v>4.2095151361718779</v>
      </c>
      <c r="AJ1320" s="27">
        <f t="shared" si="489"/>
        <v>4.2166662176505358</v>
      </c>
      <c r="AK1320" s="27">
        <f t="shared" si="489"/>
        <v>4.2214257556523425</v>
      </c>
      <c r="AL1320" s="27">
        <f t="shared" si="489"/>
        <v>4.2303684146324505</v>
      </c>
      <c r="AM1320" s="27">
        <f t="shared" si="489"/>
        <v>4.2352478551338804</v>
      </c>
      <c r="AN1320" s="27">
        <f t="shared" si="489"/>
        <v>4.2586580005121109</v>
      </c>
      <c r="AO1320" s="27">
        <f t="shared" si="489"/>
        <v>4.2807709035875297</v>
      </c>
      <c r="AP1320" s="27">
        <f t="shared" si="489"/>
        <v>4.3026676377465156</v>
      </c>
      <c r="AQ1320" s="27">
        <f t="shared" si="489"/>
        <v>4.3246134738779469</v>
      </c>
      <c r="AR1320" s="27">
        <f t="shared" si="489"/>
        <v>4.3471635300309739</v>
      </c>
      <c r="AS1320" s="27">
        <f t="shared" si="489"/>
        <v>4.3734919919194972</v>
      </c>
      <c r="AT1320" s="27">
        <f t="shared" si="489"/>
        <v>4.3660966372992904</v>
      </c>
      <c r="AU1320" s="27">
        <f t="shared" si="489"/>
        <v>4.3527807255304758</v>
      </c>
      <c r="AV1320" s="27">
        <f t="shared" si="489"/>
        <v>4.3391267627324295</v>
      </c>
      <c r="AW1320" s="27">
        <f t="shared" si="489"/>
        <v>4.323239001615276</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2.2783380986212006E-4</v>
      </c>
      <c r="U1321" s="27">
        <f t="shared" si="490"/>
        <v>2.2776897819890203E-4</v>
      </c>
      <c r="V1321" s="27">
        <f t="shared" si="490"/>
        <v>2.2771836365043679E-4</v>
      </c>
      <c r="W1321" s="27">
        <f t="shared" si="490"/>
        <v>2.2767257683181088E-4</v>
      </c>
      <c r="X1321" s="27">
        <f t="shared" si="490"/>
        <v>2.2762403739083343E-4</v>
      </c>
      <c r="Y1321" s="27">
        <f t="shared" si="490"/>
        <v>2.2757886783858562E-4</v>
      </c>
      <c r="Z1321" s="27">
        <f t="shared" si="490"/>
        <v>2.2754039657887267E-4</v>
      </c>
      <c r="AA1321" s="27">
        <f t="shared" si="490"/>
        <v>2.2750272122627979E-4</v>
      </c>
      <c r="AB1321" s="27">
        <f t="shared" si="490"/>
        <v>2.2746468540833111E-4</v>
      </c>
      <c r="AC1321" s="27">
        <f t="shared" si="490"/>
        <v>2.2741447040267742E-4</v>
      </c>
      <c r="AD1321" s="27">
        <f t="shared" si="490"/>
        <v>2.2737084841476662E-4</v>
      </c>
      <c r="AE1321" s="27">
        <f t="shared" si="490"/>
        <v>2.2731921249183234E-4</v>
      </c>
      <c r="AF1321" s="27">
        <f t="shared" si="490"/>
        <v>2.2726620341143548E-4</v>
      </c>
      <c r="AG1321" s="27">
        <f t="shared" si="490"/>
        <v>2.272045515765277E-4</v>
      </c>
      <c r="AH1321" s="27">
        <f t="shared" si="490"/>
        <v>2.2713923956554159E-4</v>
      </c>
      <c r="AI1321" s="27">
        <f t="shared" si="490"/>
        <v>2.2708837918810362E-4</v>
      </c>
      <c r="AJ1321" s="27">
        <f t="shared" si="490"/>
        <v>2.2703814780256353E-4</v>
      </c>
      <c r="AK1321" s="27">
        <f t="shared" si="490"/>
        <v>2.2698381943176234E-4</v>
      </c>
      <c r="AL1321" s="27">
        <f t="shared" si="490"/>
        <v>2.2693055268242738E-4</v>
      </c>
      <c r="AM1321" s="27">
        <f t="shared" si="490"/>
        <v>2.2687300926908135E-4</v>
      </c>
      <c r="AN1321" s="27">
        <f t="shared" si="490"/>
        <v>2.2681780349013671E-4</v>
      </c>
      <c r="AO1321" s="27">
        <f t="shared" si="490"/>
        <v>2.2675561717243567E-4</v>
      </c>
      <c r="AP1321" s="27">
        <f t="shared" si="490"/>
        <v>2.2669385383419259E-4</v>
      </c>
      <c r="AQ1321" s="27">
        <f t="shared" si="490"/>
        <v>2.2663160936975553E-4</v>
      </c>
      <c r="AR1321" s="27">
        <f t="shared" si="490"/>
        <v>2.2656864514134943E-4</v>
      </c>
      <c r="AS1321" s="27">
        <f t="shared" si="490"/>
        <v>2.2650448685673175E-4</v>
      </c>
      <c r="AT1321" s="27">
        <f t="shared" si="490"/>
        <v>2.2643653463332147E-4</v>
      </c>
      <c r="AU1321" s="27">
        <f t="shared" si="490"/>
        <v>2.263953195537729E-4</v>
      </c>
      <c r="AV1321" s="27">
        <f t="shared" si="490"/>
        <v>2.2635839055405258E-4</v>
      </c>
      <c r="AW1321" s="27">
        <f t="shared" si="490"/>
        <v>2.2632119325267659E-4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1.5037031450899928E-6</v>
      </c>
      <c r="U1322" s="27">
        <f t="shared" si="491"/>
        <v>1.5032752561127537E-6</v>
      </c>
      <c r="V1322" s="27">
        <f t="shared" si="491"/>
        <v>1.5029412000928829E-6</v>
      </c>
      <c r="W1322" s="27">
        <f t="shared" si="491"/>
        <v>1.5026390070899519E-6</v>
      </c>
      <c r="X1322" s="27">
        <f t="shared" si="491"/>
        <v>1.502318646779501E-6</v>
      </c>
      <c r="Y1322" s="27">
        <f t="shared" si="491"/>
        <v>1.5020205277346656E-6</v>
      </c>
      <c r="Z1322" s="27">
        <f t="shared" si="491"/>
        <v>1.50176661742056E-6</v>
      </c>
      <c r="AA1322" s="27">
        <f t="shared" si="491"/>
        <v>1.5015179600934471E-6</v>
      </c>
      <c r="AB1322" s="27">
        <f t="shared" si="491"/>
        <v>1.5012669236949856E-6</v>
      </c>
      <c r="AC1322" s="27">
        <f t="shared" si="491"/>
        <v>1.5009355046576713E-6</v>
      </c>
      <c r="AD1322" s="27">
        <f t="shared" si="491"/>
        <v>1.50064759953746E-6</v>
      </c>
      <c r="AE1322" s="27">
        <f t="shared" si="491"/>
        <v>1.5003068024460939E-6</v>
      </c>
      <c r="AF1322" s="27">
        <f t="shared" si="491"/>
        <v>1.4999569425154745E-6</v>
      </c>
      <c r="AG1322" s="27">
        <f t="shared" si="491"/>
        <v>1.4995500404050832E-6</v>
      </c>
      <c r="AH1322" s="27">
        <f t="shared" si="491"/>
        <v>1.4991189811325747E-6</v>
      </c>
      <c r="AI1322" s="27">
        <f t="shared" si="491"/>
        <v>1.4987833026414842E-6</v>
      </c>
      <c r="AJ1322" s="27">
        <f t="shared" si="491"/>
        <v>1.4984517754969193E-6</v>
      </c>
      <c r="AK1322" s="27">
        <f t="shared" si="491"/>
        <v>1.4980932082496317E-6</v>
      </c>
      <c r="AL1322" s="27">
        <f t="shared" si="491"/>
        <v>1.4977416477040208E-6</v>
      </c>
      <c r="AM1322" s="27">
        <f t="shared" si="491"/>
        <v>1.4973618611759371E-6</v>
      </c>
      <c r="AN1322" s="27">
        <f t="shared" si="491"/>
        <v>1.4969975030349026E-6</v>
      </c>
      <c r="AO1322" s="27">
        <f t="shared" si="491"/>
        <v>1.4965870733380756E-6</v>
      </c>
      <c r="AP1322" s="27">
        <f t="shared" si="491"/>
        <v>1.4961794353056715E-6</v>
      </c>
      <c r="AQ1322" s="27">
        <f t="shared" si="491"/>
        <v>1.4957686218403866E-6</v>
      </c>
      <c r="AR1322" s="27">
        <f t="shared" si="491"/>
        <v>1.4953530579329066E-6</v>
      </c>
      <c r="AS1322" s="27">
        <f t="shared" si="491"/>
        <v>1.4949296132544301E-6</v>
      </c>
      <c r="AT1322" s="27">
        <f t="shared" si="491"/>
        <v>1.4944811285799219E-6</v>
      </c>
      <c r="AU1322" s="27">
        <f t="shared" si="491"/>
        <v>1.4942091090549014E-6</v>
      </c>
      <c r="AV1322" s="27">
        <f t="shared" si="491"/>
        <v>1.4939653776567473E-6</v>
      </c>
      <c r="AW1322" s="27">
        <f t="shared" si="491"/>
        <v>1.4937198754676657E-6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0.20714502561891826</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0.18255935620656155</v>
      </c>
      <c r="T1323" s="27">
        <f t="shared" si="492"/>
        <v>0.18659559289606875</v>
      </c>
      <c r="U1323" s="27">
        <f t="shared" si="492"/>
        <v>0.18925650029168997</v>
      </c>
      <c r="V1323" s="27">
        <f t="shared" si="492"/>
        <v>0.19147470997462876</v>
      </c>
      <c r="W1323" s="27">
        <f t="shared" si="492"/>
        <v>0.19401808114713717</v>
      </c>
      <c r="X1323" s="27">
        <f t="shared" si="492"/>
        <v>0.19625959015884856</v>
      </c>
      <c r="Y1323" s="27">
        <f t="shared" si="492"/>
        <v>0.1978485674286061</v>
      </c>
      <c r="Z1323" s="27">
        <f t="shared" si="492"/>
        <v>0.19938765913671416</v>
      </c>
      <c r="AA1323" s="27">
        <f t="shared" si="492"/>
        <v>0.20099426249815291</v>
      </c>
      <c r="AB1323" s="27">
        <f t="shared" si="492"/>
        <v>0.20389110869641844</v>
      </c>
      <c r="AC1323" s="27">
        <f t="shared" si="492"/>
        <v>0.20613889949882047</v>
      </c>
      <c r="AD1323" s="27">
        <f t="shared" si="492"/>
        <v>0.20853800551025339</v>
      </c>
      <c r="AE1323" s="27">
        <f t="shared" si="492"/>
        <v>0.2110952524842187</v>
      </c>
      <c r="AF1323" s="27">
        <f t="shared" si="492"/>
        <v>0.21457982769929293</v>
      </c>
      <c r="AG1323" s="27">
        <f t="shared" si="492"/>
        <v>0.21847988876970931</v>
      </c>
      <c r="AH1323" s="27">
        <f t="shared" si="492"/>
        <v>0.22085944318847262</v>
      </c>
      <c r="AI1323" s="27">
        <f t="shared" si="492"/>
        <v>0.22318312138298052</v>
      </c>
      <c r="AJ1323" s="27">
        <f t="shared" si="492"/>
        <v>0.22596002064427034</v>
      </c>
      <c r="AK1323" s="27">
        <f t="shared" si="492"/>
        <v>0.22863604536497301</v>
      </c>
      <c r="AL1323" s="27">
        <f t="shared" si="492"/>
        <v>0.23179224731846459</v>
      </c>
      <c r="AM1323" s="27">
        <f t="shared" si="492"/>
        <v>0.23470960037966421</v>
      </c>
      <c r="AN1323" s="27">
        <f t="shared" si="492"/>
        <v>0.23885527009882734</v>
      </c>
      <c r="AO1323" s="27">
        <f t="shared" si="492"/>
        <v>0.24299977788068597</v>
      </c>
      <c r="AP1323" s="27">
        <f t="shared" si="492"/>
        <v>0.24724493342772111</v>
      </c>
      <c r="AQ1323" s="27">
        <f t="shared" si="492"/>
        <v>0.2516206247539946</v>
      </c>
      <c r="AR1323" s="27">
        <f t="shared" si="492"/>
        <v>0.25618550929119954</v>
      </c>
      <c r="AS1323" s="27">
        <f t="shared" si="492"/>
        <v>0.26125133504843406</v>
      </c>
      <c r="AT1323" s="27">
        <f t="shared" si="492"/>
        <v>0.2632091913420912</v>
      </c>
      <c r="AU1323" s="27">
        <f t="shared" si="492"/>
        <v>0.26467346038337963</v>
      </c>
      <c r="AV1323" s="27">
        <f t="shared" si="492"/>
        <v>0.26618065789688583</v>
      </c>
      <c r="AW1323" s="27">
        <f t="shared" si="492"/>
        <v>0.26754344602935087</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0.1024215119727894</v>
      </c>
      <c r="U1325" s="27">
        <f t="shared" si="500"/>
        <v>0.10290551841062676</v>
      </c>
      <c r="V1325" s="27">
        <f t="shared" si="500"/>
        <v>0.10328338573793894</v>
      </c>
      <c r="W1325" s="27">
        <f t="shared" si="500"/>
        <v>0.10362521122695213</v>
      </c>
      <c r="X1325" s="27">
        <f t="shared" si="500"/>
        <v>0.10398758665827629</v>
      </c>
      <c r="Y1325" s="27">
        <f t="shared" si="500"/>
        <v>0.10432480389129138</v>
      </c>
      <c r="Z1325" s="27">
        <f t="shared" si="500"/>
        <v>0.10461201443701153</v>
      </c>
      <c r="AA1325" s="27">
        <f t="shared" si="500"/>
        <v>0.10489328306868942</v>
      </c>
      <c r="AB1325" s="27">
        <f t="shared" si="500"/>
        <v>0.10517724278592963</v>
      </c>
      <c r="AC1325" s="27">
        <f t="shared" si="500"/>
        <v>0.10555212729152495</v>
      </c>
      <c r="AD1325" s="27">
        <f t="shared" si="500"/>
        <v>0.10587779104796857</v>
      </c>
      <c r="AE1325" s="27">
        <f t="shared" si="500"/>
        <v>0.10626328353548653</v>
      </c>
      <c r="AF1325" s="27">
        <f t="shared" si="500"/>
        <v>0.10665902744983977</v>
      </c>
      <c r="AG1325" s="27">
        <f t="shared" si="500"/>
        <v>0.10711929460201071</v>
      </c>
      <c r="AH1325" s="27">
        <f t="shared" si="500"/>
        <v>0.10760688711801743</v>
      </c>
      <c r="AI1325" s="27">
        <f t="shared" si="500"/>
        <v>0.10798658970297209</v>
      </c>
      <c r="AJ1325" s="27">
        <f t="shared" si="500"/>
        <v>0.10836159649403876</v>
      </c>
      <c r="AK1325" s="27">
        <f t="shared" si="500"/>
        <v>0.10876718968600335</v>
      </c>
      <c r="AL1325" s="27">
        <f t="shared" si="500"/>
        <v>0.10916485725029378</v>
      </c>
      <c r="AM1325" s="27">
        <f t="shared" si="500"/>
        <v>0.10959445262286548</v>
      </c>
      <c r="AN1325" s="27">
        <f t="shared" si="500"/>
        <v>0.11000659618187228</v>
      </c>
      <c r="AO1325" s="27">
        <f t="shared" si="500"/>
        <v>0.11047085356196572</v>
      </c>
      <c r="AP1325" s="27">
        <f t="shared" si="500"/>
        <v>0.11093195315201396</v>
      </c>
      <c r="AQ1325" s="27">
        <f t="shared" si="500"/>
        <v>0.11139664463163811</v>
      </c>
      <c r="AR1325" s="27">
        <f t="shared" si="500"/>
        <v>0.11186670957196714</v>
      </c>
      <c r="AS1325" s="27">
        <f t="shared" si="500"/>
        <v>0.11234568884311606</v>
      </c>
      <c r="AT1325" s="27">
        <f t="shared" si="500"/>
        <v>0.1128529920953147</v>
      </c>
      <c r="AU1325" s="27">
        <f t="shared" si="500"/>
        <v>0.11316068686739535</v>
      </c>
      <c r="AV1325" s="27">
        <f t="shared" si="500"/>
        <v>0.11343638353658923</v>
      </c>
      <c r="AW1325" s="27">
        <f t="shared" si="500"/>
        <v>0.11371408323520113</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0.40145358914715523</v>
      </c>
      <c r="N1338" s="27">
        <f t="shared" si="513"/>
        <v>0.40347255325329029</v>
      </c>
      <c r="O1338" s="27">
        <f t="shared" si="513"/>
        <v>0.40481416413578264</v>
      </c>
      <c r="P1338" s="27">
        <f t="shared" si="513"/>
        <v>0.40546521734783814</v>
      </c>
      <c r="Q1338" s="27">
        <f t="shared" si="513"/>
        <v>0.40690363619044922</v>
      </c>
      <c r="R1338" s="27">
        <f t="shared" si="513"/>
        <v>0.40855374420631202</v>
      </c>
      <c r="S1338" s="27">
        <f t="shared" si="513"/>
        <v>0.397392733401773</v>
      </c>
      <c r="T1338" s="27">
        <f t="shared" si="513"/>
        <v>0.40246360728441599</v>
      </c>
      <c r="U1338" s="27">
        <f t="shared" si="513"/>
        <v>0.40638348136973018</v>
      </c>
      <c r="V1338" s="27">
        <f t="shared" si="513"/>
        <v>0.40988271575635893</v>
      </c>
      <c r="W1338" s="27">
        <f t="shared" si="513"/>
        <v>0.41358178252007299</v>
      </c>
      <c r="X1338" s="27">
        <f t="shared" si="513"/>
        <v>0.41695911492898646</v>
      </c>
      <c r="Y1338" s="27">
        <f t="shared" si="513"/>
        <v>0.41980621850479932</v>
      </c>
      <c r="Z1338" s="27">
        <f t="shared" si="513"/>
        <v>0.42261790088663981</v>
      </c>
      <c r="AA1338" s="27">
        <f t="shared" si="513"/>
        <v>0.42549089196423501</v>
      </c>
      <c r="AB1338" s="27">
        <f t="shared" si="513"/>
        <v>0.42947715384034202</v>
      </c>
      <c r="AC1338" s="27">
        <f t="shared" si="513"/>
        <v>0.43291737051993223</v>
      </c>
      <c r="AD1338" s="27">
        <f t="shared" si="513"/>
        <v>0.43713732887051554</v>
      </c>
      <c r="AE1338" s="27">
        <f t="shared" si="513"/>
        <v>0.44154884746516071</v>
      </c>
      <c r="AF1338" s="27">
        <f t="shared" si="513"/>
        <v>0.44684711065016713</v>
      </c>
      <c r="AG1338" s="27">
        <f t="shared" si="513"/>
        <v>0.45259515484663826</v>
      </c>
      <c r="AH1338" s="27">
        <f t="shared" si="513"/>
        <v>0.45702603770331507</v>
      </c>
      <c r="AI1338" s="27">
        <f t="shared" si="513"/>
        <v>0.46145690559111846</v>
      </c>
      <c r="AJ1338" s="27">
        <f t="shared" si="513"/>
        <v>0.46636451226575087</v>
      </c>
      <c r="AK1338" s="27">
        <f t="shared" si="513"/>
        <v>0.4712362561245082</v>
      </c>
      <c r="AL1338" s="27">
        <f t="shared" si="513"/>
        <v>0.47662789614846929</v>
      </c>
      <c r="AM1338" s="27">
        <f t="shared" si="513"/>
        <v>0.48185579960776009</v>
      </c>
      <c r="AN1338" s="27">
        <f t="shared" si="513"/>
        <v>0.48792641215003552</v>
      </c>
      <c r="AO1338" s="27">
        <f t="shared" si="513"/>
        <v>0.49406127036400271</v>
      </c>
      <c r="AP1338" s="27">
        <f t="shared" si="513"/>
        <v>0.50036206742632861</v>
      </c>
      <c r="AQ1338" s="27">
        <f t="shared" si="513"/>
        <v>0.50686170851937717</v>
      </c>
      <c r="AR1338" s="27">
        <f t="shared" si="513"/>
        <v>0.51362358323313839</v>
      </c>
      <c r="AS1338" s="27">
        <f t="shared" si="513"/>
        <v>0.52097349934896175</v>
      </c>
      <c r="AT1338" s="27">
        <f t="shared" si="513"/>
        <v>0.52518466098716476</v>
      </c>
      <c r="AU1338" s="27">
        <f t="shared" si="513"/>
        <v>0.52890508278144621</v>
      </c>
      <c r="AV1338" s="27">
        <f t="shared" si="513"/>
        <v>0.53268703880926516</v>
      </c>
      <c r="AW1338" s="27">
        <f t="shared" si="513"/>
        <v>0.53633222512908008</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3.167238893688578E-2</v>
      </c>
      <c r="N1339" s="27">
        <f t="shared" si="515"/>
        <v>3.1831673641638247E-2</v>
      </c>
      <c r="O1339" s="27">
        <f t="shared" si="515"/>
        <v>3.1937519056453256E-2</v>
      </c>
      <c r="P1339" s="27">
        <f t="shared" si="515"/>
        <v>3.198888342610464E-2</v>
      </c>
      <c r="Q1339" s="27">
        <f t="shared" si="515"/>
        <v>3.2102366434524382E-2</v>
      </c>
      <c r="R1339" s="27">
        <f t="shared" si="515"/>
        <v>3.2232550506305399E-2</v>
      </c>
      <c r="S1339" s="27">
        <f t="shared" si="515"/>
        <v>3.1352010676331268E-2</v>
      </c>
      <c r="T1339" s="27">
        <f t="shared" si="515"/>
        <v>3.1752073583234543E-2</v>
      </c>
      <c r="U1339" s="27">
        <f t="shared" si="515"/>
        <v>3.2061329198254544E-2</v>
      </c>
      <c r="V1339" s="27">
        <f t="shared" si="515"/>
        <v>3.2337398750179776E-2</v>
      </c>
      <c r="W1339" s="27">
        <f t="shared" si="515"/>
        <v>3.2629233932156235E-2</v>
      </c>
      <c r="X1339" s="27">
        <f t="shared" si="515"/>
        <v>3.2895686116209424E-2</v>
      </c>
      <c r="Y1339" s="27">
        <f t="shared" si="515"/>
        <v>3.3120306282112807E-2</v>
      </c>
      <c r="Z1339" s="27">
        <f t="shared" si="515"/>
        <v>3.334213191867974E-2</v>
      </c>
      <c r="AA1339" s="27">
        <f t="shared" si="515"/>
        <v>3.3568794460208155E-2</v>
      </c>
      <c r="AB1339" s="27">
        <f t="shared" si="515"/>
        <v>3.388328769169862E-2</v>
      </c>
      <c r="AC1339" s="27">
        <f t="shared" si="515"/>
        <v>3.4154701084550876E-2</v>
      </c>
      <c r="AD1339" s="27">
        <f t="shared" si="515"/>
        <v>3.4487631629426745E-2</v>
      </c>
      <c r="AE1339" s="27">
        <f t="shared" si="515"/>
        <v>3.4835675180435295E-2</v>
      </c>
      <c r="AF1339" s="27">
        <f t="shared" si="515"/>
        <v>3.5253677800967345E-2</v>
      </c>
      <c r="AG1339" s="27">
        <f t="shared" si="515"/>
        <v>3.5707165567271271E-2</v>
      </c>
      <c r="AH1339" s="27">
        <f t="shared" si="515"/>
        <v>3.6056736847649117E-2</v>
      </c>
      <c r="AI1339" s="27">
        <f t="shared" si="515"/>
        <v>3.6406306947068562E-2</v>
      </c>
      <c r="AJ1339" s="27">
        <f t="shared" si="515"/>
        <v>3.6793489006340767E-2</v>
      </c>
      <c r="AK1339" s="27">
        <f t="shared" si="515"/>
        <v>3.7177841694837684E-2</v>
      </c>
      <c r="AL1339" s="27">
        <f t="shared" si="515"/>
        <v>3.7603211213165705E-2</v>
      </c>
      <c r="AM1339" s="27">
        <f t="shared" si="515"/>
        <v>3.8015662854310343E-2</v>
      </c>
      <c r="AN1339" s="27">
        <f t="shared" si="515"/>
        <v>3.8494599415651191E-2</v>
      </c>
      <c r="AO1339" s="27">
        <f t="shared" si="515"/>
        <v>3.8978604592534036E-2</v>
      </c>
      <c r="AP1339" s="27">
        <f t="shared" si="515"/>
        <v>3.9475701394170101E-2</v>
      </c>
      <c r="AQ1339" s="27">
        <f t="shared" si="515"/>
        <v>3.9988485850989949E-2</v>
      </c>
      <c r="AR1339" s="27">
        <f t="shared" si="515"/>
        <v>4.0521959038592306E-2</v>
      </c>
      <c r="AS1339" s="27">
        <f t="shared" si="515"/>
        <v>4.1101825324925366E-2</v>
      </c>
      <c r="AT1339" s="27">
        <f t="shared" si="515"/>
        <v>4.1434061859575884E-2</v>
      </c>
      <c r="AU1339" s="27">
        <f t="shared" si="515"/>
        <v>4.172758183115733E-2</v>
      </c>
      <c r="AV1339" s="27">
        <f t="shared" si="515"/>
        <v>4.2025956501339626E-2</v>
      </c>
      <c r="AW1339" s="27">
        <f t="shared" si="515"/>
        <v>4.2313540824882138E-2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2.9359047510821957E-4</v>
      </c>
      <c r="N1340" s="27">
        <f t="shared" si="516"/>
        <v>2.9506698110336069E-4</v>
      </c>
      <c r="O1340" s="27">
        <f t="shared" si="516"/>
        <v>2.9604812609010248E-4</v>
      </c>
      <c r="P1340" s="27">
        <f t="shared" si="516"/>
        <v>2.9652425341095714E-4</v>
      </c>
      <c r="Q1340" s="27">
        <f t="shared" si="516"/>
        <v>2.9757619585915883E-4</v>
      </c>
      <c r="R1340" s="27">
        <f t="shared" si="516"/>
        <v>2.9878295053629658E-4</v>
      </c>
      <c r="S1340" s="27">
        <f t="shared" si="516"/>
        <v>2.9062069578661626E-4</v>
      </c>
      <c r="T1340" s="27">
        <f t="shared" si="516"/>
        <v>2.9432912015412967E-4</v>
      </c>
      <c r="U1340" s="27">
        <f t="shared" si="516"/>
        <v>2.9719579696605352E-4</v>
      </c>
      <c r="V1340" s="27">
        <f t="shared" si="516"/>
        <v>2.9975485214418215E-4</v>
      </c>
      <c r="W1340" s="27">
        <f t="shared" si="516"/>
        <v>3.0246004845572338E-4</v>
      </c>
      <c r="X1340" s="27">
        <f t="shared" si="516"/>
        <v>3.0492995445067969E-4</v>
      </c>
      <c r="Y1340" s="27">
        <f t="shared" si="516"/>
        <v>3.0701209423994132E-4</v>
      </c>
      <c r="Z1340" s="27">
        <f t="shared" si="516"/>
        <v>3.0906832985136434E-4</v>
      </c>
      <c r="AA1340" s="27">
        <f t="shared" si="516"/>
        <v>3.1116940165207925E-4</v>
      </c>
      <c r="AB1340" s="27">
        <f t="shared" si="516"/>
        <v>3.1408462908994632E-4</v>
      </c>
      <c r="AC1340" s="27">
        <f t="shared" si="516"/>
        <v>3.166005235214341E-4</v>
      </c>
      <c r="AD1340" s="27">
        <f t="shared" si="516"/>
        <v>3.1968665753686704E-4</v>
      </c>
      <c r="AE1340" s="27">
        <f t="shared" si="516"/>
        <v>3.2291288312100516E-4</v>
      </c>
      <c r="AF1340" s="27">
        <f t="shared" si="516"/>
        <v>3.2678760151383097E-4</v>
      </c>
      <c r="AG1340" s="27">
        <f t="shared" si="516"/>
        <v>3.3099125312439454E-4</v>
      </c>
      <c r="AH1340" s="27">
        <f t="shared" si="516"/>
        <v>3.3423164015345102E-4</v>
      </c>
      <c r="AI1340" s="27">
        <f t="shared" si="516"/>
        <v>3.3747201623549202E-4</v>
      </c>
      <c r="AJ1340" s="27">
        <f t="shared" si="516"/>
        <v>3.4106104025769711E-4</v>
      </c>
      <c r="AK1340" s="27">
        <f t="shared" si="516"/>
        <v>3.4462383713575385E-4</v>
      </c>
      <c r="AL1340" s="27">
        <f t="shared" si="516"/>
        <v>3.4856684374732756E-4</v>
      </c>
      <c r="AM1340" s="27">
        <f t="shared" si="516"/>
        <v>3.5239010676433973E-4</v>
      </c>
      <c r="AN1340" s="27">
        <f t="shared" si="516"/>
        <v>3.5682965860461786E-4</v>
      </c>
      <c r="AO1340" s="27">
        <f t="shared" si="516"/>
        <v>3.6131619449930634E-4</v>
      </c>
      <c r="AP1340" s="27">
        <f t="shared" si="516"/>
        <v>3.6592408455957094E-4</v>
      </c>
      <c r="AQ1340" s="27">
        <f t="shared" si="516"/>
        <v>3.7067739295717388E-4</v>
      </c>
      <c r="AR1340" s="27">
        <f t="shared" si="516"/>
        <v>3.7562247767805731E-4</v>
      </c>
      <c r="AS1340" s="27">
        <f t="shared" si="516"/>
        <v>3.8099760801138999E-4</v>
      </c>
      <c r="AT1340" s="27">
        <f t="shared" si="516"/>
        <v>3.8407730882747691E-4</v>
      </c>
      <c r="AU1340" s="27">
        <f t="shared" si="516"/>
        <v>3.8679812246998667E-4</v>
      </c>
      <c r="AV1340" s="27">
        <f t="shared" si="516"/>
        <v>3.8956393724176287E-4</v>
      </c>
      <c r="AW1340" s="27">
        <f t="shared" si="516"/>
        <v>3.9222972978272867E-4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3.2323215352203869E-3</v>
      </c>
      <c r="L1341" s="27">
        <f t="shared" si="517"/>
        <v>3.2042886428129448E-3</v>
      </c>
      <c r="M1341" s="27">
        <f t="shared" si="517"/>
        <v>3.1936173693006072E-3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2.5623805586114461E-3</v>
      </c>
      <c r="T1341" s="27">
        <f t="shared" si="517"/>
        <v>2.6124722064250917E-3</v>
      </c>
      <c r="U1341" s="27">
        <f t="shared" si="517"/>
        <v>2.6393547646565868E-3</v>
      </c>
      <c r="V1341" s="27">
        <f t="shared" si="517"/>
        <v>2.6585159295822347E-3</v>
      </c>
      <c r="W1341" s="27">
        <f t="shared" si="517"/>
        <v>2.682404147004944E-3</v>
      </c>
      <c r="X1341" s="27">
        <f t="shared" si="517"/>
        <v>2.7009409577583988E-3</v>
      </c>
      <c r="Y1341" s="27">
        <f t="shared" si="517"/>
        <v>2.7086431953968373E-3</v>
      </c>
      <c r="Z1341" s="27">
        <f t="shared" si="517"/>
        <v>2.715182334029067E-3</v>
      </c>
      <c r="AA1341" s="27">
        <f t="shared" si="517"/>
        <v>2.7224055356820697E-3</v>
      </c>
      <c r="AB1341" s="27">
        <f t="shared" si="517"/>
        <v>2.7492331720760212E-3</v>
      </c>
      <c r="AC1341" s="27">
        <f t="shared" si="517"/>
        <v>2.7654181302497922E-3</v>
      </c>
      <c r="AD1341" s="27">
        <f t="shared" si="517"/>
        <v>2.7708997745878594E-3</v>
      </c>
      <c r="AE1341" s="27">
        <f t="shared" si="517"/>
        <v>2.7775605445034693E-3</v>
      </c>
      <c r="AF1341" s="27">
        <f t="shared" si="517"/>
        <v>2.796725356147391E-3</v>
      </c>
      <c r="AG1341" s="27">
        <f t="shared" si="517"/>
        <v>2.8203618769558954E-3</v>
      </c>
      <c r="AH1341" s="27">
        <f t="shared" si="517"/>
        <v>2.8201559153511477E-3</v>
      </c>
      <c r="AI1341" s="27">
        <f t="shared" si="517"/>
        <v>2.8178758262065741E-3</v>
      </c>
      <c r="AJ1341" s="27">
        <f t="shared" si="517"/>
        <v>2.8207231549115426E-3</v>
      </c>
      <c r="AK1341" s="27">
        <f t="shared" si="517"/>
        <v>2.8206987734201148E-3</v>
      </c>
      <c r="AL1341" s="27">
        <f t="shared" si="517"/>
        <v>2.8258236928344993E-3</v>
      </c>
      <c r="AM1341" s="27">
        <f t="shared" si="517"/>
        <v>2.8260498663699712E-3</v>
      </c>
      <c r="AN1341" s="27">
        <f t="shared" si="517"/>
        <v>2.8496737682554736E-3</v>
      </c>
      <c r="AO1341" s="27">
        <f t="shared" si="517"/>
        <v>2.871759138559611E-3</v>
      </c>
      <c r="AP1341" s="27">
        <f t="shared" si="517"/>
        <v>2.8936224395659065E-3</v>
      </c>
      <c r="AQ1341" s="27">
        <f t="shared" si="517"/>
        <v>2.9155855260809614E-3</v>
      </c>
      <c r="AR1341" s="27">
        <f t="shared" si="517"/>
        <v>2.9383177592399823E-3</v>
      </c>
      <c r="AS1341" s="27">
        <f t="shared" si="517"/>
        <v>2.9656425504586614E-3</v>
      </c>
      <c r="AT1341" s="27">
        <f t="shared" si="517"/>
        <v>2.9523502984721579E-3</v>
      </c>
      <c r="AU1341" s="27">
        <f t="shared" si="517"/>
        <v>2.9320670295168343E-3</v>
      </c>
      <c r="AV1341" s="27">
        <f t="shared" si="517"/>
        <v>2.9115310739429088E-3</v>
      </c>
      <c r="AW1341" s="27">
        <f t="shared" si="517"/>
        <v>2.8884703470162506E-3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1.6090517274103568E-2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1.2755546808047816E-2</v>
      </c>
      <c r="T1342" s="27">
        <f t="shared" si="518"/>
        <v>1.3004903351216977E-2</v>
      </c>
      <c r="U1342" s="27">
        <f t="shared" si="518"/>
        <v>1.3138724898016299E-2</v>
      </c>
      <c r="V1342" s="27">
        <f t="shared" si="518"/>
        <v>1.3234109299558223E-2</v>
      </c>
      <c r="W1342" s="27">
        <f t="shared" si="518"/>
        <v>1.335302499866161E-2</v>
      </c>
      <c r="X1342" s="27">
        <f t="shared" si="518"/>
        <v>1.344530136114141E-2</v>
      </c>
      <c r="Y1342" s="27">
        <f t="shared" si="518"/>
        <v>1.3483643149363938E-2</v>
      </c>
      <c r="Z1342" s="27">
        <f t="shared" si="518"/>
        <v>1.3516195023295152E-2</v>
      </c>
      <c r="AA1342" s="27">
        <f t="shared" si="518"/>
        <v>1.3552152167318593E-2</v>
      </c>
      <c r="AB1342" s="27">
        <f t="shared" si="518"/>
        <v>1.3685700312859379E-2</v>
      </c>
      <c r="AC1342" s="27">
        <f t="shared" si="518"/>
        <v>1.376626913815663E-2</v>
      </c>
      <c r="AD1342" s="27">
        <f t="shared" si="518"/>
        <v>1.3793556798728478E-2</v>
      </c>
      <c r="AE1342" s="27">
        <f t="shared" si="518"/>
        <v>1.3826714153966229E-2</v>
      </c>
      <c r="AF1342" s="27">
        <f t="shared" si="518"/>
        <v>1.3922116708895047E-2</v>
      </c>
      <c r="AG1342" s="27">
        <f t="shared" si="518"/>
        <v>1.4039779460643236E-2</v>
      </c>
      <c r="AH1342" s="27">
        <f t="shared" si="518"/>
        <v>1.4038754182457605E-2</v>
      </c>
      <c r="AI1342" s="27">
        <f t="shared" si="518"/>
        <v>1.4027403884113988E-2</v>
      </c>
      <c r="AJ1342" s="27">
        <f t="shared" si="518"/>
        <v>1.4041577904616936E-2</v>
      </c>
      <c r="AK1342" s="27">
        <f t="shared" si="518"/>
        <v>1.4041456533396682E-2</v>
      </c>
      <c r="AL1342" s="27">
        <f t="shared" si="518"/>
        <v>1.4066968415017067E-2</v>
      </c>
      <c r="AM1342" s="27">
        <f t="shared" si="518"/>
        <v>1.4068094308323099E-2</v>
      </c>
      <c r="AN1342" s="27">
        <f t="shared" si="518"/>
        <v>1.4185694242991872E-2</v>
      </c>
      <c r="AO1342" s="27">
        <f t="shared" si="518"/>
        <v>1.4295635357609192E-2</v>
      </c>
      <c r="AP1342" s="27">
        <f t="shared" si="518"/>
        <v>1.4404471009841652E-2</v>
      </c>
      <c r="AQ1342" s="27">
        <f t="shared" si="518"/>
        <v>1.4513803394974873E-2</v>
      </c>
      <c r="AR1342" s="27">
        <f t="shared" si="518"/>
        <v>1.4626964597020708E-2</v>
      </c>
      <c r="AS1342" s="27">
        <f t="shared" si="518"/>
        <v>1.4762987582458463E-2</v>
      </c>
      <c r="AT1342" s="27">
        <f t="shared" si="518"/>
        <v>1.4696818667061259E-2</v>
      </c>
      <c r="AU1342" s="27">
        <f t="shared" si="518"/>
        <v>1.4595848424483374E-2</v>
      </c>
      <c r="AV1342" s="27">
        <f t="shared" si="518"/>
        <v>1.4493620306302071E-2</v>
      </c>
      <c r="AW1342" s="27">
        <f t="shared" si="518"/>
        <v>1.4378823860180114E-2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0.15836052531214867</v>
      </c>
      <c r="L1343" s="27">
        <f t="shared" si="519"/>
        <v>0.16370016056893633</v>
      </c>
      <c r="M1343" s="27">
        <f t="shared" si="519"/>
        <v>0.17003774892948584</v>
      </c>
      <c r="N1343" s="27">
        <f t="shared" si="519"/>
        <v>0.17476418316081974</v>
      </c>
      <c r="O1343" s="27">
        <f t="shared" si="519"/>
        <v>0.17840915017095654</v>
      </c>
      <c r="P1343" s="27">
        <f t="shared" si="519"/>
        <v>0.18092055691117107</v>
      </c>
      <c r="Q1343" s="27">
        <f t="shared" si="519"/>
        <v>0.18434967364231716</v>
      </c>
      <c r="R1343" s="27">
        <f t="shared" si="519"/>
        <v>0.18794438918293385</v>
      </c>
      <c r="S1343" s="27">
        <f t="shared" si="519"/>
        <v>0.17357864070156559</v>
      </c>
      <c r="T1343" s="27">
        <f t="shared" si="519"/>
        <v>0.18123563716948959</v>
      </c>
      <c r="U1343" s="27">
        <f t="shared" si="519"/>
        <v>0.18745137613927096</v>
      </c>
      <c r="V1343" s="27">
        <f t="shared" si="519"/>
        <v>0.19324174049433376</v>
      </c>
      <c r="W1343" s="27">
        <f t="shared" si="519"/>
        <v>0.19949843956039001</v>
      </c>
      <c r="X1343" s="27">
        <f t="shared" si="519"/>
        <v>0.20548336924052901</v>
      </c>
      <c r="Y1343" s="27">
        <f t="shared" si="519"/>
        <v>0.21074695433448318</v>
      </c>
      <c r="Z1343" s="27">
        <f t="shared" si="519"/>
        <v>0.21600618712029013</v>
      </c>
      <c r="AA1343" s="27">
        <f t="shared" si="519"/>
        <v>0.22140881189365966</v>
      </c>
      <c r="AB1343" s="27">
        <f t="shared" si="519"/>
        <v>0.22853492666526359</v>
      </c>
      <c r="AC1343" s="27">
        <f t="shared" si="519"/>
        <v>0.23492598630840028</v>
      </c>
      <c r="AD1343" s="27">
        <f t="shared" si="519"/>
        <v>0.24319788452892876</v>
      </c>
      <c r="AE1343" s="27">
        <f t="shared" si="519"/>
        <v>0.25188247699399297</v>
      </c>
      <c r="AF1343" s="27">
        <f t="shared" si="519"/>
        <v>0.26206882036479856</v>
      </c>
      <c r="AG1343" s="27">
        <f t="shared" si="519"/>
        <v>0.27311526612830739</v>
      </c>
      <c r="AH1343" s="27">
        <f t="shared" si="519"/>
        <v>0.28225596042391699</v>
      </c>
      <c r="AI1343" s="27">
        <f t="shared" si="519"/>
        <v>0.29152963922571284</v>
      </c>
      <c r="AJ1343" s="27">
        <f t="shared" si="519"/>
        <v>0.30170531716429883</v>
      </c>
      <c r="AK1343" s="27">
        <f t="shared" si="519"/>
        <v>0.31197548880065545</v>
      </c>
      <c r="AL1343" s="27">
        <f t="shared" si="519"/>
        <v>0.32325011633471645</v>
      </c>
      <c r="AM1343" s="27">
        <f t="shared" si="519"/>
        <v>0.33442678310198259</v>
      </c>
      <c r="AN1343" s="27">
        <f t="shared" si="519"/>
        <v>0.34673717761356132</v>
      </c>
      <c r="AO1343" s="27">
        <f t="shared" si="519"/>
        <v>0.35931761413448676</v>
      </c>
      <c r="AP1343" s="27">
        <f t="shared" si="519"/>
        <v>0.37234383007718264</v>
      </c>
      <c r="AQ1343" s="27">
        <f t="shared" si="519"/>
        <v>0.38587962785394408</v>
      </c>
      <c r="AR1343" s="27">
        <f t="shared" si="519"/>
        <v>0.40004236552391642</v>
      </c>
      <c r="AS1343" s="27">
        <f t="shared" si="519"/>
        <v>0.41540342383029444</v>
      </c>
      <c r="AT1343" s="27">
        <f t="shared" si="519"/>
        <v>0.42553142297832897</v>
      </c>
      <c r="AU1343" s="27">
        <f t="shared" si="519"/>
        <v>0.43493486985141605</v>
      </c>
      <c r="AV1343" s="27">
        <f t="shared" si="519"/>
        <v>0.44456802320024685</v>
      </c>
      <c r="AW1343" s="27">
        <f t="shared" si="519"/>
        <v>0.45408478837742844</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1.171883187565219E-4</v>
      </c>
      <c r="L1344" s="27">
        <f t="shared" si="520"/>
        <v>1.1725168210757805E-4</v>
      </c>
      <c r="M1344" s="27">
        <f t="shared" si="520"/>
        <v>1.1740318150277544E-4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1.1955045154495985E-4</v>
      </c>
      <c r="T1344" s="27">
        <f t="shared" si="520"/>
        <v>1.1995011949583224E-4</v>
      </c>
      <c r="U1344" s="27">
        <f t="shared" si="520"/>
        <v>1.2030373644923036E-4</v>
      </c>
      <c r="V1344" s="27">
        <f t="shared" si="520"/>
        <v>1.2061203241994415E-4</v>
      </c>
      <c r="W1344" s="27">
        <f t="shared" si="520"/>
        <v>1.2087542518312814E-4</v>
      </c>
      <c r="X1344" s="27">
        <f t="shared" si="520"/>
        <v>1.2108832787962589E-4</v>
      </c>
      <c r="Y1344" s="27">
        <f t="shared" si="520"/>
        <v>1.2129445136609399E-4</v>
      </c>
      <c r="Z1344" s="27">
        <f t="shared" si="520"/>
        <v>1.2149498269403586E-4</v>
      </c>
      <c r="AA1344" s="27">
        <f t="shared" si="520"/>
        <v>1.2168903659449448E-4</v>
      </c>
      <c r="AB1344" s="27">
        <f t="shared" si="520"/>
        <v>1.2188108181253244E-4</v>
      </c>
      <c r="AC1344" s="27">
        <f t="shared" si="520"/>
        <v>1.220607810636357E-4</v>
      </c>
      <c r="AD1344" s="27">
        <f t="shared" si="520"/>
        <v>1.2224004719128283E-4</v>
      </c>
      <c r="AE1344" s="27">
        <f t="shared" si="520"/>
        <v>1.2241466374301066E-4</v>
      </c>
      <c r="AF1344" s="27">
        <f t="shared" si="520"/>
        <v>1.225875287578305E-4</v>
      </c>
      <c r="AG1344" s="27">
        <f t="shared" si="520"/>
        <v>1.2275538199242871E-4</v>
      </c>
      <c r="AH1344" s="27">
        <f t="shared" si="520"/>
        <v>1.2290772042082039E-4</v>
      </c>
      <c r="AI1344" s="27">
        <f t="shared" si="520"/>
        <v>1.2305265773929116E-4</v>
      </c>
      <c r="AJ1344" s="27">
        <f t="shared" si="520"/>
        <v>1.2319211779914701E-4</v>
      </c>
      <c r="AK1344" s="27">
        <f t="shared" si="520"/>
        <v>1.2332263729533598E-4</v>
      </c>
      <c r="AL1344" s="27">
        <f t="shared" si="520"/>
        <v>1.2344665263050683E-4</v>
      </c>
      <c r="AM1344" s="27">
        <f t="shared" si="520"/>
        <v>1.2355983837960874E-4</v>
      </c>
      <c r="AN1344" s="27">
        <f t="shared" si="520"/>
        <v>1.236688962637362E-4</v>
      </c>
      <c r="AO1344" s="27">
        <f t="shared" si="520"/>
        <v>1.2376906017850766E-4</v>
      </c>
      <c r="AP1344" s="27">
        <f t="shared" si="520"/>
        <v>1.2386041904773932E-4</v>
      </c>
      <c r="AQ1344" s="27">
        <f t="shared" si="520"/>
        <v>1.2394271153045081E-4</v>
      </c>
      <c r="AR1344" s="27">
        <f t="shared" si="520"/>
        <v>1.2401586881810207E-4</v>
      </c>
      <c r="AS1344" s="27">
        <f t="shared" si="520"/>
        <v>1.2408135383816868E-4</v>
      </c>
      <c r="AT1344" s="27">
        <f t="shared" si="520"/>
        <v>1.2411838784767153E-4</v>
      </c>
      <c r="AU1344" s="27">
        <f t="shared" si="520"/>
        <v>1.2414113359883718E-4</v>
      </c>
      <c r="AV1344" s="27">
        <f t="shared" si="520"/>
        <v>1.2415229217875654E-4</v>
      </c>
      <c r="AW1344" s="27">
        <f t="shared" si="520"/>
        <v>1.2415047484247164E-4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8.0420661765993721E-4</v>
      </c>
      <c r="L1345" s="27">
        <f t="shared" si="521"/>
        <v>8.046414496191049E-4</v>
      </c>
      <c r="M1345" s="27">
        <f t="shared" si="521"/>
        <v>8.0568111652005558E-4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8.2041678980346072E-4</v>
      </c>
      <c r="T1345" s="27">
        <f t="shared" si="521"/>
        <v>8.2315951718762905E-4</v>
      </c>
      <c r="U1345" s="27">
        <f t="shared" si="521"/>
        <v>8.2558621890207529E-4</v>
      </c>
      <c r="V1345" s="27">
        <f t="shared" si="521"/>
        <v>8.277019046843844E-4</v>
      </c>
      <c r="W1345" s="27">
        <f t="shared" si="521"/>
        <v>8.2950944152290166E-4</v>
      </c>
      <c r="X1345" s="27">
        <f t="shared" si="521"/>
        <v>8.30970489511796E-4</v>
      </c>
      <c r="Y1345" s="27">
        <f t="shared" si="521"/>
        <v>8.3238501506887979E-4</v>
      </c>
      <c r="Z1345" s="27">
        <f t="shared" si="521"/>
        <v>8.3376116435312771E-4</v>
      </c>
      <c r="AA1345" s="27">
        <f t="shared" si="521"/>
        <v>8.3509286219287401E-4</v>
      </c>
      <c r="AB1345" s="27">
        <f t="shared" si="521"/>
        <v>8.3641077541899474E-4</v>
      </c>
      <c r="AC1345" s="27">
        <f t="shared" si="521"/>
        <v>8.376439642594801E-4</v>
      </c>
      <c r="AD1345" s="27">
        <f t="shared" si="521"/>
        <v>8.3887418078366829E-4</v>
      </c>
      <c r="AE1345" s="27">
        <f t="shared" si="521"/>
        <v>8.4007248952247884E-4</v>
      </c>
      <c r="AF1345" s="27">
        <f t="shared" si="521"/>
        <v>8.4125877831265131E-4</v>
      </c>
      <c r="AG1345" s="27">
        <f t="shared" si="521"/>
        <v>8.4241067368491887E-4</v>
      </c>
      <c r="AH1345" s="27">
        <f t="shared" si="521"/>
        <v>8.4345609846391131E-4</v>
      </c>
      <c r="AI1345" s="27">
        <f t="shared" si="521"/>
        <v>8.4445073301364193E-4</v>
      </c>
      <c r="AJ1345" s="27">
        <f t="shared" si="521"/>
        <v>8.4540777979292333E-4</v>
      </c>
      <c r="AK1345" s="27">
        <f t="shared" si="521"/>
        <v>8.4630347181822584E-4</v>
      </c>
      <c r="AL1345" s="27">
        <f t="shared" si="521"/>
        <v>8.471545289397372E-4</v>
      </c>
      <c r="AM1345" s="27">
        <f t="shared" si="521"/>
        <v>8.4793126786234017E-4</v>
      </c>
      <c r="AN1345" s="27">
        <f t="shared" si="521"/>
        <v>8.4867967924884984E-4</v>
      </c>
      <c r="AO1345" s="27">
        <f t="shared" si="521"/>
        <v>8.4936705563554659E-4</v>
      </c>
      <c r="AP1345" s="27">
        <f t="shared" si="521"/>
        <v>8.4999400726346985E-4</v>
      </c>
      <c r="AQ1345" s="27">
        <f t="shared" si="521"/>
        <v>8.5055874067617259E-4</v>
      </c>
      <c r="AR1345" s="27">
        <f t="shared" si="521"/>
        <v>8.5106078367400248E-4</v>
      </c>
      <c r="AS1345" s="27">
        <f t="shared" si="521"/>
        <v>8.5151017561898462E-4</v>
      </c>
      <c r="AT1345" s="27">
        <f t="shared" si="521"/>
        <v>8.5176432207177699E-4</v>
      </c>
      <c r="AU1345" s="27">
        <f t="shared" si="521"/>
        <v>8.5192041513467928E-4</v>
      </c>
      <c r="AV1345" s="27">
        <f t="shared" si="521"/>
        <v>8.5199699105888442E-4</v>
      </c>
      <c r="AW1345" s="27">
        <f t="shared" si="521"/>
        <v>8.5198451956102232E-4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1.5078704166608924E-5</v>
      </c>
      <c r="T1346" s="27">
        <f t="shared" si="522"/>
        <v>1.5164109953453544E-5</v>
      </c>
      <c r="U1346" s="27">
        <f t="shared" si="522"/>
        <v>1.5239284242247773E-5</v>
      </c>
      <c r="V1346" s="27">
        <f t="shared" si="522"/>
        <v>1.5304545719747076E-5</v>
      </c>
      <c r="W1346" s="27">
        <f t="shared" si="522"/>
        <v>1.5360135442252837E-5</v>
      </c>
      <c r="X1346" s="27">
        <f t="shared" si="522"/>
        <v>1.5405142607941083E-5</v>
      </c>
      <c r="Y1346" s="27">
        <f t="shared" si="522"/>
        <v>1.5447962927564311E-5</v>
      </c>
      <c r="Z1346" s="27">
        <f t="shared" si="522"/>
        <v>1.5488894553086768E-5</v>
      </c>
      <c r="AA1346" s="27">
        <f t="shared" si="522"/>
        <v>1.5527836770406294E-5</v>
      </c>
      <c r="AB1346" s="27">
        <f t="shared" si="522"/>
        <v>1.5565688416231004E-5</v>
      </c>
      <c r="AC1346" s="27">
        <f t="shared" si="522"/>
        <v>1.5600564011685293E-5</v>
      </c>
      <c r="AD1346" s="27">
        <f t="shared" si="522"/>
        <v>1.5634746102029971E-5</v>
      </c>
      <c r="AE1346" s="27">
        <f t="shared" si="522"/>
        <v>1.5667487530601923E-5</v>
      </c>
      <c r="AF1346" s="27">
        <f t="shared" si="522"/>
        <v>1.5699367642390218E-5</v>
      </c>
      <c r="AG1346" s="27">
        <f t="shared" si="522"/>
        <v>1.5729814700629457E-5</v>
      </c>
      <c r="AH1346" s="27">
        <f t="shared" si="522"/>
        <v>1.5756916496943068E-5</v>
      </c>
      <c r="AI1346" s="27">
        <f t="shared" si="522"/>
        <v>1.5782216785041201E-5</v>
      </c>
      <c r="AJ1346" s="27">
        <f t="shared" si="522"/>
        <v>1.5806102465013515E-5</v>
      </c>
      <c r="AK1346" s="27">
        <f t="shared" si="522"/>
        <v>1.5827962795554216E-5</v>
      </c>
      <c r="AL1346" s="27">
        <f t="shared" si="522"/>
        <v>1.5848275086327315E-5</v>
      </c>
      <c r="AM1346" s="27">
        <f t="shared" si="522"/>
        <v>1.586626991026649E-5</v>
      </c>
      <c r="AN1346" s="27">
        <f t="shared" si="522"/>
        <v>1.5883203226406027E-5</v>
      </c>
      <c r="AO1346" s="27">
        <f t="shared" si="522"/>
        <v>1.5898222376567518E-5</v>
      </c>
      <c r="AP1346" s="27">
        <f t="shared" si="522"/>
        <v>1.5911366343801822E-5</v>
      </c>
      <c r="AQ1346" s="27">
        <f t="shared" si="522"/>
        <v>1.5922608860155748E-5</v>
      </c>
      <c r="AR1346" s="27">
        <f t="shared" si="522"/>
        <v>1.5931957873364855E-5</v>
      </c>
      <c r="AS1346" s="27">
        <f t="shared" si="522"/>
        <v>1.5939698752267904E-5</v>
      </c>
      <c r="AT1346" s="27">
        <f t="shared" si="522"/>
        <v>1.5942078145401422E-5</v>
      </c>
      <c r="AU1346" s="27">
        <f t="shared" si="522"/>
        <v>1.5941696471724865E-5</v>
      </c>
      <c r="AV1346" s="27">
        <f t="shared" si="522"/>
        <v>1.5939063311034395E-5</v>
      </c>
      <c r="AW1346" s="27">
        <f t="shared" si="522"/>
        <v>1.5933945683382858E-5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1.5056556116759298E-3</v>
      </c>
      <c r="Q1347" s="27">
        <f t="shared" si="523"/>
        <v>1.5149984613639169E-3</v>
      </c>
      <c r="R1347" s="27">
        <f t="shared" si="523"/>
        <v>1.5249659674490626E-3</v>
      </c>
      <c r="S1347" s="27">
        <f t="shared" si="523"/>
        <v>1.5341256213545257E-3</v>
      </c>
      <c r="T1347" s="27">
        <f t="shared" si="523"/>
        <v>1.542814909529594E-3</v>
      </c>
      <c r="U1347" s="27">
        <f t="shared" si="523"/>
        <v>1.5504632327032603E-3</v>
      </c>
      <c r="V1347" s="27">
        <f t="shared" si="523"/>
        <v>1.557103014451936E-3</v>
      </c>
      <c r="W1347" s="27">
        <f t="shared" si="523"/>
        <v>1.5627587801356304E-3</v>
      </c>
      <c r="X1347" s="27">
        <f t="shared" si="523"/>
        <v>1.5673378636738423E-3</v>
      </c>
      <c r="Y1347" s="27">
        <f t="shared" si="523"/>
        <v>1.5716944548452546E-3</v>
      </c>
      <c r="Z1347" s="27">
        <f t="shared" si="523"/>
        <v>1.5758588879917546E-3</v>
      </c>
      <c r="AA1347" s="27">
        <f t="shared" si="523"/>
        <v>1.5798209163386291E-3</v>
      </c>
      <c r="AB1347" s="27">
        <f t="shared" si="523"/>
        <v>1.5836719886210006E-3</v>
      </c>
      <c r="AC1347" s="27">
        <f t="shared" si="523"/>
        <v>1.5872202739348612E-3</v>
      </c>
      <c r="AD1347" s="27">
        <f t="shared" si="523"/>
        <v>1.5906980011990745E-3</v>
      </c>
      <c r="AE1347" s="27">
        <f t="shared" si="523"/>
        <v>1.5940291537899726E-3</v>
      </c>
      <c r="AF1347" s="27">
        <f t="shared" si="523"/>
        <v>1.5972726749682957E-3</v>
      </c>
      <c r="AG1347" s="27">
        <f t="shared" si="523"/>
        <v>1.6003703955431926E-3</v>
      </c>
      <c r="AH1347" s="27">
        <f t="shared" si="523"/>
        <v>1.6031277651188571E-3</v>
      </c>
      <c r="AI1347" s="27">
        <f t="shared" si="523"/>
        <v>1.6057018470671551E-3</v>
      </c>
      <c r="AJ1347" s="27">
        <f t="shared" si="523"/>
        <v>1.6081320050717234E-3</v>
      </c>
      <c r="AK1347" s="27">
        <f t="shared" si="523"/>
        <v>1.6103561015725376E-3</v>
      </c>
      <c r="AL1347" s="27">
        <f t="shared" si="523"/>
        <v>1.6124226986328084E-3</v>
      </c>
      <c r="AM1347" s="27">
        <f t="shared" si="523"/>
        <v>1.6142535138110778E-3</v>
      </c>
      <c r="AN1347" s="27">
        <f t="shared" si="523"/>
        <v>1.6159763299003862E-3</v>
      </c>
      <c r="AO1347" s="27">
        <f t="shared" si="523"/>
        <v>1.6175043964251432E-3</v>
      </c>
      <c r="AP1347" s="27">
        <f t="shared" si="523"/>
        <v>1.6188416795681504E-3</v>
      </c>
      <c r="AQ1347" s="27">
        <f t="shared" si="523"/>
        <v>1.6199855067960402E-3</v>
      </c>
      <c r="AR1347" s="27">
        <f t="shared" si="523"/>
        <v>1.6209366867210519E-3</v>
      </c>
      <c r="AS1347" s="27">
        <f t="shared" si="523"/>
        <v>1.6217242531144074E-3</v>
      </c>
      <c r="AT1347" s="27">
        <f t="shared" si="523"/>
        <v>1.6219663354531194E-3</v>
      </c>
      <c r="AU1347" s="27">
        <f t="shared" si="523"/>
        <v>1.621927503511082E-3</v>
      </c>
      <c r="AV1347" s="27">
        <f t="shared" si="523"/>
        <v>1.6216596025538273E-3</v>
      </c>
      <c r="AW1347" s="27">
        <f t="shared" si="523"/>
        <v>1.6211389289194065E-3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0.13010384136507705</v>
      </c>
      <c r="N1350" s="27">
        <f t="shared" si="526"/>
        <v>0.12890938840294827</v>
      </c>
      <c r="O1350" s="27">
        <f t="shared" si="526"/>
        <v>0.12695857121838472</v>
      </c>
      <c r="P1350" s="27">
        <f t="shared" si="526"/>
        <v>0.12428257569245393</v>
      </c>
      <c r="Q1350" s="27">
        <f t="shared" si="526"/>
        <v>0.12233950618032063</v>
      </c>
      <c r="R1350" s="27">
        <f t="shared" si="526"/>
        <v>0.12056837226162823</v>
      </c>
      <c r="S1350" s="27">
        <f t="shared" si="526"/>
        <v>0.10744623540454239</v>
      </c>
      <c r="T1350" s="27">
        <f t="shared" si="526"/>
        <v>0.10910307080126076</v>
      </c>
      <c r="U1350" s="27">
        <f t="shared" si="526"/>
        <v>0.10980080548740362</v>
      </c>
      <c r="V1350" s="27">
        <f t="shared" si="526"/>
        <v>0.11020566097332191</v>
      </c>
      <c r="W1350" s="27">
        <f t="shared" si="526"/>
        <v>0.11084928060424973</v>
      </c>
      <c r="X1350" s="27">
        <f t="shared" si="526"/>
        <v>0.1112995913520332</v>
      </c>
      <c r="Y1350" s="27">
        <f t="shared" si="526"/>
        <v>0.11130918806147397</v>
      </c>
      <c r="Z1350" s="27">
        <f t="shared" si="526"/>
        <v>0.11129022229844235</v>
      </c>
      <c r="AA1350" s="27">
        <f t="shared" si="526"/>
        <v>0.11132038252223045</v>
      </c>
      <c r="AB1350" s="27">
        <f t="shared" si="526"/>
        <v>0.11220107663300435</v>
      </c>
      <c r="AC1350" s="27">
        <f t="shared" si="526"/>
        <v>0.11264739131415344</v>
      </c>
      <c r="AD1350" s="27">
        <f t="shared" si="526"/>
        <v>0.11364974007815989</v>
      </c>
      <c r="AE1350" s="27">
        <f t="shared" si="526"/>
        <v>0.11475463751047089</v>
      </c>
      <c r="AF1350" s="27">
        <f t="shared" si="526"/>
        <v>0.11645560827538987</v>
      </c>
      <c r="AG1350" s="27">
        <f t="shared" si="526"/>
        <v>0.11841672795286479</v>
      </c>
      <c r="AH1350" s="27">
        <f t="shared" si="526"/>
        <v>0.11939752104842076</v>
      </c>
      <c r="AI1350" s="27">
        <f t="shared" si="526"/>
        <v>0.12034052194363268</v>
      </c>
      <c r="AJ1350" s="27">
        <f t="shared" si="526"/>
        <v>0.1215683057922724</v>
      </c>
      <c r="AK1350" s="27">
        <f t="shared" si="526"/>
        <v>0.12272711192674812</v>
      </c>
      <c r="AL1350" s="27">
        <f t="shared" si="526"/>
        <v>0.12418258810212178</v>
      </c>
      <c r="AM1350" s="27">
        <f t="shared" si="526"/>
        <v>0.1254802224682372</v>
      </c>
      <c r="AN1350" s="27">
        <f t="shared" si="526"/>
        <v>0.12726159689037125</v>
      </c>
      <c r="AO1350" s="27">
        <f t="shared" si="526"/>
        <v>0.12901739767666037</v>
      </c>
      <c r="AP1350" s="27">
        <f t="shared" si="526"/>
        <v>0.13080975663485522</v>
      </c>
      <c r="AQ1350" s="27">
        <f t="shared" si="526"/>
        <v>0.1326552885507149</v>
      </c>
      <c r="AR1350" s="27">
        <f t="shared" si="526"/>
        <v>0.13458762654582573</v>
      </c>
      <c r="AS1350" s="27">
        <f t="shared" si="526"/>
        <v>0.13679233724424145</v>
      </c>
      <c r="AT1350" s="27">
        <f t="shared" si="526"/>
        <v>0.13709720063766906</v>
      </c>
      <c r="AU1350" s="27">
        <f t="shared" si="526"/>
        <v>0.13709596155283382</v>
      </c>
      <c r="AV1350" s="27">
        <f t="shared" si="526"/>
        <v>0.13711161831234095</v>
      </c>
      <c r="AW1350" s="27">
        <f t="shared" si="526"/>
        <v>0.13703283248955031</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1.2661143337946403E-2</v>
      </c>
      <c r="N1351" s="27">
        <f t="shared" si="527"/>
        <v>1.2544904339887072E-2</v>
      </c>
      <c r="O1351" s="27">
        <f t="shared" si="527"/>
        <v>1.2355059245839611E-2</v>
      </c>
      <c r="P1351" s="27">
        <f t="shared" si="527"/>
        <v>1.2094642930917434E-2</v>
      </c>
      <c r="Q1351" s="27">
        <f t="shared" si="527"/>
        <v>1.1905551806853844E-2</v>
      </c>
      <c r="R1351" s="27">
        <f t="shared" si="527"/>
        <v>1.1733192711380727E-2</v>
      </c>
      <c r="S1351" s="27">
        <f t="shared" si="527"/>
        <v>1.0456203085982087E-2</v>
      </c>
      <c r="T1351" s="27">
        <f t="shared" si="527"/>
        <v>1.0617439143466131E-2</v>
      </c>
      <c r="U1351" s="27">
        <f t="shared" si="527"/>
        <v>1.0685339666467007E-2</v>
      </c>
      <c r="V1351" s="27">
        <f t="shared" si="527"/>
        <v>1.0724738451964679E-2</v>
      </c>
      <c r="W1351" s="27">
        <f t="shared" si="527"/>
        <v>1.078737273175836E-2</v>
      </c>
      <c r="X1351" s="27">
        <f t="shared" si="527"/>
        <v>1.0831195026815014E-2</v>
      </c>
      <c r="Y1351" s="27">
        <f t="shared" si="527"/>
        <v>1.0832128937086438E-2</v>
      </c>
      <c r="Z1351" s="27">
        <f t="shared" si="527"/>
        <v>1.0830283271026638E-2</v>
      </c>
      <c r="AA1351" s="27">
        <f t="shared" si="527"/>
        <v>1.083321833360803E-2</v>
      </c>
      <c r="AB1351" s="27">
        <f t="shared" si="527"/>
        <v>1.0918923676789283E-2</v>
      </c>
      <c r="AC1351" s="27">
        <f t="shared" si="527"/>
        <v>1.0962357091918066E-2</v>
      </c>
      <c r="AD1351" s="27">
        <f t="shared" si="527"/>
        <v>1.105990133997826E-2</v>
      </c>
      <c r="AE1351" s="27">
        <f t="shared" si="527"/>
        <v>1.1167425181068886E-2</v>
      </c>
      <c r="AF1351" s="27">
        <f t="shared" si="527"/>
        <v>1.1332956301767035E-2</v>
      </c>
      <c r="AG1351" s="27">
        <f t="shared" si="527"/>
        <v>1.1523803989881815E-2</v>
      </c>
      <c r="AH1351" s="27">
        <f t="shared" si="527"/>
        <v>1.1619250533484296E-2</v>
      </c>
      <c r="AI1351" s="27">
        <f t="shared" si="527"/>
        <v>1.1711019303543804E-2</v>
      </c>
      <c r="AJ1351" s="27">
        <f t="shared" si="527"/>
        <v>1.1830501919372358E-2</v>
      </c>
      <c r="AK1351" s="27">
        <f t="shared" si="527"/>
        <v>1.1943271922283484E-2</v>
      </c>
      <c r="AL1351" s="27">
        <f t="shared" si="527"/>
        <v>1.208491257092246E-2</v>
      </c>
      <c r="AM1351" s="27">
        <f t="shared" si="527"/>
        <v>1.2211192737113179E-2</v>
      </c>
      <c r="AN1351" s="27">
        <f t="shared" si="527"/>
        <v>1.2384548394106442E-2</v>
      </c>
      <c r="AO1351" s="27">
        <f t="shared" si="527"/>
        <v>1.2555415335426846E-2</v>
      </c>
      <c r="AP1351" s="27">
        <f t="shared" si="527"/>
        <v>1.2729839959977927E-2</v>
      </c>
      <c r="AQ1351" s="27">
        <f t="shared" si="527"/>
        <v>1.2909439146875774E-2</v>
      </c>
      <c r="AR1351" s="27">
        <f t="shared" si="527"/>
        <v>1.3097485926100431E-2</v>
      </c>
      <c r="AS1351" s="27">
        <f t="shared" si="527"/>
        <v>1.3312038839207866E-2</v>
      </c>
      <c r="AT1351" s="27">
        <f t="shared" si="527"/>
        <v>1.3341706826579966E-2</v>
      </c>
      <c r="AU1351" s="27">
        <f t="shared" si="527"/>
        <v>1.3341586244200974E-2</v>
      </c>
      <c r="AV1351" s="27">
        <f t="shared" si="527"/>
        <v>1.3343109892344246E-2</v>
      </c>
      <c r="AW1351" s="27">
        <f t="shared" si="527"/>
        <v>1.3335442796700606E-2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6.4453339767617093E-2</v>
      </c>
      <c r="L1352" s="27">
        <f t="shared" si="528"/>
        <v>6.5763803942104529E-2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7.1969839340941866E-2</v>
      </c>
      <c r="S1352" s="27">
        <f t="shared" si="528"/>
        <v>6.9097894615886404E-2</v>
      </c>
      <c r="T1352" s="27">
        <f t="shared" si="528"/>
        <v>7.1025560527955847E-2</v>
      </c>
      <c r="U1352" s="27">
        <f t="shared" si="528"/>
        <v>7.2619814867085478E-2</v>
      </c>
      <c r="V1352" s="27">
        <f t="shared" si="528"/>
        <v>7.4096154979862355E-2</v>
      </c>
      <c r="W1352" s="27">
        <f t="shared" si="528"/>
        <v>7.5641741947128138E-2</v>
      </c>
      <c r="X1352" s="27">
        <f t="shared" si="528"/>
        <v>7.7100255760690378E-2</v>
      </c>
      <c r="Y1352" s="27">
        <f t="shared" si="528"/>
        <v>7.839527488523905E-2</v>
      </c>
      <c r="Z1352" s="27">
        <f t="shared" si="528"/>
        <v>7.9677224447301659E-2</v>
      </c>
      <c r="AA1352" s="27">
        <f t="shared" si="528"/>
        <v>8.0976599607399627E-2</v>
      </c>
      <c r="AB1352" s="27">
        <f t="shared" si="528"/>
        <v>8.2620600938887206E-2</v>
      </c>
      <c r="AC1352" s="27">
        <f t="shared" si="528"/>
        <v>8.4097718216389533E-2</v>
      </c>
      <c r="AD1352" s="27">
        <f t="shared" si="528"/>
        <v>8.5819464663869874E-2</v>
      </c>
      <c r="AE1352" s="27">
        <f t="shared" si="528"/>
        <v>8.7604670076385976E-2</v>
      </c>
      <c r="AF1352" s="27">
        <f t="shared" si="528"/>
        <v>8.9673824864924589E-2</v>
      </c>
      <c r="AG1352" s="27">
        <f t="shared" si="528"/>
        <v>9.1892287441157919E-2</v>
      </c>
      <c r="AH1352" s="27">
        <f t="shared" si="528"/>
        <v>9.3700051135382781E-2</v>
      </c>
      <c r="AI1352" s="27">
        <f t="shared" si="528"/>
        <v>9.5512548833786501E-2</v>
      </c>
      <c r="AJ1352" s="27">
        <f t="shared" si="528"/>
        <v>9.7482873919709029E-2</v>
      </c>
      <c r="AK1352" s="27">
        <f t="shared" si="528"/>
        <v>9.9448100413441792E-2</v>
      </c>
      <c r="AL1352" s="27">
        <f t="shared" si="528"/>
        <v>0.10158777364342697</v>
      </c>
      <c r="AM1352" s="27">
        <f t="shared" si="528"/>
        <v>0.1036823877125341</v>
      </c>
      <c r="AN1352" s="27">
        <f t="shared" si="528"/>
        <v>0.10605834821964413</v>
      </c>
      <c r="AO1352" s="27">
        <f t="shared" si="528"/>
        <v>0.10846463865992337</v>
      </c>
      <c r="AP1352" s="27">
        <f t="shared" si="528"/>
        <v>0.11093487707753794</v>
      </c>
      <c r="AQ1352" s="27">
        <f t="shared" si="528"/>
        <v>0.11348051452522952</v>
      </c>
      <c r="AR1352" s="27">
        <f t="shared" si="528"/>
        <v>0.11612316759623514</v>
      </c>
      <c r="AS1352" s="27">
        <f t="shared" si="528"/>
        <v>0.11897143645250939</v>
      </c>
      <c r="AT1352" s="27">
        <f t="shared" si="528"/>
        <v>0.12079119672743349</v>
      </c>
      <c r="AU1352" s="27">
        <f t="shared" si="528"/>
        <v>0.12245375957079793</v>
      </c>
      <c r="AV1352" s="27">
        <f t="shared" si="528"/>
        <v>0.12414207938975484</v>
      </c>
      <c r="AW1352" s="27">
        <f t="shared" si="528"/>
        <v>0.12579013418775925</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0.31034319165291707</v>
      </c>
      <c r="L1353" s="27">
        <f t="shared" si="529"/>
        <v>0.31442985679016972</v>
      </c>
      <c r="M1353" s="27">
        <f t="shared" si="529"/>
        <v>0.3209942132552846</v>
      </c>
      <c r="N1353" s="27">
        <f t="shared" si="529"/>
        <v>0.3228790317815291</v>
      </c>
      <c r="O1353" s="27">
        <f t="shared" si="529"/>
        <v>0.32172327535887091</v>
      </c>
      <c r="P1353" s="27">
        <f t="shared" si="529"/>
        <v>0.31753924052538912</v>
      </c>
      <c r="Q1353" s="27">
        <f t="shared" si="529"/>
        <v>0.31577785743754244</v>
      </c>
      <c r="R1353" s="27">
        <f t="shared" si="529"/>
        <v>0.31441607582114939</v>
      </c>
      <c r="S1353" s="27">
        <f t="shared" si="529"/>
        <v>0.26887149184178222</v>
      </c>
      <c r="T1353" s="27">
        <f t="shared" si="529"/>
        <v>0.28020407007276854</v>
      </c>
      <c r="U1353" s="27">
        <f t="shared" si="529"/>
        <v>0.2880165772870702</v>
      </c>
      <c r="V1353" s="27">
        <f t="shared" si="529"/>
        <v>0.29485232515565102</v>
      </c>
      <c r="W1353" s="27">
        <f t="shared" si="529"/>
        <v>0.3028450430405995</v>
      </c>
      <c r="X1353" s="27">
        <f t="shared" si="529"/>
        <v>0.31025383960316832</v>
      </c>
      <c r="Y1353" s="27">
        <f t="shared" si="529"/>
        <v>0.31592402483889376</v>
      </c>
      <c r="Z1353" s="27">
        <f t="shared" si="529"/>
        <v>0.32154064943917382</v>
      </c>
      <c r="AA1353" s="27">
        <f t="shared" si="529"/>
        <v>0.32743927754241053</v>
      </c>
      <c r="AB1353" s="27">
        <f t="shared" si="529"/>
        <v>0.33712545194764854</v>
      </c>
      <c r="AC1353" s="27">
        <f t="shared" si="529"/>
        <v>0.34507760112036523</v>
      </c>
      <c r="AD1353" s="27">
        <f t="shared" si="529"/>
        <v>0.35564405215361022</v>
      </c>
      <c r="AE1353" s="27">
        <f t="shared" si="529"/>
        <v>0.36687343121875787</v>
      </c>
      <c r="AF1353" s="27">
        <f t="shared" si="529"/>
        <v>0.38105287569781499</v>
      </c>
      <c r="AG1353" s="27">
        <f t="shared" si="529"/>
        <v>0.39673448566051983</v>
      </c>
      <c r="AH1353" s="27">
        <f t="shared" si="529"/>
        <v>0.40814062440822391</v>
      </c>
      <c r="AI1353" s="27">
        <f t="shared" si="529"/>
        <v>0.41958927735960705</v>
      </c>
      <c r="AJ1353" s="27">
        <f t="shared" si="529"/>
        <v>0.43263627174479086</v>
      </c>
      <c r="AK1353" s="27">
        <f t="shared" si="529"/>
        <v>0.44561372731390259</v>
      </c>
      <c r="AL1353" s="27">
        <f t="shared" si="529"/>
        <v>0.46032519932348981</v>
      </c>
      <c r="AM1353" s="27">
        <f t="shared" si="529"/>
        <v>0.47455838956587726</v>
      </c>
      <c r="AN1353" s="27">
        <f t="shared" si="529"/>
        <v>0.49154327888948696</v>
      </c>
      <c r="AO1353" s="27">
        <f t="shared" si="529"/>
        <v>0.50876630264940836</v>
      </c>
      <c r="AP1353" s="27">
        <f t="shared" si="529"/>
        <v>0.52655623714118094</v>
      </c>
      <c r="AQ1353" s="27">
        <f t="shared" si="529"/>
        <v>0.54501878013466187</v>
      </c>
      <c r="AR1353" s="27">
        <f t="shared" si="529"/>
        <v>0.56435558403539943</v>
      </c>
      <c r="AS1353" s="27">
        <f t="shared" si="529"/>
        <v>0.58559974382680113</v>
      </c>
      <c r="AT1353" s="27">
        <f t="shared" si="529"/>
        <v>0.59692286491704627</v>
      </c>
      <c r="AU1353" s="27">
        <f t="shared" si="529"/>
        <v>0.60677567293704238</v>
      </c>
      <c r="AV1353" s="27">
        <f t="shared" si="529"/>
        <v>0.61691477525859661</v>
      </c>
      <c r="AW1353" s="27">
        <f t="shared" si="529"/>
        <v>0.62671642053745458</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9.0417475033143069E-2</v>
      </c>
      <c r="N1354" s="27">
        <f t="shared" si="530"/>
        <v>9.0872196678668984E-2</v>
      </c>
      <c r="O1354" s="27">
        <f t="shared" si="530"/>
        <v>9.1174361291842934E-2</v>
      </c>
      <c r="P1354" s="27">
        <f t="shared" si="530"/>
        <v>9.1320994898161728E-2</v>
      </c>
      <c r="Q1354" s="27">
        <f t="shared" si="530"/>
        <v>9.1644963105957017E-2</v>
      </c>
      <c r="R1354" s="27">
        <f t="shared" si="530"/>
        <v>9.2016609055475665E-2</v>
      </c>
      <c r="S1354" s="27">
        <f t="shared" si="530"/>
        <v>8.9502867883282211E-2</v>
      </c>
      <c r="T1354" s="27">
        <f t="shared" si="530"/>
        <v>9.0644956595589188E-2</v>
      </c>
      <c r="U1354" s="27">
        <f t="shared" si="530"/>
        <v>9.1527811119308605E-2</v>
      </c>
      <c r="V1354" s="27">
        <f t="shared" si="530"/>
        <v>9.2315926972152906E-2</v>
      </c>
      <c r="W1354" s="27">
        <f t="shared" si="530"/>
        <v>9.3149050117133564E-2</v>
      </c>
      <c r="X1354" s="27">
        <f t="shared" si="530"/>
        <v>9.3909710569591548E-2</v>
      </c>
      <c r="Y1354" s="27">
        <f t="shared" si="530"/>
        <v>9.4550950113693522E-2</v>
      </c>
      <c r="Z1354" s="27">
        <f t="shared" si="530"/>
        <v>9.5184211911405373E-2</v>
      </c>
      <c r="AA1354" s="27">
        <f t="shared" si="530"/>
        <v>9.5831281973926818E-2</v>
      </c>
      <c r="AB1354" s="27">
        <f t="shared" si="530"/>
        <v>9.6729088702779728E-2</v>
      </c>
      <c r="AC1354" s="27">
        <f t="shared" si="530"/>
        <v>9.7503912279263999E-2</v>
      </c>
      <c r="AD1354" s="27">
        <f t="shared" si="530"/>
        <v>9.8454353349215221E-2</v>
      </c>
      <c r="AE1354" s="27">
        <f t="shared" si="530"/>
        <v>9.9447938618279427E-2</v>
      </c>
      <c r="AF1354" s="27">
        <f t="shared" si="530"/>
        <v>0.10064124113742504</v>
      </c>
      <c r="AG1354" s="27">
        <f t="shared" si="530"/>
        <v>0.10193584568617979</v>
      </c>
      <c r="AH1354" s="27">
        <f t="shared" si="530"/>
        <v>0.10293379227552139</v>
      </c>
      <c r="AI1354" s="27">
        <f t="shared" si="530"/>
        <v>0.10393173549349514</v>
      </c>
      <c r="AJ1354" s="27">
        <f t="shared" si="530"/>
        <v>0.10503705231210607</v>
      </c>
      <c r="AK1354" s="27">
        <f t="shared" si="530"/>
        <v>0.10613429191993426</v>
      </c>
      <c r="AL1354" s="27">
        <f t="shared" si="530"/>
        <v>0.10734862525866423</v>
      </c>
      <c r="AM1354" s="27">
        <f t="shared" si="530"/>
        <v>0.10852608099273874</v>
      </c>
      <c r="AN1354" s="27">
        <f t="shared" si="530"/>
        <v>0.1098933360698278</v>
      </c>
      <c r="AO1354" s="27">
        <f t="shared" si="530"/>
        <v>0.1112750608927934</v>
      </c>
      <c r="AP1354" s="27">
        <f t="shared" si="530"/>
        <v>0.11269415933025419</v>
      </c>
      <c r="AQ1354" s="27">
        <f t="shared" si="530"/>
        <v>0.11415804245931915</v>
      </c>
      <c r="AR1354" s="27">
        <f t="shared" si="530"/>
        <v>0.11568098721467082</v>
      </c>
      <c r="AS1354" s="27">
        <f t="shared" si="530"/>
        <v>0.11733637372724362</v>
      </c>
      <c r="AT1354" s="27">
        <f t="shared" si="530"/>
        <v>0.11828483355566774</v>
      </c>
      <c r="AU1354" s="27">
        <f t="shared" si="530"/>
        <v>0.11912276639221764</v>
      </c>
      <c r="AV1354" s="27">
        <f t="shared" si="530"/>
        <v>0.11997455829037502</v>
      </c>
      <c r="AW1354" s="27">
        <f t="shared" si="530"/>
        <v>0.12079554620024327</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2.7786681470952937E-2</v>
      </c>
      <c r="S1355" s="27">
        <f t="shared" si="531"/>
        <v>2.7027595410630403E-2</v>
      </c>
      <c r="T1355" s="27">
        <f t="shared" si="531"/>
        <v>2.7372477226926328E-2</v>
      </c>
      <c r="U1355" s="27">
        <f t="shared" si="531"/>
        <v>2.7639076895047021E-2</v>
      </c>
      <c r="V1355" s="27">
        <f t="shared" si="531"/>
        <v>2.7877067888086013E-2</v>
      </c>
      <c r="W1355" s="27">
        <f t="shared" si="531"/>
        <v>2.812864994151399E-2</v>
      </c>
      <c r="X1355" s="27">
        <f t="shared" si="531"/>
        <v>2.8358350100180542E-2</v>
      </c>
      <c r="Y1355" s="27">
        <f t="shared" si="531"/>
        <v>2.8551988174235182E-2</v>
      </c>
      <c r="Z1355" s="27">
        <f t="shared" si="531"/>
        <v>2.8743217171275631E-2</v>
      </c>
      <c r="AA1355" s="27">
        <f t="shared" si="531"/>
        <v>2.8938615913972544E-2</v>
      </c>
      <c r="AB1355" s="27">
        <f t="shared" si="531"/>
        <v>2.920973076870571E-2</v>
      </c>
      <c r="AC1355" s="27">
        <f t="shared" si="531"/>
        <v>2.9443707831509378E-2</v>
      </c>
      <c r="AD1355" s="27">
        <f t="shared" si="531"/>
        <v>2.9730716921919611E-2</v>
      </c>
      <c r="AE1355" s="27">
        <f t="shared" si="531"/>
        <v>3.0030754465892501E-2</v>
      </c>
      <c r="AF1355" s="27">
        <f t="shared" si="531"/>
        <v>3.0391101552558055E-2</v>
      </c>
      <c r="AG1355" s="27">
        <f t="shared" si="531"/>
        <v>3.078203928213041E-2</v>
      </c>
      <c r="AH1355" s="27">
        <f t="shared" si="531"/>
        <v>3.1083393834180274E-2</v>
      </c>
      <c r="AI1355" s="27">
        <f t="shared" si="531"/>
        <v>3.138474736816256E-2</v>
      </c>
      <c r="AJ1355" s="27">
        <f t="shared" si="531"/>
        <v>3.171852500546618E-2</v>
      </c>
      <c r="AK1355" s="27">
        <f t="shared" si="531"/>
        <v>3.2049863530032495E-2</v>
      </c>
      <c r="AL1355" s="27">
        <f t="shared" si="531"/>
        <v>3.2416561390660091E-2</v>
      </c>
      <c r="AM1355" s="27">
        <f t="shared" si="531"/>
        <v>3.2772123150267542E-2</v>
      </c>
      <c r="AN1355" s="27">
        <f t="shared" si="531"/>
        <v>3.3184999496251033E-2</v>
      </c>
      <c r="AO1355" s="27">
        <f t="shared" si="531"/>
        <v>3.3602245338391408E-2</v>
      </c>
      <c r="AP1355" s="27">
        <f t="shared" si="531"/>
        <v>3.4030777063939747E-2</v>
      </c>
      <c r="AQ1355" s="27">
        <f t="shared" si="531"/>
        <v>3.4472832630163749E-2</v>
      </c>
      <c r="AR1355" s="27">
        <f t="shared" si="531"/>
        <v>3.4932723309131296E-2</v>
      </c>
      <c r="AS1355" s="27">
        <f t="shared" si="531"/>
        <v>3.5432608038728754E-2</v>
      </c>
      <c r="AT1355" s="27">
        <f t="shared" si="531"/>
        <v>3.5719018844461971E-2</v>
      </c>
      <c r="AU1355" s="27">
        <f t="shared" si="531"/>
        <v>3.5972053302721844E-2</v>
      </c>
      <c r="AV1355" s="27">
        <f t="shared" si="531"/>
        <v>3.6229272845982437E-2</v>
      </c>
      <c r="AW1355" s="27">
        <f t="shared" si="531"/>
        <v>3.6477190366277695E-2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1.467952375541098E-3</v>
      </c>
      <c r="N1356" s="27">
        <f t="shared" si="532"/>
        <v>1.4753349055168039E-3</v>
      </c>
      <c r="O1356" s="27">
        <f t="shared" si="532"/>
        <v>1.4802406304505124E-3</v>
      </c>
      <c r="P1356" s="27">
        <f t="shared" si="532"/>
        <v>1.4826212670547858E-3</v>
      </c>
      <c r="Q1356" s="27">
        <f t="shared" si="532"/>
        <v>1.4878809792957942E-3</v>
      </c>
      <c r="R1356" s="27">
        <f t="shared" si="532"/>
        <v>1.4939147526814829E-3</v>
      </c>
      <c r="S1356" s="27">
        <f t="shared" si="532"/>
        <v>1.4531034789330812E-3</v>
      </c>
      <c r="T1356" s="27">
        <f t="shared" si="532"/>
        <v>1.4716456007706482E-3</v>
      </c>
      <c r="U1356" s="27">
        <f t="shared" si="532"/>
        <v>1.4859789848302677E-3</v>
      </c>
      <c r="V1356" s="27">
        <f t="shared" si="532"/>
        <v>1.498774260720911E-3</v>
      </c>
      <c r="W1356" s="27">
        <f t="shared" si="532"/>
        <v>1.5123002422786169E-3</v>
      </c>
      <c r="X1356" s="27">
        <f t="shared" si="532"/>
        <v>1.5246497722533983E-3</v>
      </c>
      <c r="Y1356" s="27">
        <f t="shared" si="532"/>
        <v>1.5350604711997071E-3</v>
      </c>
      <c r="Z1356" s="27">
        <f t="shared" si="532"/>
        <v>1.5453416492568217E-3</v>
      </c>
      <c r="AA1356" s="27">
        <f t="shared" si="532"/>
        <v>1.5558470082603964E-3</v>
      </c>
      <c r="AB1356" s="27">
        <f t="shared" si="532"/>
        <v>1.5704231454497315E-3</v>
      </c>
      <c r="AC1356" s="27">
        <f t="shared" si="532"/>
        <v>1.5830026176071707E-3</v>
      </c>
      <c r="AD1356" s="27">
        <f t="shared" si="532"/>
        <v>1.5984332876843356E-3</v>
      </c>
      <c r="AE1356" s="27">
        <f t="shared" si="532"/>
        <v>1.6145644156050256E-3</v>
      </c>
      <c r="AF1356" s="27">
        <f t="shared" si="532"/>
        <v>1.6339380075691549E-3</v>
      </c>
      <c r="AG1356" s="27">
        <f t="shared" si="532"/>
        <v>1.6549562656219727E-3</v>
      </c>
      <c r="AH1356" s="27">
        <f t="shared" si="532"/>
        <v>1.6711582007672553E-3</v>
      </c>
      <c r="AI1356" s="27">
        <f t="shared" si="532"/>
        <v>1.6873600811774603E-3</v>
      </c>
      <c r="AJ1356" s="27">
        <f t="shared" si="532"/>
        <v>1.7053052012884857E-3</v>
      </c>
      <c r="AK1356" s="27">
        <f t="shared" si="532"/>
        <v>1.7231191856787692E-3</v>
      </c>
      <c r="AL1356" s="27">
        <f t="shared" si="532"/>
        <v>1.7428342187366384E-3</v>
      </c>
      <c r="AM1356" s="27">
        <f t="shared" si="532"/>
        <v>1.7619505338216986E-3</v>
      </c>
      <c r="AN1356" s="27">
        <f t="shared" si="532"/>
        <v>1.7841482930230895E-3</v>
      </c>
      <c r="AO1356" s="27">
        <f t="shared" si="532"/>
        <v>1.8065809724965318E-3</v>
      </c>
      <c r="AP1356" s="27">
        <f t="shared" si="532"/>
        <v>1.829620422797855E-3</v>
      </c>
      <c r="AQ1356" s="27">
        <f t="shared" si="532"/>
        <v>1.8533869647858693E-3</v>
      </c>
      <c r="AR1356" s="27">
        <f t="shared" si="532"/>
        <v>1.8781123883902864E-3</v>
      </c>
      <c r="AS1356" s="27">
        <f t="shared" si="532"/>
        <v>1.90498804005695E-3</v>
      </c>
      <c r="AT1356" s="27">
        <f t="shared" si="532"/>
        <v>1.9203865441373847E-3</v>
      </c>
      <c r="AU1356" s="27">
        <f t="shared" si="532"/>
        <v>1.9339906123499336E-3</v>
      </c>
      <c r="AV1356" s="27">
        <f t="shared" si="532"/>
        <v>1.9478196862088145E-3</v>
      </c>
      <c r="AW1356" s="27">
        <f t="shared" si="532"/>
        <v>1.9611486489136435E-3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3.0303014392691133E-2</v>
      </c>
      <c r="L1357" s="27">
        <f t="shared" si="533"/>
        <v>3.0040206026371356E-2</v>
      </c>
      <c r="M1357" s="27">
        <f t="shared" si="533"/>
        <v>2.9940162837193186E-2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2.4022317736982306E-2</v>
      </c>
      <c r="T1357" s="27">
        <f t="shared" si="533"/>
        <v>2.4491926935235234E-2</v>
      </c>
      <c r="U1357" s="27">
        <f t="shared" si="533"/>
        <v>2.47439509186555E-2</v>
      </c>
      <c r="V1357" s="27">
        <f t="shared" si="533"/>
        <v>2.4923586839833447E-2</v>
      </c>
      <c r="W1357" s="27">
        <f t="shared" si="533"/>
        <v>2.5147538878171349E-2</v>
      </c>
      <c r="X1357" s="27">
        <f t="shared" si="533"/>
        <v>2.5321321478984984E-2</v>
      </c>
      <c r="Y1357" s="27">
        <f t="shared" si="533"/>
        <v>2.5393529956845354E-2</v>
      </c>
      <c r="Z1357" s="27">
        <f t="shared" si="533"/>
        <v>2.5454834381522507E-2</v>
      </c>
      <c r="AA1357" s="27">
        <f t="shared" si="533"/>
        <v>2.5522551897019404E-2</v>
      </c>
      <c r="AB1357" s="27">
        <f t="shared" si="533"/>
        <v>2.5774060988212697E-2</v>
      </c>
      <c r="AC1357" s="27">
        <f t="shared" si="533"/>
        <v>2.5925794971091803E-2</v>
      </c>
      <c r="AD1357" s="27">
        <f t="shared" si="533"/>
        <v>2.5977185386761185E-2</v>
      </c>
      <c r="AE1357" s="27">
        <f t="shared" si="533"/>
        <v>2.6039630104720025E-2</v>
      </c>
      <c r="AF1357" s="27">
        <f t="shared" si="533"/>
        <v>2.6219300213881795E-2</v>
      </c>
      <c r="AG1357" s="27">
        <f t="shared" si="533"/>
        <v>2.6440892596461523E-2</v>
      </c>
      <c r="AH1357" s="27">
        <f t="shared" si="533"/>
        <v>2.6438961706417009E-2</v>
      </c>
      <c r="AI1357" s="27">
        <f t="shared" si="533"/>
        <v>2.6417585870686634E-2</v>
      </c>
      <c r="AJ1357" s="27">
        <f t="shared" si="533"/>
        <v>2.6444279577295709E-2</v>
      </c>
      <c r="AK1357" s="27">
        <f t="shared" si="533"/>
        <v>2.6444051000813575E-2</v>
      </c>
      <c r="AL1357" s="27">
        <f t="shared" si="533"/>
        <v>2.6492097120323427E-2</v>
      </c>
      <c r="AM1357" s="27">
        <f t="shared" si="533"/>
        <v>2.6494217497218479E-2</v>
      </c>
      <c r="AN1357" s="27">
        <f t="shared" si="533"/>
        <v>2.6715691577395062E-2</v>
      </c>
      <c r="AO1357" s="27">
        <f t="shared" si="533"/>
        <v>2.6922741923996348E-2</v>
      </c>
      <c r="AP1357" s="27">
        <f t="shared" si="533"/>
        <v>2.7127710370930373E-2</v>
      </c>
      <c r="AQ1357" s="27">
        <f t="shared" si="533"/>
        <v>2.7333614307009015E-2</v>
      </c>
      <c r="AR1357" s="27">
        <f t="shared" si="533"/>
        <v>2.7546728992874834E-2</v>
      </c>
      <c r="AS1357" s="27">
        <f t="shared" si="533"/>
        <v>2.7802898910549947E-2</v>
      </c>
      <c r="AT1357" s="27">
        <f t="shared" si="533"/>
        <v>2.7678284048176478E-2</v>
      </c>
      <c r="AU1357" s="27">
        <f t="shared" si="533"/>
        <v>2.7488128401720321E-2</v>
      </c>
      <c r="AV1357" s="27">
        <f t="shared" si="533"/>
        <v>2.7295603818214775E-2</v>
      </c>
      <c r="AW1357" s="27">
        <f t="shared" si="533"/>
        <v>2.7079409503277349E-2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4.0226293185258916E-2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3.1888867020119539E-2</v>
      </c>
      <c r="T1358" s="27">
        <f t="shared" si="534"/>
        <v>3.251225837804244E-2</v>
      </c>
      <c r="U1358" s="27">
        <f t="shared" si="534"/>
        <v>3.2846812245040755E-2</v>
      </c>
      <c r="V1358" s="27">
        <f t="shared" si="534"/>
        <v>3.3085273248895562E-2</v>
      </c>
      <c r="W1358" s="27">
        <f t="shared" si="534"/>
        <v>3.3382562496654028E-2</v>
      </c>
      <c r="X1358" s="27">
        <f t="shared" si="534"/>
        <v>3.3613253402853524E-2</v>
      </c>
      <c r="Y1358" s="27">
        <f t="shared" si="534"/>
        <v>3.3709107873409846E-2</v>
      </c>
      <c r="Z1358" s="27">
        <f t="shared" si="534"/>
        <v>3.3790487558237887E-2</v>
      </c>
      <c r="AA1358" s="27">
        <f t="shared" si="534"/>
        <v>3.3880380418296489E-2</v>
      </c>
      <c r="AB1358" s="27">
        <f t="shared" si="534"/>
        <v>3.4214250782148452E-2</v>
      </c>
      <c r="AC1358" s="27">
        <f t="shared" si="534"/>
        <v>3.4415672845391571E-2</v>
      </c>
      <c r="AD1358" s="27">
        <f t="shared" si="534"/>
        <v>3.4483891996821198E-2</v>
      </c>
      <c r="AE1358" s="27">
        <f t="shared" si="534"/>
        <v>3.4566785384915574E-2</v>
      </c>
      <c r="AF1358" s="27">
        <f t="shared" si="534"/>
        <v>3.4805291772237623E-2</v>
      </c>
      <c r="AG1358" s="27">
        <f t="shared" si="534"/>
        <v>3.5099448651608092E-2</v>
      </c>
      <c r="AH1358" s="27">
        <f t="shared" si="534"/>
        <v>3.5096885456144013E-2</v>
      </c>
      <c r="AI1358" s="27">
        <f t="shared" si="534"/>
        <v>3.5068509710284967E-2</v>
      </c>
      <c r="AJ1358" s="27">
        <f t="shared" si="534"/>
        <v>3.5103944761542341E-2</v>
      </c>
      <c r="AK1358" s="27">
        <f t="shared" si="534"/>
        <v>3.5103641333491697E-2</v>
      </c>
      <c r="AL1358" s="27">
        <f t="shared" si="534"/>
        <v>3.5167421037542668E-2</v>
      </c>
      <c r="AM1358" s="27">
        <f t="shared" si="534"/>
        <v>3.5170235770807745E-2</v>
      </c>
      <c r="AN1358" s="27">
        <f t="shared" si="534"/>
        <v>3.5464235607479674E-2</v>
      </c>
      <c r="AO1358" s="27">
        <f t="shared" si="534"/>
        <v>3.5739088394022983E-2</v>
      </c>
      <c r="AP1358" s="27">
        <f t="shared" si="534"/>
        <v>3.6011177524604129E-2</v>
      </c>
      <c r="AQ1358" s="27">
        <f t="shared" si="534"/>
        <v>3.6284508487437188E-2</v>
      </c>
      <c r="AR1358" s="27">
        <f t="shared" si="534"/>
        <v>3.6567411492551771E-2</v>
      </c>
      <c r="AS1358" s="27">
        <f t="shared" si="534"/>
        <v>3.6907468956146154E-2</v>
      </c>
      <c r="AT1358" s="27">
        <f t="shared" si="534"/>
        <v>3.6742046667653148E-2</v>
      </c>
      <c r="AU1358" s="27">
        <f t="shared" si="534"/>
        <v>3.6489621061208441E-2</v>
      </c>
      <c r="AV1358" s="27">
        <f t="shared" si="534"/>
        <v>3.6234050765755178E-2</v>
      </c>
      <c r="AW1358" s="27">
        <f t="shared" si="534"/>
        <v>3.594705965045028E-2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4.1968337096859189E-2</v>
      </c>
      <c r="L1359" s="27">
        <f t="shared" si="535"/>
        <v>4.3383434779753448E-2</v>
      </c>
      <c r="M1359" s="27">
        <f t="shared" si="535"/>
        <v>4.5063007666824861E-2</v>
      </c>
      <c r="N1359" s="27">
        <f t="shared" si="535"/>
        <v>4.6315596244033502E-2</v>
      </c>
      <c r="O1359" s="27">
        <f t="shared" si="535"/>
        <v>4.7281576900430188E-2</v>
      </c>
      <c r="P1359" s="27">
        <f t="shared" si="535"/>
        <v>4.7947144057730852E-2</v>
      </c>
      <c r="Q1359" s="27">
        <f t="shared" si="535"/>
        <v>4.8855920576585825E-2</v>
      </c>
      <c r="R1359" s="27">
        <f t="shared" si="535"/>
        <v>4.9808583705724517E-2</v>
      </c>
      <c r="S1359" s="27">
        <f t="shared" si="535"/>
        <v>4.6001406546351306E-2</v>
      </c>
      <c r="T1359" s="27">
        <f t="shared" si="535"/>
        <v>4.8030645892974268E-2</v>
      </c>
      <c r="U1359" s="27">
        <f t="shared" si="535"/>
        <v>4.9677926538676052E-2</v>
      </c>
      <c r="V1359" s="27">
        <f t="shared" si="535"/>
        <v>5.1212475396024852E-2</v>
      </c>
      <c r="W1359" s="27">
        <f t="shared" si="535"/>
        <v>5.2870611190916086E-2</v>
      </c>
      <c r="X1359" s="27">
        <f t="shared" si="535"/>
        <v>5.4456723296959983E-2</v>
      </c>
      <c r="Y1359" s="27">
        <f t="shared" si="535"/>
        <v>5.5851666343060907E-2</v>
      </c>
      <c r="Z1359" s="27">
        <f t="shared" si="535"/>
        <v>5.7245455950606941E-2</v>
      </c>
      <c r="AA1359" s="27">
        <f t="shared" si="535"/>
        <v>5.8677246968284372E-2</v>
      </c>
      <c r="AB1359" s="27">
        <f t="shared" si="535"/>
        <v>6.0565793285847255E-2</v>
      </c>
      <c r="AC1359" s="27">
        <f t="shared" si="535"/>
        <v>6.2259537007526587E-2</v>
      </c>
      <c r="AD1359" s="27">
        <f t="shared" si="535"/>
        <v>6.4451736182578295E-2</v>
      </c>
      <c r="AE1359" s="27">
        <f t="shared" si="535"/>
        <v>6.675330662384972E-2</v>
      </c>
      <c r="AF1359" s="27">
        <f t="shared" si="535"/>
        <v>6.945286758784415E-2</v>
      </c>
      <c r="AG1359" s="27">
        <f t="shared" si="535"/>
        <v>7.2380370882060271E-2</v>
      </c>
      <c r="AH1359" s="27">
        <f t="shared" si="535"/>
        <v>7.4802816366762462E-2</v>
      </c>
      <c r="AI1359" s="27">
        <f t="shared" si="535"/>
        <v>7.7260505095153587E-2</v>
      </c>
      <c r="AJ1359" s="27">
        <f t="shared" si="535"/>
        <v>7.9957239531174604E-2</v>
      </c>
      <c r="AK1359" s="27">
        <f t="shared" si="535"/>
        <v>8.2679016466604804E-2</v>
      </c>
      <c r="AL1359" s="27">
        <f t="shared" si="535"/>
        <v>8.5666991961497282E-2</v>
      </c>
      <c r="AM1359" s="27">
        <f t="shared" si="535"/>
        <v>8.8629006122433573E-2</v>
      </c>
      <c r="AN1359" s="27">
        <f t="shared" si="535"/>
        <v>9.1891478166138171E-2</v>
      </c>
      <c r="AO1359" s="27">
        <f t="shared" si="535"/>
        <v>9.5225516113379899E-2</v>
      </c>
      <c r="AP1359" s="27">
        <f t="shared" si="535"/>
        <v>9.8677693483352313E-2</v>
      </c>
      <c r="AQ1359" s="27">
        <f t="shared" si="535"/>
        <v>0.10226491904256467</v>
      </c>
      <c r="AR1359" s="27">
        <f t="shared" si="535"/>
        <v>0.10601829475015455</v>
      </c>
      <c r="AS1359" s="27">
        <f t="shared" si="535"/>
        <v>0.11008924659813461</v>
      </c>
      <c r="AT1359" s="27">
        <f t="shared" si="535"/>
        <v>0.11277334531227801</v>
      </c>
      <c r="AU1359" s="27">
        <f t="shared" si="535"/>
        <v>0.11526542487228345</v>
      </c>
      <c r="AV1359" s="27">
        <f t="shared" si="535"/>
        <v>0.11781838070677919</v>
      </c>
      <c r="AW1359" s="27">
        <f t="shared" si="535"/>
        <v>0.12034049161945987</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4.4026193063540792E-3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4.4831419329359936E-3</v>
      </c>
      <c r="T1360" s="27">
        <f t="shared" si="536"/>
        <v>4.4981294810937092E-3</v>
      </c>
      <c r="U1360" s="27">
        <f t="shared" si="536"/>
        <v>4.5113901168461383E-3</v>
      </c>
      <c r="V1360" s="27">
        <f t="shared" si="536"/>
        <v>4.5229512157479055E-3</v>
      </c>
      <c r="W1360" s="27">
        <f t="shared" si="536"/>
        <v>4.5328284443673043E-3</v>
      </c>
      <c r="X1360" s="27">
        <f t="shared" si="536"/>
        <v>4.5408122954859707E-3</v>
      </c>
      <c r="Y1360" s="27">
        <f t="shared" si="536"/>
        <v>4.548541926228525E-3</v>
      </c>
      <c r="Z1360" s="27">
        <f t="shared" si="536"/>
        <v>4.556061851026345E-3</v>
      </c>
      <c r="AA1360" s="27">
        <f t="shared" si="536"/>
        <v>4.5633388722935431E-3</v>
      </c>
      <c r="AB1360" s="27">
        <f t="shared" si="536"/>
        <v>4.5705405679699667E-3</v>
      </c>
      <c r="AC1360" s="27">
        <f t="shared" si="536"/>
        <v>4.577279289886339E-3</v>
      </c>
      <c r="AD1360" s="27">
        <f t="shared" si="536"/>
        <v>4.5840017696731064E-3</v>
      </c>
      <c r="AE1360" s="27">
        <f t="shared" si="536"/>
        <v>4.5905498903628991E-3</v>
      </c>
      <c r="AF1360" s="27">
        <f t="shared" si="536"/>
        <v>4.597032328418643E-3</v>
      </c>
      <c r="AG1360" s="27">
        <f t="shared" si="536"/>
        <v>4.6033268247160754E-3</v>
      </c>
      <c r="AH1360" s="27">
        <f t="shared" si="536"/>
        <v>4.6090395157807641E-3</v>
      </c>
      <c r="AI1360" s="27">
        <f t="shared" si="536"/>
        <v>4.6144746652234184E-3</v>
      </c>
      <c r="AJ1360" s="27">
        <f t="shared" si="536"/>
        <v>4.6197044174680121E-3</v>
      </c>
      <c r="AK1360" s="27">
        <f t="shared" si="536"/>
        <v>4.6245988985750986E-3</v>
      </c>
      <c r="AL1360" s="27">
        <f t="shared" si="536"/>
        <v>4.6292494736440062E-3</v>
      </c>
      <c r="AM1360" s="27">
        <f t="shared" si="536"/>
        <v>4.6334939392353282E-3</v>
      </c>
      <c r="AN1360" s="27">
        <f t="shared" si="536"/>
        <v>4.6375836098901078E-3</v>
      </c>
      <c r="AO1360" s="27">
        <f t="shared" si="536"/>
        <v>4.6413397566940386E-3</v>
      </c>
      <c r="AP1360" s="27">
        <f t="shared" si="536"/>
        <v>4.6447657142902245E-3</v>
      </c>
      <c r="AQ1360" s="27">
        <f t="shared" si="536"/>
        <v>4.6478516823919049E-3</v>
      </c>
      <c r="AR1360" s="27">
        <f t="shared" si="536"/>
        <v>4.6505950806788269E-3</v>
      </c>
      <c r="AS1360" s="27">
        <f t="shared" si="536"/>
        <v>4.6530507689313255E-3</v>
      </c>
      <c r="AT1360" s="27">
        <f t="shared" si="536"/>
        <v>4.6544395442876816E-3</v>
      </c>
      <c r="AU1360" s="27">
        <f t="shared" si="536"/>
        <v>4.6552925099563932E-3</v>
      </c>
      <c r="AV1360" s="27">
        <f t="shared" si="536"/>
        <v>4.6557109567033706E-3</v>
      </c>
      <c r="AW1360" s="27">
        <f t="shared" si="536"/>
        <v>4.6556428065926874E-3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3.6554846257269868E-3</v>
      </c>
      <c r="L1361" s="27">
        <f t="shared" si="537"/>
        <v>3.6574611346322943E-3</v>
      </c>
      <c r="M1361" s="27">
        <f t="shared" si="537"/>
        <v>3.6621868932729799E-3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3.7291672263793669E-3</v>
      </c>
      <c r="T1361" s="27">
        <f t="shared" si="537"/>
        <v>3.7416341690346775E-3</v>
      </c>
      <c r="U1361" s="27">
        <f t="shared" si="537"/>
        <v>3.7526646313730695E-3</v>
      </c>
      <c r="V1361" s="27">
        <f t="shared" si="537"/>
        <v>3.7622813849290193E-3</v>
      </c>
      <c r="W1361" s="27">
        <f t="shared" si="537"/>
        <v>3.7704974614677349E-3</v>
      </c>
      <c r="X1361" s="27">
        <f t="shared" si="537"/>
        <v>3.7771385886899815E-3</v>
      </c>
      <c r="Y1361" s="27">
        <f t="shared" si="537"/>
        <v>3.7835682503130899E-3</v>
      </c>
      <c r="Z1361" s="27">
        <f t="shared" si="537"/>
        <v>3.7898234743323992E-3</v>
      </c>
      <c r="AA1361" s="27">
        <f t="shared" si="537"/>
        <v>3.7958766463312451E-3</v>
      </c>
      <c r="AB1361" s="27">
        <f t="shared" si="537"/>
        <v>3.8018671609954301E-3</v>
      </c>
      <c r="AC1361" s="27">
        <f t="shared" si="537"/>
        <v>3.8074725648158184E-3</v>
      </c>
      <c r="AD1361" s="27">
        <f t="shared" si="537"/>
        <v>3.8130644581075832E-3</v>
      </c>
      <c r="AE1361" s="27">
        <f t="shared" si="537"/>
        <v>3.8185113160112668E-3</v>
      </c>
      <c r="AF1361" s="27">
        <f t="shared" si="537"/>
        <v>3.8239035377847781E-3</v>
      </c>
      <c r="AG1361" s="27">
        <f t="shared" si="537"/>
        <v>3.8291394258405404E-3</v>
      </c>
      <c r="AH1361" s="27">
        <f t="shared" si="537"/>
        <v>3.8338913566541423E-3</v>
      </c>
      <c r="AI1361" s="27">
        <f t="shared" si="537"/>
        <v>3.8384124227892826E-3</v>
      </c>
      <c r="AJ1361" s="27">
        <f t="shared" si="537"/>
        <v>3.8427626354223779E-3</v>
      </c>
      <c r="AK1361" s="27">
        <f t="shared" si="537"/>
        <v>3.8468339628101168E-3</v>
      </c>
      <c r="AL1361" s="27">
        <f t="shared" si="537"/>
        <v>3.8507024042715326E-3</v>
      </c>
      <c r="AM1361" s="27">
        <f t="shared" si="537"/>
        <v>3.8542330357379086E-3</v>
      </c>
      <c r="AN1361" s="27">
        <f t="shared" si="537"/>
        <v>3.8576349056765893E-3</v>
      </c>
      <c r="AO1361" s="27">
        <f t="shared" si="537"/>
        <v>3.8607593437979385E-3</v>
      </c>
      <c r="AP1361" s="27">
        <f t="shared" si="537"/>
        <v>3.8636091239248635E-3</v>
      </c>
      <c r="AQ1361" s="27">
        <f t="shared" si="537"/>
        <v>3.8661760939826023E-3</v>
      </c>
      <c r="AR1361" s="27">
        <f t="shared" si="537"/>
        <v>3.868458107609103E-3</v>
      </c>
      <c r="AS1361" s="27">
        <f t="shared" si="537"/>
        <v>3.870500798268112E-3</v>
      </c>
      <c r="AT1361" s="27">
        <f t="shared" si="537"/>
        <v>3.8716560094171674E-3</v>
      </c>
      <c r="AU1361" s="27">
        <f t="shared" si="537"/>
        <v>3.8723655233394503E-3</v>
      </c>
      <c r="AV1361" s="27">
        <f t="shared" si="537"/>
        <v>3.8727135957222015E-3</v>
      </c>
      <c r="AW1361" s="27">
        <f t="shared" si="537"/>
        <v>3.8726569070955566E-3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5.6545140624783465E-4</v>
      </c>
      <c r="T1362" s="27">
        <f t="shared" si="538"/>
        <v>5.6865412325450787E-4</v>
      </c>
      <c r="U1362" s="27">
        <f t="shared" si="538"/>
        <v>5.7147315908429161E-4</v>
      </c>
      <c r="V1362" s="27">
        <f t="shared" si="538"/>
        <v>5.7392046449051539E-4</v>
      </c>
      <c r="W1362" s="27">
        <f t="shared" si="538"/>
        <v>5.7600507908448135E-4</v>
      </c>
      <c r="X1362" s="27">
        <f t="shared" si="538"/>
        <v>5.7769284779779072E-4</v>
      </c>
      <c r="Y1362" s="27">
        <f t="shared" si="538"/>
        <v>5.7929860978366172E-4</v>
      </c>
      <c r="Z1362" s="27">
        <f t="shared" si="538"/>
        <v>5.8083354574075391E-4</v>
      </c>
      <c r="AA1362" s="27">
        <f t="shared" si="538"/>
        <v>5.8229387889023609E-4</v>
      </c>
      <c r="AB1362" s="27">
        <f t="shared" si="538"/>
        <v>5.837133156086626E-4</v>
      </c>
      <c r="AC1362" s="27">
        <f t="shared" si="538"/>
        <v>5.8502115043819838E-4</v>
      </c>
      <c r="AD1362" s="27">
        <f t="shared" si="538"/>
        <v>5.863029788261237E-4</v>
      </c>
      <c r="AE1362" s="27">
        <f t="shared" si="538"/>
        <v>5.8753078239757214E-4</v>
      </c>
      <c r="AF1362" s="27">
        <f t="shared" si="538"/>
        <v>5.8872628658963313E-4</v>
      </c>
      <c r="AG1362" s="27">
        <f t="shared" si="538"/>
        <v>5.8986805127360451E-4</v>
      </c>
      <c r="AH1362" s="27">
        <f t="shared" si="538"/>
        <v>5.9088436863536514E-4</v>
      </c>
      <c r="AI1362" s="27">
        <f t="shared" si="538"/>
        <v>5.9183312943904493E-4</v>
      </c>
      <c r="AJ1362" s="27">
        <f t="shared" si="538"/>
        <v>5.9272884243800666E-4</v>
      </c>
      <c r="AK1362" s="27">
        <f t="shared" si="538"/>
        <v>5.9354860483328302E-4</v>
      </c>
      <c r="AL1362" s="27">
        <f t="shared" si="538"/>
        <v>5.9431031573727435E-4</v>
      </c>
      <c r="AM1362" s="27">
        <f t="shared" si="538"/>
        <v>5.9498512163499333E-4</v>
      </c>
      <c r="AN1362" s="27">
        <f t="shared" si="538"/>
        <v>5.9562012099022602E-4</v>
      </c>
      <c r="AO1362" s="27">
        <f t="shared" si="538"/>
        <v>5.9618333912128186E-4</v>
      </c>
      <c r="AP1362" s="27">
        <f t="shared" si="538"/>
        <v>5.9667623789256836E-4</v>
      </c>
      <c r="AQ1362" s="27">
        <f t="shared" si="538"/>
        <v>5.9709783225584062E-4</v>
      </c>
      <c r="AR1362" s="27">
        <f t="shared" si="538"/>
        <v>5.9744842025118215E-4</v>
      </c>
      <c r="AS1362" s="27">
        <f t="shared" si="538"/>
        <v>5.977387032100464E-4</v>
      </c>
      <c r="AT1362" s="27">
        <f t="shared" si="538"/>
        <v>5.9782793045255332E-4</v>
      </c>
      <c r="AU1362" s="27">
        <f t="shared" si="538"/>
        <v>5.9781361768968249E-4</v>
      </c>
      <c r="AV1362" s="27">
        <f t="shared" si="538"/>
        <v>5.977148741637897E-4</v>
      </c>
      <c r="AW1362" s="27">
        <f t="shared" si="538"/>
        <v>5.9752296312685709E-4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6.8438891439814992E-3</v>
      </c>
      <c r="Q1363" s="27">
        <f t="shared" si="539"/>
        <v>6.8863566425632575E-3</v>
      </c>
      <c r="R1363" s="27">
        <f t="shared" si="539"/>
        <v>6.9316634884048298E-3</v>
      </c>
      <c r="S1363" s="27">
        <f t="shared" si="539"/>
        <v>6.9732982788842076E-3</v>
      </c>
      <c r="T1363" s="27">
        <f t="shared" si="539"/>
        <v>7.0127950433163371E-3</v>
      </c>
      <c r="U1363" s="27">
        <f t="shared" si="539"/>
        <v>7.047560148651183E-3</v>
      </c>
      <c r="V1363" s="27">
        <f t="shared" si="539"/>
        <v>7.0777409747815288E-3</v>
      </c>
      <c r="W1363" s="27">
        <f t="shared" si="539"/>
        <v>7.1034490006165012E-3</v>
      </c>
      <c r="X1363" s="27">
        <f t="shared" si="539"/>
        <v>7.1242630166992822E-3</v>
      </c>
      <c r="Y1363" s="27">
        <f t="shared" si="539"/>
        <v>7.1440657038420643E-3</v>
      </c>
      <c r="Z1363" s="27">
        <f t="shared" si="539"/>
        <v>7.1629949454170665E-3</v>
      </c>
      <c r="AA1363" s="27">
        <f t="shared" si="539"/>
        <v>7.1810041651755854E-3</v>
      </c>
      <c r="AB1363" s="27">
        <f t="shared" si="539"/>
        <v>7.1985090391863665E-3</v>
      </c>
      <c r="AC1363" s="27">
        <f t="shared" si="539"/>
        <v>7.2146376087948239E-3</v>
      </c>
      <c r="AD1363" s="27">
        <f t="shared" si="539"/>
        <v>7.2304454599957943E-3</v>
      </c>
      <c r="AE1363" s="27">
        <f t="shared" si="539"/>
        <v>7.2455870626816927E-3</v>
      </c>
      <c r="AF1363" s="27">
        <f t="shared" si="539"/>
        <v>7.2603303407649811E-3</v>
      </c>
      <c r="AG1363" s="27">
        <f t="shared" si="539"/>
        <v>7.2744108888326935E-3</v>
      </c>
      <c r="AH1363" s="27">
        <f t="shared" si="539"/>
        <v>7.2869443869038953E-3</v>
      </c>
      <c r="AI1363" s="27">
        <f t="shared" si="539"/>
        <v>7.2986447593961588E-3</v>
      </c>
      <c r="AJ1363" s="27">
        <f t="shared" si="539"/>
        <v>7.3096909321441958E-3</v>
      </c>
      <c r="AK1363" s="27">
        <f t="shared" si="539"/>
        <v>7.3198004616933524E-3</v>
      </c>
      <c r="AL1363" s="27">
        <f t="shared" si="539"/>
        <v>7.3291940846945836E-3</v>
      </c>
      <c r="AM1363" s="27">
        <f t="shared" si="539"/>
        <v>7.3375159718685355E-3</v>
      </c>
      <c r="AN1363" s="27">
        <f t="shared" si="539"/>
        <v>7.3453469540926634E-3</v>
      </c>
      <c r="AO1363" s="27">
        <f t="shared" si="539"/>
        <v>7.3522927110233772E-3</v>
      </c>
      <c r="AP1363" s="27">
        <f t="shared" si="539"/>
        <v>7.3583712707643205E-3</v>
      </c>
      <c r="AQ1363" s="27">
        <f t="shared" si="539"/>
        <v>7.3635704854365458E-3</v>
      </c>
      <c r="AR1363" s="27">
        <f t="shared" si="539"/>
        <v>7.3678940305502358E-3</v>
      </c>
      <c r="AS1363" s="27">
        <f t="shared" si="539"/>
        <v>7.3714738777927603E-3</v>
      </c>
      <c r="AT1363" s="27">
        <f t="shared" si="539"/>
        <v>7.3725742520596325E-3</v>
      </c>
      <c r="AU1363" s="27">
        <f t="shared" si="539"/>
        <v>7.3723977432321904E-3</v>
      </c>
      <c r="AV1363" s="27">
        <f t="shared" si="539"/>
        <v>7.3711800116083043E-3</v>
      </c>
      <c r="AW1363" s="27">
        <f t="shared" si="539"/>
        <v>7.3688133132700289E-3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2.687508618316593E-2</v>
      </c>
      <c r="L1366" s="27">
        <f t="shared" si="542"/>
        <v>2.6729002214214564E-2</v>
      </c>
      <c r="M1366" s="27">
        <f t="shared" si="542"/>
        <v>2.6740992333189311E-2</v>
      </c>
      <c r="N1366" s="27">
        <f t="shared" si="542"/>
        <v>2.6495489531984436E-2</v>
      </c>
      <c r="O1366" s="27">
        <f t="shared" si="542"/>
        <v>2.609452683304701E-2</v>
      </c>
      <c r="P1366" s="27">
        <f t="shared" si="542"/>
        <v>2.5544514050244025E-2</v>
      </c>
      <c r="Q1366" s="27">
        <f t="shared" si="542"/>
        <v>2.5145143775072754E-2</v>
      </c>
      <c r="R1366" s="27">
        <f t="shared" si="542"/>
        <v>2.4781112413324518E-2</v>
      </c>
      <c r="S1366" s="27">
        <f t="shared" si="542"/>
        <v>2.2084043999289336E-2</v>
      </c>
      <c r="T1366" s="27">
        <f t="shared" si="542"/>
        <v>2.2424582927088401E-2</v>
      </c>
      <c r="U1366" s="27">
        <f t="shared" si="542"/>
        <v>2.2567992358331793E-2</v>
      </c>
      <c r="V1366" s="27">
        <f t="shared" si="542"/>
        <v>2.2651204639624948E-2</v>
      </c>
      <c r="W1366" s="27">
        <f t="shared" si="542"/>
        <v>2.278349149169287E-2</v>
      </c>
      <c r="X1366" s="27">
        <f t="shared" si="542"/>
        <v>2.2876046454925979E-2</v>
      </c>
      <c r="Y1366" s="27">
        <f t="shared" si="542"/>
        <v>2.2878018921925314E-2</v>
      </c>
      <c r="Z1366" s="27">
        <f t="shared" si="542"/>
        <v>2.287412077934551E-2</v>
      </c>
      <c r="AA1366" s="27">
        <f t="shared" si="542"/>
        <v>2.2880319783960767E-2</v>
      </c>
      <c r="AB1366" s="27">
        <f t="shared" si="542"/>
        <v>2.3061333920184508E-2</v>
      </c>
      <c r="AC1366" s="27">
        <f t="shared" si="542"/>
        <v>2.3153067548812023E-2</v>
      </c>
      <c r="AD1366" s="27">
        <f t="shared" si="542"/>
        <v>2.3359086067037522E-2</v>
      </c>
      <c r="AE1366" s="27">
        <f t="shared" si="542"/>
        <v>2.3586182004070477E-2</v>
      </c>
      <c r="AF1366" s="27">
        <f t="shared" si="542"/>
        <v>2.3935792328457769E-2</v>
      </c>
      <c r="AG1366" s="27">
        <f t="shared" si="542"/>
        <v>2.4338872558138828E-2</v>
      </c>
      <c r="AH1366" s="27">
        <f t="shared" si="542"/>
        <v>2.454046061559758E-2</v>
      </c>
      <c r="AI1366" s="27">
        <f t="shared" si="542"/>
        <v>2.4734281024314748E-2</v>
      </c>
      <c r="AJ1366" s="27">
        <f t="shared" si="542"/>
        <v>2.4986634514717537E-2</v>
      </c>
      <c r="AK1366" s="27">
        <f t="shared" si="542"/>
        <v>2.5224810617994264E-2</v>
      </c>
      <c r="AL1366" s="27">
        <f t="shared" si="542"/>
        <v>2.5523963024552294E-2</v>
      </c>
      <c r="AM1366" s="27">
        <f t="shared" si="542"/>
        <v>2.5790673294375965E-2</v>
      </c>
      <c r="AN1366" s="27">
        <f t="shared" si="542"/>
        <v>2.615680944581486E-2</v>
      </c>
      <c r="AO1366" s="27">
        <f t="shared" si="542"/>
        <v>2.6517689300491993E-2</v>
      </c>
      <c r="AP1366" s="27">
        <f t="shared" si="542"/>
        <v>2.6886083166933795E-2</v>
      </c>
      <c r="AQ1366" s="27">
        <f t="shared" si="542"/>
        <v>2.726540597781205E-2</v>
      </c>
      <c r="AR1366" s="27">
        <f t="shared" si="542"/>
        <v>2.7662570542441572E-2</v>
      </c>
      <c r="AS1366" s="27">
        <f t="shared" si="542"/>
        <v>2.8115717438525912E-2</v>
      </c>
      <c r="AT1366" s="27">
        <f t="shared" si="542"/>
        <v>2.8178377768772762E-2</v>
      </c>
      <c r="AU1366" s="27">
        <f t="shared" si="542"/>
        <v>2.8178123092525445E-2</v>
      </c>
      <c r="AV1366" s="27">
        <f t="shared" si="542"/>
        <v>2.8181341116540342E-2</v>
      </c>
      <c r="AW1366" s="27">
        <f t="shared" si="542"/>
        <v>2.8165147812321933E-2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3.9965730233416669E-3</v>
      </c>
      <c r="N1367" s="27">
        <f t="shared" si="543"/>
        <v>3.9598814204188986E-3</v>
      </c>
      <c r="O1367" s="27">
        <f t="shared" si="543"/>
        <v>3.8999555700251301E-3</v>
      </c>
      <c r="P1367" s="27">
        <f t="shared" si="543"/>
        <v>3.8177534504158571E-3</v>
      </c>
      <c r="Q1367" s="27">
        <f t="shared" si="543"/>
        <v>3.7580655955978047E-3</v>
      </c>
      <c r="R1367" s="27">
        <f t="shared" si="543"/>
        <v>3.7036593154610876E-3</v>
      </c>
      <c r="S1367" s="27">
        <f t="shared" si="543"/>
        <v>3.300569155928689E-3</v>
      </c>
      <c r="T1367" s="27">
        <f t="shared" si="543"/>
        <v>3.3514643760941074E-3</v>
      </c>
      <c r="U1367" s="27">
        <f t="shared" si="543"/>
        <v>3.3728976219908479E-3</v>
      </c>
      <c r="V1367" s="27">
        <f t="shared" si="543"/>
        <v>3.3853341073120827E-3</v>
      </c>
      <c r="W1367" s="27">
        <f t="shared" si="543"/>
        <v>3.4051050289641296E-3</v>
      </c>
      <c r="X1367" s="27">
        <f t="shared" si="543"/>
        <v>3.4189378241209004E-3</v>
      </c>
      <c r="Y1367" s="27">
        <f t="shared" si="543"/>
        <v>3.4192326190298095E-3</v>
      </c>
      <c r="Z1367" s="27">
        <f t="shared" si="543"/>
        <v>3.4186500224200247E-3</v>
      </c>
      <c r="AA1367" s="27">
        <f t="shared" si="543"/>
        <v>3.4195764941944533E-3</v>
      </c>
      <c r="AB1367" s="27">
        <f t="shared" si="543"/>
        <v>3.4466299484814662E-3</v>
      </c>
      <c r="AC1367" s="27">
        <f t="shared" si="543"/>
        <v>3.4603399911357535E-3</v>
      </c>
      <c r="AD1367" s="27">
        <f t="shared" si="543"/>
        <v>3.491130473477985E-3</v>
      </c>
      <c r="AE1367" s="27">
        <f t="shared" si="543"/>
        <v>3.525071079882855E-3</v>
      </c>
      <c r="AF1367" s="27">
        <f t="shared" si="543"/>
        <v>3.5773220649517145E-3</v>
      </c>
      <c r="AG1367" s="27">
        <f t="shared" si="543"/>
        <v>3.6375643907455221E-3</v>
      </c>
      <c r="AH1367" s="27">
        <f t="shared" si="543"/>
        <v>3.6676927189028714E-3</v>
      </c>
      <c r="AI1367" s="27">
        <f t="shared" si="543"/>
        <v>3.6966601336943816E-3</v>
      </c>
      <c r="AJ1367" s="27">
        <f t="shared" si="543"/>
        <v>3.7343756058624868E-3</v>
      </c>
      <c r="AK1367" s="27">
        <f t="shared" si="543"/>
        <v>3.7699721976904932E-3</v>
      </c>
      <c r="AL1367" s="27">
        <f t="shared" si="543"/>
        <v>3.8146819983972411E-3</v>
      </c>
      <c r="AM1367" s="27">
        <f t="shared" si="543"/>
        <v>3.8545431619675437E-3</v>
      </c>
      <c r="AN1367" s="27">
        <f t="shared" si="543"/>
        <v>3.9092640132911746E-3</v>
      </c>
      <c r="AO1367" s="27">
        <f t="shared" si="543"/>
        <v>3.963199285172617E-3</v>
      </c>
      <c r="AP1367" s="27">
        <f t="shared" si="543"/>
        <v>4.0182575631243457E-3</v>
      </c>
      <c r="AQ1367" s="27">
        <f t="shared" si="543"/>
        <v>4.0749492256552319E-3</v>
      </c>
      <c r="AR1367" s="27">
        <f t="shared" si="543"/>
        <v>4.1343074261680655E-3</v>
      </c>
      <c r="AS1367" s="27">
        <f t="shared" si="543"/>
        <v>4.2020324618711703E-3</v>
      </c>
      <c r="AT1367" s="27">
        <f t="shared" si="543"/>
        <v>4.2113973568749883E-3</v>
      </c>
      <c r="AU1367" s="27">
        <f t="shared" si="543"/>
        <v>4.2113592942553575E-3</v>
      </c>
      <c r="AV1367" s="27">
        <f t="shared" si="543"/>
        <v>4.2118402437955321E-3</v>
      </c>
      <c r="AW1367" s="27">
        <f t="shared" si="543"/>
        <v>4.2094200747161007E-3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1.7066731126843735E-2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1.8677293946611211E-2</v>
      </c>
      <c r="S1368" s="27">
        <f t="shared" si="544"/>
        <v>1.7931979571596819E-2</v>
      </c>
      <c r="T1368" s="27">
        <f t="shared" si="544"/>
        <v>1.8432238891338024E-2</v>
      </c>
      <c r="U1368" s="27">
        <f t="shared" si="544"/>
        <v>1.8845972716371662E-2</v>
      </c>
      <c r="V1368" s="27">
        <f t="shared" si="544"/>
        <v>1.9229105963632104E-2</v>
      </c>
      <c r="W1368" s="27">
        <f t="shared" si="544"/>
        <v>1.9630209847870624E-2</v>
      </c>
      <c r="X1368" s="27">
        <f t="shared" si="544"/>
        <v>2.0008716892912729E-2</v>
      </c>
      <c r="Y1368" s="27">
        <f t="shared" si="544"/>
        <v>2.0344794520390758E-2</v>
      </c>
      <c r="Z1368" s="27">
        <f t="shared" si="544"/>
        <v>2.0677480392898354E-2</v>
      </c>
      <c r="AA1368" s="27">
        <f t="shared" si="544"/>
        <v>2.1014688479428972E-2</v>
      </c>
      <c r="AB1368" s="27">
        <f t="shared" si="544"/>
        <v>2.1441332423586645E-2</v>
      </c>
      <c r="AC1368" s="27">
        <f t="shared" si="544"/>
        <v>2.1824667357194516E-2</v>
      </c>
      <c r="AD1368" s="27">
        <f t="shared" si="544"/>
        <v>2.2271487369516407E-2</v>
      </c>
      <c r="AE1368" s="27">
        <f t="shared" si="544"/>
        <v>2.2734775971380451E-2</v>
      </c>
      <c r="AF1368" s="27">
        <f t="shared" si="544"/>
        <v>2.3271753857679392E-2</v>
      </c>
      <c r="AG1368" s="27">
        <f t="shared" si="544"/>
        <v>2.3847479439746872E-2</v>
      </c>
      <c r="AH1368" s="27">
        <f t="shared" si="544"/>
        <v>2.431662226696785E-2</v>
      </c>
      <c r="AI1368" s="27">
        <f t="shared" si="544"/>
        <v>2.4786993641986114E-2</v>
      </c>
      <c r="AJ1368" s="27">
        <f t="shared" si="544"/>
        <v>2.529832368158539E-2</v>
      </c>
      <c r="AK1368" s="27">
        <f t="shared" si="544"/>
        <v>2.5808330557121575E-2</v>
      </c>
      <c r="AL1368" s="27">
        <f t="shared" si="544"/>
        <v>2.6363609077013919E-2</v>
      </c>
      <c r="AM1368" s="27">
        <f t="shared" si="544"/>
        <v>2.6907194043045188E-2</v>
      </c>
      <c r="AN1368" s="27">
        <f t="shared" si="544"/>
        <v>2.752379279056508E-2</v>
      </c>
      <c r="AO1368" s="27">
        <f t="shared" si="544"/>
        <v>2.8148262628007792E-2</v>
      </c>
      <c r="AP1368" s="27">
        <f t="shared" si="544"/>
        <v>2.8789327961298773E-2</v>
      </c>
      <c r="AQ1368" s="27">
        <f t="shared" si="544"/>
        <v>2.9449960516928071E-2</v>
      </c>
      <c r="AR1368" s="27">
        <f t="shared" si="544"/>
        <v>3.0135770137431267E-2</v>
      </c>
      <c r="AS1368" s="27">
        <f t="shared" si="544"/>
        <v>3.0874940255841542E-2</v>
      </c>
      <c r="AT1368" s="27">
        <f t="shared" si="544"/>
        <v>3.1347196382551956E-2</v>
      </c>
      <c r="AU1368" s="27">
        <f t="shared" si="544"/>
        <v>3.1778657328061746E-2</v>
      </c>
      <c r="AV1368" s="27">
        <f t="shared" si="544"/>
        <v>3.2216802609797965E-2</v>
      </c>
      <c r="AW1368" s="27">
        <f t="shared" si="544"/>
        <v>3.2644498491633027E-2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7.7585797913229254E-2</v>
      </c>
      <c r="L1369" s="27">
        <f t="shared" si="545"/>
        <v>7.8607464197542429E-2</v>
      </c>
      <c r="M1369" s="27">
        <f t="shared" si="545"/>
        <v>8.024855331382115E-2</v>
      </c>
      <c r="N1369" s="27">
        <f t="shared" si="545"/>
        <v>8.0719757945382262E-2</v>
      </c>
      <c r="O1369" s="27">
        <f t="shared" si="545"/>
        <v>8.0430818839717741E-2</v>
      </c>
      <c r="P1369" s="27">
        <f t="shared" si="545"/>
        <v>7.938481013134728E-2</v>
      </c>
      <c r="Q1369" s="27">
        <f t="shared" si="545"/>
        <v>7.8944464359385624E-2</v>
      </c>
      <c r="R1369" s="27">
        <f t="shared" si="545"/>
        <v>7.8604018955287347E-2</v>
      </c>
      <c r="S1369" s="27">
        <f t="shared" si="545"/>
        <v>6.7217872960445568E-2</v>
      </c>
      <c r="T1369" s="27">
        <f t="shared" si="545"/>
        <v>7.0051017518192149E-2</v>
      </c>
      <c r="U1369" s="27">
        <f t="shared" si="545"/>
        <v>7.2004144321767535E-2</v>
      </c>
      <c r="V1369" s="27">
        <f t="shared" si="545"/>
        <v>7.3713081288912755E-2</v>
      </c>
      <c r="W1369" s="27">
        <f t="shared" si="545"/>
        <v>7.5711260760149876E-2</v>
      </c>
      <c r="X1369" s="27">
        <f t="shared" si="545"/>
        <v>7.7563459900792081E-2</v>
      </c>
      <c r="Y1369" s="27">
        <f t="shared" si="545"/>
        <v>7.8981006209723439E-2</v>
      </c>
      <c r="Z1369" s="27">
        <f t="shared" si="545"/>
        <v>8.0385162359793455E-2</v>
      </c>
      <c r="AA1369" s="27">
        <f t="shared" si="545"/>
        <v>8.185981938560262E-2</v>
      </c>
      <c r="AB1369" s="27">
        <f t="shared" si="545"/>
        <v>8.4281362986912134E-2</v>
      </c>
      <c r="AC1369" s="27">
        <f t="shared" si="545"/>
        <v>8.6269400280091307E-2</v>
      </c>
      <c r="AD1369" s="27">
        <f t="shared" si="545"/>
        <v>8.8911013038402556E-2</v>
      </c>
      <c r="AE1369" s="27">
        <f t="shared" si="545"/>
        <v>9.1718357804689454E-2</v>
      </c>
      <c r="AF1369" s="27">
        <f t="shared" si="545"/>
        <v>9.5263218924453746E-2</v>
      </c>
      <c r="AG1369" s="27">
        <f t="shared" si="545"/>
        <v>9.9183621415129958E-2</v>
      </c>
      <c r="AH1369" s="27">
        <f t="shared" si="545"/>
        <v>0.10203515610205599</v>
      </c>
      <c r="AI1369" s="27">
        <f t="shared" si="545"/>
        <v>0.10489731933990176</v>
      </c>
      <c r="AJ1369" s="27">
        <f t="shared" si="545"/>
        <v>0.10815906793619774</v>
      </c>
      <c r="AK1369" s="27">
        <f t="shared" si="545"/>
        <v>0.11140343182847562</v>
      </c>
      <c r="AL1369" s="27">
        <f t="shared" si="545"/>
        <v>0.11508129983087245</v>
      </c>
      <c r="AM1369" s="27">
        <f t="shared" si="545"/>
        <v>0.11863959739146933</v>
      </c>
      <c r="AN1369" s="27">
        <f t="shared" si="545"/>
        <v>0.12288581972237174</v>
      </c>
      <c r="AO1369" s="27">
        <f t="shared" si="545"/>
        <v>0.12719157566235212</v>
      </c>
      <c r="AP1369" s="27">
        <f t="shared" si="545"/>
        <v>0.13163905928529523</v>
      </c>
      <c r="AQ1369" s="27">
        <f t="shared" si="545"/>
        <v>0.1362546950336655</v>
      </c>
      <c r="AR1369" s="27">
        <f t="shared" si="545"/>
        <v>0.14108889600884986</v>
      </c>
      <c r="AS1369" s="27">
        <f t="shared" si="545"/>
        <v>0.14639993595670028</v>
      </c>
      <c r="AT1369" s="27">
        <f t="shared" si="545"/>
        <v>0.14923071622926157</v>
      </c>
      <c r="AU1369" s="27">
        <f t="shared" si="545"/>
        <v>0.15169391823426059</v>
      </c>
      <c r="AV1369" s="27">
        <f t="shared" si="545"/>
        <v>0.15422869381464915</v>
      </c>
      <c r="AW1369" s="27">
        <f t="shared" si="545"/>
        <v>0.1566791051343637</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73.223011790998015</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74.518042528471327</v>
      </c>
      <c r="S1379" s="27">
        <f>IF(('Activity data'!AL5*EF!$H4)*kgtoGg=0,"NO",('Activity data'!AL5*EF!$H4)*kgtoGg)</f>
        <v>72.482333176672142</v>
      </c>
      <c r="T1379" s="27">
        <f>IF(('Activity data'!AM5*EF!$H4)*kgtoGg=0,"NO",('Activity data'!AM5*EF!$H4)*kgtoGg)</f>
        <v>73.407233758301587</v>
      </c>
      <c r="U1379" s="27">
        <f>IF(('Activity data'!AN5*EF!$H4)*kgtoGg=0,"NO",('Activity data'!AN5*EF!$H4)*kgtoGg)</f>
        <v>74.122198063336057</v>
      </c>
      <c r="V1379" s="27">
        <f>IF(('Activity data'!AO5*EF!$H4)*kgtoGg=0,"NO",('Activity data'!AO5*EF!$H4)*kgtoGg)</f>
        <v>74.76043991165507</v>
      </c>
      <c r="W1379" s="27">
        <f>IF(('Activity data'!AP5*EF!$H4)*kgtoGg=0,"NO",('Activity data'!AP5*EF!$H4)*kgtoGg)</f>
        <v>75.435130128849366</v>
      </c>
      <c r="X1379" s="27">
        <f>IF(('Activity data'!AQ5*EF!$H4)*kgtoGg=0,"NO",('Activity data'!AQ5*EF!$H4)*kgtoGg)</f>
        <v>76.051137701045576</v>
      </c>
      <c r="Y1379" s="27">
        <f>IF(('Activity data'!AR5*EF!$H4)*kgtoGg=0,"NO",('Activity data'!AR5*EF!$H4)*kgtoGg)</f>
        <v>76.570434337911649</v>
      </c>
      <c r="Z1379" s="27">
        <f>IF(('Activity data'!AS5*EF!$H4)*kgtoGg=0,"NO",('Activity data'!AS5*EF!$H4)*kgtoGg)</f>
        <v>77.083270336302945</v>
      </c>
      <c r="AA1379" s="27">
        <f>IF(('Activity data'!AT5*EF!$H4)*kgtoGg=0,"NO",('Activity data'!AT5*EF!$H4)*kgtoGg)</f>
        <v>77.607288716602127</v>
      </c>
      <c r="AB1379" s="27">
        <f>IF(('Activity data'!AU5*EF!$H4)*kgtoGg=0,"NO",('Activity data'!AU5*EF!$H4)*kgtoGg)</f>
        <v>78.334361803621377</v>
      </c>
      <c r="AC1379" s="27">
        <f>IF(('Activity data'!AV5*EF!$H4)*kgtoGg=0,"NO",('Activity data'!AV5*EF!$H4)*kgtoGg)</f>
        <v>78.961839134259677</v>
      </c>
      <c r="AD1379" s="27">
        <f>IF(('Activity data'!AW5*EF!$H4)*kgtoGg=0,"NO",('Activity data'!AW5*EF!$H4)*kgtoGg)</f>
        <v>79.731537222446462</v>
      </c>
      <c r="AE1379" s="27">
        <f>IF(('Activity data'!AX5*EF!$H4)*kgtoGg=0,"NO",('Activity data'!AX5*EF!$H4)*kgtoGg)</f>
        <v>80.536174886187723</v>
      </c>
      <c r="AF1379" s="27">
        <f>IF(('Activity data'!AY5*EF!$H4)*kgtoGg=0,"NO",('Activity data'!AY5*EF!$H4)*kgtoGg)</f>
        <v>81.502550074143315</v>
      </c>
      <c r="AG1379" s="27">
        <f>IF(('Activity data'!AZ5*EF!$H4)*kgtoGg=0,"NO",('Activity data'!AZ5*EF!$H4)*kgtoGg)</f>
        <v>82.55096294016731</v>
      </c>
      <c r="AH1379" s="27">
        <f>IF(('Activity data'!BA5*EF!$H4)*kgtoGg=0,"NO",('Activity data'!BA5*EF!$H4)*kgtoGg)</f>
        <v>83.359132542905741</v>
      </c>
      <c r="AI1379" s="27">
        <f>IF(('Activity data'!BB5*EF!$H4)*kgtoGg=0,"NO",('Activity data'!BB5*EF!$H4)*kgtoGg)</f>
        <v>84.167299415400834</v>
      </c>
      <c r="AJ1379" s="27">
        <f>IF(('Activity data'!BC5*EF!$H4)*kgtoGg=0,"NO",('Activity data'!BC5*EF!$H4)*kgtoGg)</f>
        <v>85.062420921639173</v>
      </c>
      <c r="AK1379" s="27">
        <f>IF(('Activity data'!BD5*EF!$H4)*kgtoGg=0,"NO",('Activity data'!BD5*EF!$H4)*kgtoGg)</f>
        <v>85.951001239902936</v>
      </c>
      <c r="AL1379" s="27">
        <f>IF(('Activity data'!BE5*EF!$H4)*kgtoGg=0,"NO",('Activity data'!BE5*EF!$H4)*kgtoGg)</f>
        <v>86.934407869511148</v>
      </c>
      <c r="AM1379" s="27">
        <f>IF(('Activity data'!BF5*EF!$H4)*kgtoGg=0,"NO",('Activity data'!BF5*EF!$H4)*kgtoGg)</f>
        <v>87.887949815555459</v>
      </c>
      <c r="AN1379" s="27">
        <f>IF(('Activity data'!BG5*EF!$H4)*kgtoGg=0,"NO",('Activity data'!BG5*EF!$H4)*kgtoGg)</f>
        <v>88.995197442126482</v>
      </c>
      <c r="AO1379" s="27">
        <f>IF(('Activity data'!BH5*EF!$H4)*kgtoGg=0,"NO",('Activity data'!BH5*EF!$H4)*kgtoGg)</f>
        <v>90.114163139485754</v>
      </c>
      <c r="AP1379" s="27">
        <f>IF(('Activity data'!BI5*EF!$H4)*kgtoGg=0,"NO",('Activity data'!BI5*EF!$H4)*kgtoGg)</f>
        <v>91.263395205308072</v>
      </c>
      <c r="AQ1379" s="27">
        <f>IF(('Activity data'!BJ5*EF!$H4)*kgtoGg=0,"NO",('Activity data'!BJ5*EF!$H4)*kgtoGg)</f>
        <v>92.448895370855467</v>
      </c>
      <c r="AR1379" s="27">
        <f>IF(('Activity data'!BK5*EF!$H4)*kgtoGg=0,"NO",('Activity data'!BK5*EF!$H4)*kgtoGg)</f>
        <v>93.682225562140673</v>
      </c>
      <c r="AS1379" s="27">
        <f>IF(('Activity data'!BL5*EF!$H4)*kgtoGg=0,"NO",('Activity data'!BL5*EF!$H4)*kgtoGg)</f>
        <v>95.02281139562416</v>
      </c>
      <c r="AT1379" s="27">
        <f>IF(('Activity data'!BM5*EF!$H4)*kgtoGg=0,"NO",('Activity data'!BM5*EF!$H4)*kgtoGg)</f>
        <v>95.790905009989416</v>
      </c>
      <c r="AU1379" s="27">
        <f>IF(('Activity data'!BN5*EF!$H4)*kgtoGg=0,"NO",('Activity data'!BN5*EF!$H4)*kgtoGg)</f>
        <v>96.469490271834715</v>
      </c>
      <c r="AV1379" s="27">
        <f>IF(('Activity data'!BO5*EF!$H4)*kgtoGg=0,"NO",('Activity data'!BO5*EF!$H4)*kgtoGg)</f>
        <v>97.15929905248683</v>
      </c>
      <c r="AW1379" s="27">
        <f>IF(('Activity data'!BP5*EF!$H4)*kgtoGg=0,"NO",('Activity data'!BP5*EF!$H4)*kgtoGg)</f>
        <v>97.824161761631444</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58.564977012483276</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59.600764035107616</v>
      </c>
      <c r="S1380" s="27">
        <f>IF(('Activity data'!AL6*EF!$H5)*kgtoGg=0,"NO",('Activity data'!AL6*EF!$H5)*kgtoGg)</f>
        <v>57.97256999506304</v>
      </c>
      <c r="T1380" s="27">
        <f>IF(('Activity data'!AM6*EF!$H5)*kgtoGg=0,"NO",('Activity data'!AM6*EF!$H5)*kgtoGg)</f>
        <v>58.712320791664652</v>
      </c>
      <c r="U1380" s="27">
        <f>IF(('Activity data'!AN6*EF!$H5)*kgtoGg=0,"NO",('Activity data'!AN6*EF!$H5)*kgtoGg)</f>
        <v>59.284161078822002</v>
      </c>
      <c r="V1380" s="27">
        <f>IF(('Activity data'!AO6*EF!$H5)*kgtoGg=0,"NO",('Activity data'!AO6*EF!$H5)*kgtoGg)</f>
        <v>59.794637474984157</v>
      </c>
      <c r="W1380" s="27">
        <f>IF(('Activity data'!AP6*EF!$H5)*kgtoGg=0,"NO",('Activity data'!AP6*EF!$H5)*kgtoGg)</f>
        <v>60.334265879963127</v>
      </c>
      <c r="X1380" s="27">
        <f>IF(('Activity data'!AQ6*EF!$H5)*kgtoGg=0,"NO",('Activity data'!AQ6*EF!$H5)*kgtoGg)</f>
        <v>60.826958934001368</v>
      </c>
      <c r="Y1380" s="27">
        <f>IF(('Activity data'!AR6*EF!$H5)*kgtoGg=0,"NO",('Activity data'!AR6*EF!$H5)*kgtoGg)</f>
        <v>61.24230098094597</v>
      </c>
      <c r="Z1380" s="27">
        <f>IF(('Activity data'!AS6*EF!$H5)*kgtoGg=0,"NO",('Activity data'!AS6*EF!$H5)*kgtoGg)</f>
        <v>61.652475702284775</v>
      </c>
      <c r="AA1380" s="27">
        <f>IF(('Activity data'!AT6*EF!$H5)*kgtoGg=0,"NO",('Activity data'!AT6*EF!$H5)*kgtoGg)</f>
        <v>62.071594277794041</v>
      </c>
      <c r="AB1380" s="27">
        <f>IF(('Activity data'!AU6*EF!$H5)*kgtoGg=0,"NO",('Activity data'!AU6*EF!$H5)*kgtoGg)</f>
        <v>62.653119369239576</v>
      </c>
      <c r="AC1380" s="27">
        <f>IF(('Activity data'!AV6*EF!$H5)*kgtoGg=0,"NO",('Activity data'!AV6*EF!$H5)*kgtoGg)</f>
        <v>63.15498612595777</v>
      </c>
      <c r="AD1380" s="27">
        <f>IF(('Activity data'!AW6*EF!$H5)*kgtoGg=0,"NO",('Activity data'!AW6*EF!$H5)*kgtoGg)</f>
        <v>63.770603398979482</v>
      </c>
      <c r="AE1380" s="27">
        <f>IF(('Activity data'!AX6*EF!$H5)*kgtoGg=0,"NO",('Activity data'!AX6*EF!$H5)*kgtoGg)</f>
        <v>64.414165922942445</v>
      </c>
      <c r="AF1380" s="27">
        <f>IF(('Activity data'!AY6*EF!$H5)*kgtoGg=0,"NO",('Activity data'!AY6*EF!$H5)*kgtoGg)</f>
        <v>65.187088796281728</v>
      </c>
      <c r="AG1380" s="27">
        <f>IF(('Activity data'!AZ6*EF!$H5)*kgtoGg=0,"NO",('Activity data'!AZ6*EF!$H5)*kgtoGg)</f>
        <v>66.025626762645942</v>
      </c>
      <c r="AH1380" s="27">
        <f>IF(('Activity data'!BA6*EF!$H5)*kgtoGg=0,"NO",('Activity data'!BA6*EF!$H5)*kgtoGg)</f>
        <v>66.672014189888912</v>
      </c>
      <c r="AI1380" s="27">
        <f>IF(('Activity data'!BB6*EF!$H5)*kgtoGg=0,"NO",('Activity data'!BB6*EF!$H5)*kgtoGg)</f>
        <v>67.318399433438032</v>
      </c>
      <c r="AJ1380" s="27">
        <f>IF(('Activity data'!BC6*EF!$H5)*kgtoGg=0,"NO",('Activity data'!BC6*EF!$H5)*kgtoGg)</f>
        <v>68.034332432559395</v>
      </c>
      <c r="AK1380" s="27">
        <f>IF(('Activity data'!BD6*EF!$H5)*kgtoGg=0,"NO",('Activity data'!BD6*EF!$H5)*kgtoGg)</f>
        <v>68.745033681251542</v>
      </c>
      <c r="AL1380" s="27">
        <f>IF(('Activity data'!BE6*EF!$H5)*kgtoGg=0,"NO",('Activity data'!BE6*EF!$H5)*kgtoGg)</f>
        <v>69.531578583574301</v>
      </c>
      <c r="AM1380" s="27">
        <f>IF(('Activity data'!BF6*EF!$H5)*kgtoGg=0,"NO",('Activity data'!BF6*EF!$H5)*kgtoGg)</f>
        <v>70.294237217582989</v>
      </c>
      <c r="AN1380" s="27">
        <f>IF(('Activity data'!BG6*EF!$H5)*kgtoGg=0,"NO",('Activity data'!BG6*EF!$H5)*kgtoGg)</f>
        <v>71.179832199422165</v>
      </c>
      <c r="AO1380" s="27">
        <f>IF(('Activity data'!BH6*EF!$H5)*kgtoGg=0,"NO",('Activity data'!BH6*EF!$H5)*kgtoGg)</f>
        <v>72.07479948826645</v>
      </c>
      <c r="AP1380" s="27">
        <f>IF(('Activity data'!BI6*EF!$H5)*kgtoGg=0,"NO",('Activity data'!BI6*EF!$H5)*kgtoGg)</f>
        <v>72.993974319656914</v>
      </c>
      <c r="AQ1380" s="27">
        <f>IF(('Activity data'!BJ6*EF!$H5)*kgtoGg=0,"NO",('Activity data'!BJ6*EF!$H5)*kgtoGg)</f>
        <v>73.94215697761355</v>
      </c>
      <c r="AR1380" s="27">
        <f>IF(('Activity data'!BK6*EF!$H5)*kgtoGg=0,"NO",('Activity data'!BK6*EF!$H5)*kgtoGg)</f>
        <v>74.928594881965068</v>
      </c>
      <c r="AS1380" s="27">
        <f>IF(('Activity data'!BL6*EF!$H5)*kgtoGg=0,"NO",('Activity data'!BL6*EF!$H5)*kgtoGg)</f>
        <v>76.000817624527457</v>
      </c>
      <c r="AT1380" s="27">
        <f>IF(('Activity data'!BM6*EF!$H5)*kgtoGg=0,"NO",('Activity data'!BM6*EF!$H5)*kgtoGg)</f>
        <v>76.615151612825215</v>
      </c>
      <c r="AU1380" s="27">
        <f>IF(('Activity data'!BN6*EF!$H5)*kgtoGg=0,"NO",('Activity data'!BN6*EF!$H5)*kgtoGg)</f>
        <v>77.15789533899715</v>
      </c>
      <c r="AV1380" s="27">
        <f>IF(('Activity data'!BO6*EF!$H5)*kgtoGg=0,"NO",('Activity data'!BO6*EF!$H5)*kgtoGg)</f>
        <v>77.709615821312354</v>
      </c>
      <c r="AW1380" s="27">
        <f>IF(('Activity data'!BP6*EF!$H5)*kgtoGg=0,"NO",('Activity data'!BP6*EF!$H5)*kgtoGg)</f>
        <v>78.241384022662118</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26.479482964607659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26.947802192577253</v>
      </c>
      <c r="S1381" s="27">
        <f>IF(('Activity data'!AL7*EF!$H6)*kgtoGg=0,"NO",('Activity data'!AL7*EF!$H6)*kgtoGg)</f>
        <v>26.211632923062361</v>
      </c>
      <c r="T1381" s="27">
        <f>IF(('Activity data'!AM7*EF!$H6)*kgtoGg=0,"NO",('Activity data'!AM7*EF!$H6)*kgtoGg)</f>
        <v>26.546102765208673</v>
      </c>
      <c r="U1381" s="27">
        <f>IF(('Activity data'!AN7*EF!$H6)*kgtoGg=0,"NO",('Activity data'!AN7*EF!$H6)*kgtoGg)</f>
        <v>26.804653795443542</v>
      </c>
      <c r="V1381" s="27">
        <f>IF(('Activity data'!AO7*EF!$H6)*kgtoGg=0,"NO",('Activity data'!AO7*EF!$H6)*kgtoGg)</f>
        <v>27.035459845843405</v>
      </c>
      <c r="W1381" s="27">
        <f>IF(('Activity data'!AP7*EF!$H6)*kgtoGg=0,"NO",('Activity data'!AP7*EF!$H6)*kgtoGg)</f>
        <v>27.279446642829821</v>
      </c>
      <c r="X1381" s="27">
        <f>IF(('Activity data'!AQ7*EF!$H6)*kgtoGg=0,"NO",('Activity data'!AQ7*EF!$H6)*kgtoGg)</f>
        <v>27.502212158957413</v>
      </c>
      <c r="Y1381" s="27">
        <f>IF(('Activity data'!AR7*EF!$H6)*kgtoGg=0,"NO",('Activity data'!AR7*EF!$H6)*kgtoGg)</f>
        <v>27.690004303983113</v>
      </c>
      <c r="Z1381" s="27">
        <f>IF(('Activity data'!AS7*EF!$H6)*kgtoGg=0,"NO",('Activity data'!AS7*EF!$H6)*kgtoGg)</f>
        <v>27.8754601019746</v>
      </c>
      <c r="AA1381" s="27">
        <f>IF(('Activity data'!AT7*EF!$H6)*kgtoGg=0,"NO",('Activity data'!AT7*EF!$H6)*kgtoGg)</f>
        <v>28.064959761096517</v>
      </c>
      <c r="AB1381" s="27">
        <f>IF(('Activity data'!AU7*EF!$H6)*kgtoGg=0,"NO",('Activity data'!AU7*EF!$H6)*kgtoGg)</f>
        <v>28.327889664563251</v>
      </c>
      <c r="AC1381" s="27">
        <f>IF(('Activity data'!AV7*EF!$H6)*kgtoGg=0,"NO",('Activity data'!AV7*EF!$H6)*kgtoGg)</f>
        <v>28.554802965189833</v>
      </c>
      <c r="AD1381" s="27">
        <f>IF(('Activity data'!AW7*EF!$H6)*kgtoGg=0,"NO",('Activity data'!AW7*EF!$H6)*kgtoGg)</f>
        <v>28.833147257721908</v>
      </c>
      <c r="AE1381" s="27">
        <f>IF(('Activity data'!AX7*EF!$H6)*kgtoGg=0,"NO",('Activity data'!AX7*EF!$H6)*kgtoGg)</f>
        <v>29.124126675101426</v>
      </c>
      <c r="AF1381" s="27">
        <f>IF(('Activity data'!AY7*EF!$H6)*kgtoGg=0,"NO",('Activity data'!AY7*EF!$H6)*kgtoGg)</f>
        <v>29.473594891458458</v>
      </c>
      <c r="AG1381" s="27">
        <f>IF(('Activity data'!AZ7*EF!$H6)*kgtoGg=0,"NO",('Activity data'!AZ7*EF!$H6)*kgtoGg)</f>
        <v>29.852730219912267</v>
      </c>
      <c r="AH1381" s="27">
        <f>IF(('Activity data'!BA7*EF!$H6)*kgtoGg=0,"NO",('Activity data'!BA7*EF!$H6)*kgtoGg)</f>
        <v>30.144986884925018</v>
      </c>
      <c r="AI1381" s="27">
        <f>IF(('Activity data'!BB7*EF!$H6)*kgtoGg=0,"NO",('Activity data'!BB7*EF!$H6)*kgtoGg)</f>
        <v>30.437242562605629</v>
      </c>
      <c r="AJ1381" s="27">
        <f>IF(('Activity data'!BC7*EF!$H6)*kgtoGg=0,"NO",('Activity data'!BC7*EF!$H6)*kgtoGg)</f>
        <v>30.760943460669569</v>
      </c>
      <c r="AK1381" s="27">
        <f>IF(('Activity data'!BD7*EF!$H6)*kgtoGg=0,"NO",('Activity data'!BD7*EF!$H6)*kgtoGg)</f>
        <v>31.082278882753968</v>
      </c>
      <c r="AL1381" s="27">
        <f>IF(('Activity data'!BE7*EF!$H6)*kgtoGg=0,"NO",('Activity data'!BE7*EF!$H6)*kgtoGg)</f>
        <v>31.437906143352311</v>
      </c>
      <c r="AM1381" s="27">
        <f>IF(('Activity data'!BF7*EF!$H6)*kgtoGg=0,"NO",('Activity data'!BF7*EF!$H6)*kgtoGg)</f>
        <v>31.782733501565719</v>
      </c>
      <c r="AN1381" s="27">
        <f>IF(('Activity data'!BG7*EF!$H6)*kgtoGg=0,"NO",('Activity data'!BG7*EF!$H6)*kgtoGg)</f>
        <v>32.183145120102751</v>
      </c>
      <c r="AO1381" s="27">
        <f>IF(('Activity data'!BH7*EF!$H6)*kgtoGg=0,"NO",('Activity data'!BH7*EF!$H6)*kgtoGg)</f>
        <v>32.587794319807585</v>
      </c>
      <c r="AP1381" s="27">
        <f>IF(('Activity data'!BI7*EF!$H6)*kgtoGg=0,"NO",('Activity data'!BI7*EF!$H6)*kgtoGg)</f>
        <v>33.003388682358299</v>
      </c>
      <c r="AQ1381" s="27">
        <f>IF(('Activity data'!BJ7*EF!$H6)*kgtoGg=0,"NO",('Activity data'!BJ7*EF!$H6)*kgtoGg)</f>
        <v>33.432098601143842</v>
      </c>
      <c r="AR1381" s="27">
        <f>IF(('Activity data'!BK7*EF!$H6)*kgtoGg=0,"NO",('Activity data'!BK7*EF!$H6)*kgtoGg)</f>
        <v>33.87810519102694</v>
      </c>
      <c r="AS1381" s="27">
        <f>IF(('Activity data'!BL7*EF!$H6)*kgtoGg=0,"NO",('Activity data'!BL7*EF!$H6)*kgtoGg)</f>
        <v>34.362898412065746</v>
      </c>
      <c r="AT1381" s="27">
        <f>IF(('Activity data'!BM7*EF!$H6)*kgtoGg=0,"NO",('Activity data'!BM7*EF!$H6)*kgtoGg)</f>
        <v>34.640662482121513</v>
      </c>
      <c r="AU1381" s="27">
        <f>IF(('Activity data'!BN7*EF!$H6)*kgtoGg=0,"NO",('Activity data'!BN7*EF!$H6)*kgtoGg)</f>
        <v>34.886057835871149</v>
      </c>
      <c r="AV1381" s="27">
        <f>IF(('Activity data'!BO7*EF!$H6)*kgtoGg=0,"NO",('Activity data'!BO7*EF!$H6)*kgtoGg)</f>
        <v>35.135511927001019</v>
      </c>
      <c r="AW1381" s="27">
        <f>IF(('Activity data'!BP7*EF!$H6)*kgtoGg=0,"NO",('Activity data'!BP7*EF!$H6)*kgtoGg)</f>
        <v>35.375944823026224</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463.23498593143171</v>
      </c>
      <c r="L1382" s="27">
        <f>IF(('Activity data'!AE8*EF!$H7)*kgtoGg=0,"NO",('Activity data'!AE8*EF!$H7)*kgtoGg)</f>
        <v>459.2174968362159</v>
      </c>
      <c r="M1382" s="27">
        <f>IF(('Activity data'!AF8*EF!$H7)*kgtoGg=0,"NO",('Activity data'!AF8*EF!$H7)*kgtoGg)</f>
        <v>457.68816035731231</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367.22346743218287</v>
      </c>
      <c r="T1382" s="27">
        <f>IF(('Activity data'!AM8*EF!$H7)*kgtoGg=0,"NO",('Activity data'!AM8*EF!$H7)*kgtoGg)</f>
        <v>374.40227174276771</v>
      </c>
      <c r="U1382" s="27">
        <f>IF(('Activity data'!AN8*EF!$H7)*kgtoGg=0,"NO",('Activity data'!AN8*EF!$H7)*kgtoGg)</f>
        <v>378.25490253722182</v>
      </c>
      <c r="V1382" s="27">
        <f>IF(('Activity data'!AO8*EF!$H7)*kgtoGg=0,"NO",('Activity data'!AO8*EF!$H7)*kgtoGg)</f>
        <v>381.00095421186057</v>
      </c>
      <c r="W1382" s="27">
        <f>IF(('Activity data'!AP8*EF!$H7)*kgtoGg=0,"NO",('Activity data'!AP8*EF!$H7)*kgtoGg)</f>
        <v>384.42445584718945</v>
      </c>
      <c r="X1382" s="27">
        <f>IF(('Activity data'!AQ8*EF!$H7)*kgtoGg=0,"NO",('Activity data'!AQ8*EF!$H7)*kgtoGg)</f>
        <v>387.08102920322</v>
      </c>
      <c r="Y1382" s="27">
        <f>IF(('Activity data'!AR8*EF!$H7)*kgtoGg=0,"NO",('Activity data'!AR8*EF!$H7)*kgtoGg)</f>
        <v>388.1848630592288</v>
      </c>
      <c r="Z1382" s="27">
        <f>IF(('Activity data'!AS8*EF!$H7)*kgtoGg=0,"NO",('Activity data'!AS8*EF!$H7)*kgtoGg)</f>
        <v>389.12200924326339</v>
      </c>
      <c r="AA1382" s="27">
        <f>IF(('Activity data'!AT8*EF!$H7)*kgtoGg=0,"NO",('Activity data'!AT8*EF!$H7)*kgtoGg)</f>
        <v>390.15719082394747</v>
      </c>
      <c r="AB1382" s="27">
        <f>IF(('Activity data'!AU8*EF!$H7)*kgtoGg=0,"NO",('Activity data'!AU8*EF!$H7)*kgtoGg)</f>
        <v>394.00195058318292</v>
      </c>
      <c r="AC1382" s="27">
        <f>IF(('Activity data'!AV8*EF!$H7)*kgtoGg=0,"NO",('Activity data'!AV8*EF!$H7)*kgtoGg)</f>
        <v>396.32147195202975</v>
      </c>
      <c r="AD1382" s="27">
        <f>IF(('Activity data'!AW8*EF!$H7)*kgtoGg=0,"NO",('Activity data'!AW8*EF!$H7)*kgtoGg)</f>
        <v>397.1070650343259</v>
      </c>
      <c r="AE1382" s="27">
        <f>IF(('Activity data'!AX8*EF!$H7)*kgtoGg=0,"NO",('Activity data'!AX8*EF!$H7)*kgtoGg)</f>
        <v>398.06164261100849</v>
      </c>
      <c r="AF1382" s="27">
        <f>IF(('Activity data'!AY8*EF!$H7)*kgtoGg=0,"NO",('Activity data'!AY8*EF!$H7)*kgtoGg)</f>
        <v>400.8082169092383</v>
      </c>
      <c r="AG1382" s="27">
        <f>IF(('Activity data'!AZ8*EF!$H7)*kgtoGg=0,"NO",('Activity data'!AZ8*EF!$H7)*kgtoGg)</f>
        <v>404.19564704726412</v>
      </c>
      <c r="AH1382" s="27">
        <f>IF(('Activity data'!BA8*EF!$H7)*kgtoGg=0,"NO",('Activity data'!BA8*EF!$H7)*kgtoGg)</f>
        <v>404.16612998962057</v>
      </c>
      <c r="AI1382" s="27">
        <f>IF(('Activity data'!BB8*EF!$H7)*kgtoGg=0,"NO",('Activity data'!BB8*EF!$H7)*kgtoGg)</f>
        <v>403.83936266424769</v>
      </c>
      <c r="AJ1382" s="27">
        <f>IF(('Activity data'!BC8*EF!$H7)*kgtoGg=0,"NO",('Activity data'!BC8*EF!$H7)*kgtoGg)</f>
        <v>404.2474230190781</v>
      </c>
      <c r="AK1382" s="27">
        <f>IF(('Activity data'!BD8*EF!$H7)*kgtoGg=0,"NO",('Activity data'!BD8*EF!$H7)*kgtoGg)</f>
        <v>404.2439288246685</v>
      </c>
      <c r="AL1382" s="27">
        <f>IF(('Activity data'!BE8*EF!$H7)*kgtoGg=0,"NO",('Activity data'!BE8*EF!$H7)*kgtoGg)</f>
        <v>404.9783984456372</v>
      </c>
      <c r="AM1382" s="27">
        <f>IF(('Activity data'!BF8*EF!$H7)*kgtoGg=0,"NO",('Activity data'!BF8*EF!$H7)*kgtoGg)</f>
        <v>405.01081214377359</v>
      </c>
      <c r="AN1382" s="27">
        <f>IF(('Activity data'!BG8*EF!$H7)*kgtoGg=0,"NO",('Activity data'!BG8*EF!$H7)*kgtoGg)</f>
        <v>408.39643382105203</v>
      </c>
      <c r="AO1382" s="27">
        <f>IF(('Activity data'!BH8*EF!$H7)*kgtoGg=0,"NO",('Activity data'!BH8*EF!$H7)*kgtoGg)</f>
        <v>411.56156330790856</v>
      </c>
      <c r="AP1382" s="27">
        <f>IF(('Activity data'!BI8*EF!$H7)*kgtoGg=0,"NO",('Activity data'!BI8*EF!$H7)*kgtoGg)</f>
        <v>414.69486728887398</v>
      </c>
      <c r="AQ1382" s="27">
        <f>IF(('Activity data'!BJ8*EF!$H7)*kgtoGg=0,"NO",('Activity data'!BJ8*EF!$H7)*kgtoGg)</f>
        <v>417.84247187027233</v>
      </c>
      <c r="AR1382" s="27">
        <f>IF(('Activity data'!BK8*EF!$H7)*kgtoGg=0,"NO",('Activity data'!BK8*EF!$H7)*kgtoGg)</f>
        <v>421.10030547156072</v>
      </c>
      <c r="AS1382" s="27">
        <f>IF(('Activity data'!BL8*EF!$H7)*kgtoGg=0,"NO",('Activity data'!BL8*EF!$H7)*kgtoGg)</f>
        <v>425.01631417856606</v>
      </c>
      <c r="AT1382" s="27">
        <f>IF(('Activity data'!BM8*EF!$H7)*kgtoGg=0,"NO",('Activity data'!BM8*EF!$H7)*kgtoGg)</f>
        <v>423.11135636577694</v>
      </c>
      <c r="AU1382" s="27">
        <f>IF(('Activity data'!BN8*EF!$H7)*kgtoGg=0,"NO",('Activity data'!BN8*EF!$H7)*kgtoGg)</f>
        <v>420.20449214859372</v>
      </c>
      <c r="AV1382" s="27">
        <f>IF(('Activity data'!BO8*EF!$H7)*kgtoGg=0,"NO",('Activity data'!BO8*EF!$H7)*kgtoGg)</f>
        <v>417.26141455321226</v>
      </c>
      <c r="AW1382" s="27">
        <f>IF(('Activity data'!BP8*EF!$H7)*kgtoGg=0,"NO",('Activity data'!BP8*EF!$H7)*kgtoGg)</f>
        <v>413.95650339352761</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326.20040935577725</v>
      </c>
      <c r="L1383" s="27">
        <f>IF(('Activity data'!AE9*EF!$H8)*kgtoGg=0,"NO",('Activity data'!AE9*EF!$H8)*kgtoGg)</f>
        <v>323.37137738012308</v>
      </c>
      <c r="M1383" s="27">
        <f>IF(('Activity data'!AF9*EF!$H8)*kgtoGg=0,"NO",('Activity data'!AF9*EF!$H8)*kgtoGg)</f>
        <v>322.29445054900742</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258.5911017937604</v>
      </c>
      <c r="T1383" s="27">
        <f>IF(('Activity data'!AM9*EF!$H8)*kgtoGg=0,"NO",('Activity data'!AM9*EF!$H8)*kgtoGg)</f>
        <v>263.6462659672722</v>
      </c>
      <c r="U1383" s="27">
        <f>IF(('Activity data'!AN9*EF!$H8)*kgtoGg=0,"NO",('Activity data'!AN9*EF!$H8)*kgtoGg)</f>
        <v>266.35920816813098</v>
      </c>
      <c r="V1383" s="27">
        <f>IF(('Activity data'!AO9*EF!$H8)*kgtoGg=0,"NO",('Activity data'!AO9*EF!$H8)*kgtoGg)</f>
        <v>268.29292044717675</v>
      </c>
      <c r="W1383" s="27">
        <f>IF(('Activity data'!AP9*EF!$H8)*kgtoGg=0,"NO",('Activity data'!AP9*EF!$H8)*kgtoGg)</f>
        <v>270.70367885012649</v>
      </c>
      <c r="X1383" s="27">
        <f>IF(('Activity data'!AQ9*EF!$H8)*kgtoGg=0,"NO",('Activity data'!AQ9*EF!$H8)*kgtoGg)</f>
        <v>272.57438236462548</v>
      </c>
      <c r="Y1383" s="27">
        <f>IF(('Activity data'!AR9*EF!$H8)*kgtoGg=0,"NO",('Activity data'!AR9*EF!$H8)*kgtoGg)</f>
        <v>273.35167912895946</v>
      </c>
      <c r="Z1383" s="27">
        <f>IF(('Activity data'!AS9*EF!$H8)*kgtoGg=0,"NO",('Activity data'!AS9*EF!$H8)*kgtoGg)</f>
        <v>274.0115979134693</v>
      </c>
      <c r="AA1383" s="27">
        <f>IF(('Activity data'!AT9*EF!$H8)*kgtoGg=0,"NO",('Activity data'!AT9*EF!$H8)*kgtoGg)</f>
        <v>274.74055117829613</v>
      </c>
      <c r="AB1383" s="27">
        <f>IF(('Activity data'!AU9*EF!$H8)*kgtoGg=0,"NO",('Activity data'!AU9*EF!$H8)*kgtoGg)</f>
        <v>277.44795076042283</v>
      </c>
      <c r="AC1383" s="27">
        <f>IF(('Activity data'!AV9*EF!$H8)*kgtoGg=0,"NO",('Activity data'!AV9*EF!$H8)*kgtoGg)</f>
        <v>279.08130929983872</v>
      </c>
      <c r="AD1383" s="27">
        <f>IF(('Activity data'!AW9*EF!$H8)*kgtoGg=0,"NO",('Activity data'!AW9*EF!$H8)*kgtoGg)</f>
        <v>279.63450755302506</v>
      </c>
      <c r="AE1383" s="27">
        <f>IF(('Activity data'!AX9*EF!$H8)*kgtoGg=0,"NO",('Activity data'!AX9*EF!$H8)*kgtoGg)</f>
        <v>280.30670116044354</v>
      </c>
      <c r="AF1383" s="27">
        <f>IF(('Activity data'!AY9*EF!$H8)*kgtoGg=0,"NO",('Activity data'!AY9*EF!$H8)*kgtoGg)</f>
        <v>282.2407814601151</v>
      </c>
      <c r="AG1383" s="27">
        <f>IF(('Activity data'!AZ9*EF!$H8)*kgtoGg=0,"NO",('Activity data'!AZ9*EF!$H8)*kgtoGg)</f>
        <v>284.62613906747788</v>
      </c>
      <c r="AH1383" s="27">
        <f>IF(('Activity data'!BA9*EF!$H8)*kgtoGg=0,"NO",('Activity data'!BA9*EF!$H8)*kgtoGg)</f>
        <v>284.60535377150768</v>
      </c>
      <c r="AI1383" s="27">
        <f>IF(('Activity data'!BB9*EF!$H8)*kgtoGg=0,"NO",('Activity data'!BB9*EF!$H8)*kgtoGg)</f>
        <v>284.37525104063053</v>
      </c>
      <c r="AJ1383" s="27">
        <f>IF(('Activity data'!BC9*EF!$H8)*kgtoGg=0,"NO",('Activity data'!BC9*EF!$H8)*kgtoGg)</f>
        <v>284.6625986262622</v>
      </c>
      <c r="AK1383" s="27">
        <f>IF(('Activity data'!BD9*EF!$H8)*kgtoGg=0,"NO",('Activity data'!BD9*EF!$H8)*kgtoGg)</f>
        <v>284.66013808748289</v>
      </c>
      <c r="AL1383" s="27">
        <f>IF(('Activity data'!BE9*EF!$H8)*kgtoGg=0,"NO",('Activity data'!BE9*EF!$H8)*kgtoGg)</f>
        <v>285.17733626615177</v>
      </c>
      <c r="AM1383" s="27">
        <f>IF(('Activity data'!BF9*EF!$H8)*kgtoGg=0,"NO",('Activity data'!BF9*EF!$H8)*kgtoGg)</f>
        <v>285.20016131590381</v>
      </c>
      <c r="AN1383" s="27">
        <f>IF(('Activity data'!BG9*EF!$H8)*kgtoGg=0,"NO",('Activity data'!BG9*EF!$H8)*kgtoGg)</f>
        <v>287.58424544295093</v>
      </c>
      <c r="AO1383" s="27">
        <f>IF(('Activity data'!BH9*EF!$H8)*kgtoGg=0,"NO",('Activity data'!BH9*EF!$H8)*kgtoGg)</f>
        <v>289.81306357118586</v>
      </c>
      <c r="AP1383" s="27">
        <f>IF(('Activity data'!BI9*EF!$H8)*kgtoGg=0,"NO",('Activity data'!BI9*EF!$H8)*kgtoGg)</f>
        <v>292.01947084237224</v>
      </c>
      <c r="AQ1383" s="27">
        <f>IF(('Activity data'!BJ9*EF!$H8)*kgtoGg=0,"NO",('Activity data'!BJ9*EF!$H8)*kgtoGg)</f>
        <v>294.23594829792916</v>
      </c>
      <c r="AR1383" s="27">
        <f>IF(('Activity data'!BK9*EF!$H8)*kgtoGg=0,"NO",('Activity data'!BK9*EF!$H8)*kgtoGg)</f>
        <v>296.53004672880763</v>
      </c>
      <c r="AS1383" s="27">
        <f>IF(('Activity data'!BL9*EF!$H8)*kgtoGg=0,"NO",('Activity data'!BL9*EF!$H8)*kgtoGg)</f>
        <v>299.28761833298472</v>
      </c>
      <c r="AT1383" s="27">
        <f>IF(('Activity data'!BM9*EF!$H8)*kgtoGg=0,"NO",('Activity data'!BM9*EF!$H8)*kgtoGg)</f>
        <v>297.94618679778273</v>
      </c>
      <c r="AU1383" s="27">
        <f>IF(('Activity data'!BN9*EF!$H8)*kgtoGg=0,"NO",('Activity data'!BN9*EF!$H8)*kgtoGg)</f>
        <v>295.8992336824428</v>
      </c>
      <c r="AV1383" s="27">
        <f>IF(('Activity data'!BO9*EF!$H8)*kgtoGg=0,"NO",('Activity data'!BO9*EF!$H8)*kgtoGg)</f>
        <v>293.82677986195057</v>
      </c>
      <c r="AW1383" s="27">
        <f>IF(('Activity data'!BP9*EF!$H8)*kgtoGg=0,"NO",('Activity data'!BP9*EF!$H8)*kgtoGg)</f>
        <v>291.49953039696044</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31.891995988947254</v>
      </c>
      <c r="L1384" s="27">
        <f>IF(('Activity data'!AE10*EF!$H9)*kgtoGg=0,"NO",('Activity data'!AE10*EF!$H9)*kgtoGg)</f>
        <v>32.967337371253521</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34.956750125130895</v>
      </c>
      <c r="T1384" s="27">
        <f>IF(('Activity data'!AM10*EF!$H9)*kgtoGg=0,"NO",('Activity data'!AM10*EF!$H9)*kgtoGg)</f>
        <v>36.49878151307351</v>
      </c>
      <c r="U1384" s="27">
        <f>IF(('Activity data'!AN10*EF!$H9)*kgtoGg=0,"NO",('Activity data'!AN10*EF!$H9)*kgtoGg)</f>
        <v>37.750560148575438</v>
      </c>
      <c r="V1384" s="27">
        <f>IF(('Activity data'!AO10*EF!$H9)*kgtoGg=0,"NO",('Activity data'!AO10*EF!$H9)*kgtoGg)</f>
        <v>38.916673208772778</v>
      </c>
      <c r="W1384" s="27">
        <f>IF(('Activity data'!AP10*EF!$H9)*kgtoGg=0,"NO",('Activity data'!AP10*EF!$H9)*kgtoGg)</f>
        <v>40.176700738521113</v>
      </c>
      <c r="X1384" s="27">
        <f>IF(('Activity data'!AQ10*EF!$H9)*kgtoGg=0,"NO",('Activity data'!AQ10*EF!$H9)*kgtoGg)</f>
        <v>41.381997026702102</v>
      </c>
      <c r="Y1384" s="27">
        <f>IF(('Activity data'!AR10*EF!$H9)*kgtoGg=0,"NO",('Activity data'!AR10*EF!$H9)*kgtoGg)</f>
        <v>42.442022777267034</v>
      </c>
      <c r="Z1384" s="27">
        <f>IF(('Activity data'!AS10*EF!$H9)*kgtoGg=0,"NO",('Activity data'!AS10*EF!$H9)*kgtoGg)</f>
        <v>43.501172022821031</v>
      </c>
      <c r="AA1384" s="27">
        <f>IF(('Activity data'!AT10*EF!$H9)*kgtoGg=0,"NO",('Activity data'!AT10*EF!$H9)*kgtoGg)</f>
        <v>44.58919877230587</v>
      </c>
      <c r="AB1384" s="27">
        <f>IF(('Activity data'!AU10*EF!$H9)*kgtoGg=0,"NO",('Activity data'!AU10*EF!$H9)*kgtoGg)</f>
        <v>46.024316667152448</v>
      </c>
      <c r="AC1384" s="27">
        <f>IF(('Activity data'!AV10*EF!$H9)*kgtoGg=0,"NO",('Activity data'!AV10*EF!$H9)*kgtoGg)</f>
        <v>47.311402878203317</v>
      </c>
      <c r="AD1384" s="27">
        <f>IF(('Activity data'!AW10*EF!$H9)*kgtoGg=0,"NO",('Activity data'!AW10*EF!$H9)*kgtoGg)</f>
        <v>48.977268436239811</v>
      </c>
      <c r="AE1384" s="27">
        <f>IF(('Activity data'!AX10*EF!$H9)*kgtoGg=0,"NO",('Activity data'!AX10*EF!$H9)*kgtoGg)</f>
        <v>50.726245888262838</v>
      </c>
      <c r="AF1384" s="27">
        <f>IF(('Activity data'!AY10*EF!$H9)*kgtoGg=0,"NO",('Activity data'!AY10*EF!$H9)*kgtoGg)</f>
        <v>52.777658772145514</v>
      </c>
      <c r="AG1384" s="27">
        <f>IF(('Activity data'!AZ10*EF!$H9)*kgtoGg=0,"NO",('Activity data'!AZ10*EF!$H9)*kgtoGg)</f>
        <v>55.002286426591169</v>
      </c>
      <c r="AH1384" s="27">
        <f>IF(('Activity data'!BA10*EF!$H9)*kgtoGg=0,"NO",('Activity data'!BA10*EF!$H9)*kgtoGg)</f>
        <v>56.843117563246985</v>
      </c>
      <c r="AI1384" s="27">
        <f>IF(('Activity data'!BB10*EF!$H9)*kgtoGg=0,"NO",('Activity data'!BB10*EF!$H9)*kgtoGg)</f>
        <v>58.710730256288286</v>
      </c>
      <c r="AJ1384" s="27">
        <f>IF(('Activity data'!BC10*EF!$H9)*kgtoGg=0,"NO",('Activity data'!BC10*EF!$H9)*kgtoGg)</f>
        <v>60.759995244280262</v>
      </c>
      <c r="AK1384" s="27">
        <f>IF(('Activity data'!BD10*EF!$H9)*kgtoGg=0,"NO",('Activity data'!BD10*EF!$H9)*kgtoGg)</f>
        <v>62.828290180703796</v>
      </c>
      <c r="AL1384" s="27">
        <f>IF(('Activity data'!BE10*EF!$H9)*kgtoGg=0,"NO",('Activity data'!BE10*EF!$H9)*kgtoGg)</f>
        <v>65.098871030220323</v>
      </c>
      <c r="AM1384" s="27">
        <f>IF(('Activity data'!BF10*EF!$H9)*kgtoGg=0,"NO",('Activity data'!BF10*EF!$H9)*kgtoGg)</f>
        <v>67.349723703314552</v>
      </c>
      <c r="AN1384" s="27">
        <f>IF(('Activity data'!BG10*EF!$H9)*kgtoGg=0,"NO",('Activity data'!BG10*EF!$H9)*kgtoGg)</f>
        <v>69.82889615877184</v>
      </c>
      <c r="AO1384" s="27">
        <f>IF(('Activity data'!BH10*EF!$H9)*kgtoGg=0,"NO",('Activity data'!BH10*EF!$H9)*kgtoGg)</f>
        <v>72.362451981939984</v>
      </c>
      <c r="AP1384" s="27">
        <f>IF(('Activity data'!BI10*EF!$H9)*kgtoGg=0,"NO",('Activity data'!BI10*EF!$H9)*kgtoGg)</f>
        <v>74.98578267484308</v>
      </c>
      <c r="AQ1384" s="27">
        <f>IF(('Activity data'!BJ10*EF!$H9)*kgtoGg=0,"NO",('Activity data'!BJ10*EF!$H9)*kgtoGg)</f>
        <v>77.711737312545694</v>
      </c>
      <c r="AR1384" s="27">
        <f>IF(('Activity data'!BK10*EF!$H9)*kgtoGg=0,"NO",('Activity data'!BK10*EF!$H9)*kgtoGg)</f>
        <v>80.563950463979495</v>
      </c>
      <c r="AS1384" s="27">
        <f>IF(('Activity data'!BL10*EF!$H9)*kgtoGg=0,"NO",('Activity data'!BL10*EF!$H9)*kgtoGg)</f>
        <v>83.657491666418352</v>
      </c>
      <c r="AT1384" s="27">
        <f>IF(('Activity data'!BM10*EF!$H9)*kgtoGg=0,"NO",('Activity data'!BM10*EF!$H9)*kgtoGg)</f>
        <v>85.69715469209028</v>
      </c>
      <c r="AU1384" s="27">
        <f>IF(('Activity data'!BN10*EF!$H9)*kgtoGg=0,"NO",('Activity data'!BN10*EF!$H9)*kgtoGg)</f>
        <v>87.590901188369244</v>
      </c>
      <c r="AV1384" s="27">
        <f>IF(('Activity data'!BO10*EF!$H9)*kgtoGg=0,"NO",('Activity data'!BO10*EF!$H9)*kgtoGg)</f>
        <v>89.530907937881153</v>
      </c>
      <c r="AW1384" s="27">
        <f>IF(('Activity data'!BP10*EF!$H9)*kgtoGg=0,"NO",('Activity data'!BP10*EF!$H9)*kgtoGg)</f>
        <v>91.447475442694497</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132.5903429327976</v>
      </c>
      <c r="L1385" s="27">
        <f>IF(('Activity data'!AE11*EF!$H10)*kgtoGg=0,"NO",('Activity data'!AE11*EF!$H10)*kgtoGg)</f>
        <v>132.66203410931632</v>
      </c>
      <c r="M1385" s="27">
        <f>IF(('Activity data'!AF11*EF!$H10)*kgtoGg=0,"NO",('Activity data'!AF11*EF!$H10)*kgtoGg)</f>
        <v>132.83344502276299</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135.2629300967325</v>
      </c>
      <c r="T1385" s="27">
        <f>IF(('Activity data'!AM11*EF!$H10)*kgtoGg=0,"NO",('Activity data'!AM11*EF!$H10)*kgtoGg)</f>
        <v>135.71512628170822</v>
      </c>
      <c r="U1385" s="27">
        <f>IF(('Activity data'!AN11*EF!$H10)*kgtoGg=0,"NO",('Activity data'!AN11*EF!$H10)*kgtoGg)</f>
        <v>136.11521900097762</v>
      </c>
      <c r="V1385" s="27">
        <f>IF(('Activity data'!AO11*EF!$H10)*kgtoGg=0,"NO",('Activity data'!AO11*EF!$H10)*kgtoGg)</f>
        <v>136.46403421494676</v>
      </c>
      <c r="W1385" s="27">
        <f>IF(('Activity data'!AP11*EF!$H10)*kgtoGg=0,"NO",('Activity data'!AP11*EF!$H10)*kgtoGg)</f>
        <v>136.76204460682843</v>
      </c>
      <c r="X1385" s="27">
        <f>IF(('Activity data'!AQ11*EF!$H10)*kgtoGg=0,"NO",('Activity data'!AQ11*EF!$H10)*kgtoGg)</f>
        <v>137.00292903831007</v>
      </c>
      <c r="Y1385" s="27">
        <f>IF(('Activity data'!AR11*EF!$H10)*kgtoGg=0,"NO",('Activity data'!AR11*EF!$H10)*kgtoGg)</f>
        <v>137.23614327030268</v>
      </c>
      <c r="Z1385" s="27">
        <f>IF(('Activity data'!AS11*EF!$H10)*kgtoGg=0,"NO",('Activity data'!AS11*EF!$H10)*kgtoGg)</f>
        <v>137.46303036811852</v>
      </c>
      <c r="AA1385" s="27">
        <f>IF(('Activity data'!AT11*EF!$H10)*kgtoGg=0,"NO",('Activity data'!AT11*EF!$H10)*kgtoGg)</f>
        <v>137.68258871217765</v>
      </c>
      <c r="AB1385" s="27">
        <f>IF(('Activity data'!AU11*EF!$H10)*kgtoGg=0,"NO",('Activity data'!AU11*EF!$H10)*kgtoGg)</f>
        <v>137.8998743733122</v>
      </c>
      <c r="AC1385" s="27">
        <f>IF(('Activity data'!AV11*EF!$H10)*kgtoGg=0,"NO",('Activity data'!AV11*EF!$H10)*kgtoGg)</f>
        <v>138.10319144092927</v>
      </c>
      <c r="AD1385" s="27">
        <f>IF(('Activity data'!AW11*EF!$H10)*kgtoGg=0,"NO",('Activity data'!AW11*EF!$H10)*kgtoGg)</f>
        <v>138.30601845980948</v>
      </c>
      <c r="AE1385" s="27">
        <f>IF(('Activity data'!AX11*EF!$H10)*kgtoGg=0,"NO",('Activity data'!AX11*EF!$H10)*kgtoGg)</f>
        <v>138.50358481045774</v>
      </c>
      <c r="AF1385" s="27">
        <f>IF(('Activity data'!AY11*EF!$H10)*kgtoGg=0,"NO",('Activity data'!AY11*EF!$H10)*kgtoGg)</f>
        <v>138.69916942024864</v>
      </c>
      <c r="AG1385" s="27">
        <f>IF(('Activity data'!AZ11*EF!$H10)*kgtoGg=0,"NO",('Activity data'!AZ11*EF!$H10)*kgtoGg)</f>
        <v>138.88908355310681</v>
      </c>
      <c r="AH1385" s="27">
        <f>IF(('Activity data'!BA11*EF!$H10)*kgtoGg=0,"NO",('Activity data'!BA11*EF!$H10)*kgtoGg)</f>
        <v>139.06144377361875</v>
      </c>
      <c r="AI1385" s="27">
        <f>IF(('Activity data'!BB11*EF!$H10)*kgtoGg=0,"NO",('Activity data'!BB11*EF!$H10)*kgtoGg)</f>
        <v>139.22543015864176</v>
      </c>
      <c r="AJ1385" s="27">
        <f>IF(('Activity data'!BC11*EF!$H10)*kgtoGg=0,"NO",('Activity data'!BC11*EF!$H10)*kgtoGg)</f>
        <v>139.38321941065868</v>
      </c>
      <c r="AK1385" s="27">
        <f>IF(('Activity data'!BD11*EF!$H10)*kgtoGg=0,"NO",('Activity data'!BD11*EF!$H10)*kgtoGg)</f>
        <v>139.53089304351511</v>
      </c>
      <c r="AL1385" s="27">
        <f>IF(('Activity data'!BE11*EF!$H10)*kgtoGg=0,"NO",('Activity data'!BE11*EF!$H10)*kgtoGg)</f>
        <v>139.67120767549983</v>
      </c>
      <c r="AM1385" s="27">
        <f>IF(('Activity data'!BF11*EF!$H10)*kgtoGg=0,"NO",('Activity data'!BF11*EF!$H10)*kgtoGg)</f>
        <v>139.79926939229694</v>
      </c>
      <c r="AN1385" s="27">
        <f>IF(('Activity data'!BG11*EF!$H10)*kgtoGg=0,"NO",('Activity data'!BG11*EF!$H10)*kgtoGg)</f>
        <v>139.92266072011375</v>
      </c>
      <c r="AO1385" s="27">
        <f>IF(('Activity data'!BH11*EF!$H10)*kgtoGg=0,"NO",('Activity data'!BH11*EF!$H10)*kgtoGg)</f>
        <v>140.03598914695661</v>
      </c>
      <c r="AP1385" s="27">
        <f>IF(('Activity data'!BI11*EF!$H10)*kgtoGg=0,"NO",('Activity data'!BI11*EF!$H10)*kgtoGg)</f>
        <v>140.1393552838712</v>
      </c>
      <c r="AQ1385" s="27">
        <f>IF(('Activity data'!BJ11*EF!$H10)*kgtoGg=0,"NO",('Activity data'!BJ11*EF!$H10)*kgtoGg)</f>
        <v>140.23246344191364</v>
      </c>
      <c r="AR1385" s="27">
        <f>IF(('Activity data'!BK11*EF!$H10)*kgtoGg=0,"NO",('Activity data'!BK11*EF!$H10)*kgtoGg)</f>
        <v>140.31523576905886</v>
      </c>
      <c r="AS1385" s="27">
        <f>IF(('Activity data'!BL11*EF!$H10)*kgtoGg=0,"NO",('Activity data'!BL11*EF!$H10)*kgtoGg)</f>
        <v>140.38932746488422</v>
      </c>
      <c r="AT1385" s="27">
        <f>IF(('Activity data'!BM11*EF!$H10)*kgtoGg=0,"NO",('Activity data'!BM11*EF!$H10)*kgtoGg)</f>
        <v>140.43122884270295</v>
      </c>
      <c r="AU1385" s="27">
        <f>IF(('Activity data'!BN11*EF!$H10)*kgtoGg=0,"NO",('Activity data'!BN11*EF!$H10)*kgtoGg)</f>
        <v>140.45696406084858</v>
      </c>
      <c r="AV1385" s="27">
        <f>IF(('Activity data'!BO11*EF!$H10)*kgtoGg=0,"NO",('Activity data'!BO11*EF!$H10)*kgtoGg)</f>
        <v>140.4695892094457</v>
      </c>
      <c r="AW1385" s="27">
        <f>IF(('Activity data'!BP11*EF!$H10)*kgtoGg=0,"NO",('Activity data'!BP11*EF!$H10)*kgtoGg)</f>
        <v>140.46753302121982</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14.369321450610601</v>
      </c>
      <c r="L1386" s="27">
        <f>IF(('Activity data'!AE12*EF!$H11)*kgtoGg=0,"NO",('Activity data'!AE12*EF!$H11)*kgtoGg)</f>
        <v>14.377090896995487</v>
      </c>
      <c r="M1386" s="27">
        <f>IF(('Activity data'!AF12*EF!$H11)*kgtoGg=0,"NO",('Activity data'!AF12*EF!$H11)*kgtoGg)</f>
        <v>14.39566735181849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14.658959920607021</v>
      </c>
      <c r="T1386" s="27">
        <f>IF(('Activity data'!AM12*EF!$H11)*kgtoGg=0,"NO",('Activity data'!AM12*EF!$H11)*kgtoGg)</f>
        <v>14.707966146829314</v>
      </c>
      <c r="U1386" s="27">
        <f>IF(('Activity data'!AN12*EF!$H11)*kgtoGg=0,"NO",('Activity data'!AN12*EF!$H11)*kgtoGg)</f>
        <v>14.751325721637452</v>
      </c>
      <c r="V1386" s="27">
        <f>IF(('Activity data'!AO12*EF!$H11)*kgtoGg=0,"NO",('Activity data'!AO12*EF!$H11)*kgtoGg)</f>
        <v>14.789128157512636</v>
      </c>
      <c r="W1386" s="27">
        <f>IF(('Activity data'!AP12*EF!$H11)*kgtoGg=0,"NO",('Activity data'!AP12*EF!$H11)*kgtoGg)</f>
        <v>14.821424680938481</v>
      </c>
      <c r="X1386" s="27">
        <f>IF(('Activity data'!AQ12*EF!$H11)*kgtoGg=0,"NO",('Activity data'!AQ12*EF!$H11)*kgtoGg)</f>
        <v>14.84753024603353</v>
      </c>
      <c r="Y1386" s="27">
        <f>IF(('Activity data'!AR12*EF!$H11)*kgtoGg=0,"NO",('Activity data'!AR12*EF!$H11)*kgtoGg)</f>
        <v>14.872804562339189</v>
      </c>
      <c r="Z1386" s="27">
        <f>IF(('Activity data'!AS12*EF!$H11)*kgtoGg=0,"NO",('Activity data'!AS12*EF!$H11)*kgtoGg)</f>
        <v>14.897393182968701</v>
      </c>
      <c r="AA1386" s="27">
        <f>IF(('Activity data'!AT12*EF!$H11)*kgtoGg=0,"NO",('Activity data'!AT12*EF!$H11)*kgtoGg)</f>
        <v>14.921187558585853</v>
      </c>
      <c r="AB1386" s="27">
        <f>IF(('Activity data'!AU12*EF!$H11)*kgtoGg=0,"NO",('Activity data'!AU12*EF!$H11)*kgtoGg)</f>
        <v>14.944735634881525</v>
      </c>
      <c r="AC1386" s="27">
        <f>IF(('Activity data'!AV12*EF!$H11)*kgtoGg=0,"NO",('Activity data'!AV12*EF!$H11)*kgtoGg)</f>
        <v>14.966769881391212</v>
      </c>
      <c r="AD1386" s="27">
        <f>IF(('Activity data'!AW12*EF!$H11)*kgtoGg=0,"NO",('Activity data'!AW12*EF!$H11)*kgtoGg)</f>
        <v>14.988751019449175</v>
      </c>
      <c r="AE1386" s="27">
        <f>IF(('Activity data'!AX12*EF!$H11)*kgtoGg=0,"NO",('Activity data'!AX12*EF!$H11)*kgtoGg)</f>
        <v>15.010162038815256</v>
      </c>
      <c r="AF1386" s="27">
        <f>IF(('Activity data'!AY12*EF!$H11)*kgtoGg=0,"NO",('Activity data'!AY12*EF!$H11)*kgtoGg)</f>
        <v>15.031358289361965</v>
      </c>
      <c r="AG1386" s="27">
        <f>IF(('Activity data'!AZ12*EF!$H11)*kgtoGg=0,"NO",('Activity data'!AZ12*EF!$H11)*kgtoGg)</f>
        <v>15.051940008683985</v>
      </c>
      <c r="AH1386" s="27">
        <f>IF(('Activity data'!BA12*EF!$H11)*kgtoGg=0,"NO",('Activity data'!BA12*EF!$H11)*kgtoGg)</f>
        <v>15.070619343536368</v>
      </c>
      <c r="AI1386" s="27">
        <f>IF(('Activity data'!BB12*EF!$H11)*kgtoGg=0,"NO",('Activity data'!BB12*EF!$H11)*kgtoGg)</f>
        <v>15.088391173880854</v>
      </c>
      <c r="AJ1386" s="27">
        <f>IF(('Activity data'!BC12*EF!$H11)*kgtoGg=0,"NO",('Activity data'!BC12*EF!$H11)*kgtoGg)</f>
        <v>15.105491397272173</v>
      </c>
      <c r="AK1386" s="27">
        <f>IF(('Activity data'!BD12*EF!$H11)*kgtoGg=0,"NO",('Activity data'!BD12*EF!$H11)*kgtoGg)</f>
        <v>15.121495352412174</v>
      </c>
      <c r="AL1386" s="27">
        <f>IF(('Activity data'!BE12*EF!$H11)*kgtoGg=0,"NO",('Activity data'!BE12*EF!$H11)*kgtoGg)</f>
        <v>15.136701784544519</v>
      </c>
      <c r="AM1386" s="27">
        <f>IF(('Activity data'!BF12*EF!$H11)*kgtoGg=0,"NO",('Activity data'!BF12*EF!$H11)*kgtoGg)</f>
        <v>15.150580321498811</v>
      </c>
      <c r="AN1386" s="27">
        <f>IF(('Activity data'!BG12*EF!$H11)*kgtoGg=0,"NO",('Activity data'!BG12*EF!$H11)*kgtoGg)</f>
        <v>15.163952710576318</v>
      </c>
      <c r="AO1386" s="27">
        <f>IF(('Activity data'!BH12*EF!$H11)*kgtoGg=0,"NO",('Activity data'!BH12*EF!$H11)*kgtoGg)</f>
        <v>15.176234544673564</v>
      </c>
      <c r="AP1386" s="27">
        <f>IF(('Activity data'!BI12*EF!$H11)*kgtoGg=0,"NO",('Activity data'!BI12*EF!$H11)*kgtoGg)</f>
        <v>15.187436727393507</v>
      </c>
      <c r="AQ1386" s="27">
        <f>IF(('Activity data'!BJ12*EF!$H11)*kgtoGg=0,"NO",('Activity data'!BJ12*EF!$H11)*kgtoGg)</f>
        <v>15.197527213796912</v>
      </c>
      <c r="AR1386" s="27">
        <f>IF(('Activity data'!BK12*EF!$H11)*kgtoGg=0,"NO",('Activity data'!BK12*EF!$H11)*kgtoGg)</f>
        <v>15.206497566762719</v>
      </c>
      <c r="AS1386" s="27">
        <f>IF(('Activity data'!BL12*EF!$H11)*kgtoGg=0,"NO",('Activity data'!BL12*EF!$H11)*kgtoGg)</f>
        <v>15.214527166585652</v>
      </c>
      <c r="AT1386" s="27">
        <f>IF(('Activity data'!BM12*EF!$H11)*kgtoGg=0,"NO",('Activity data'!BM12*EF!$H11)*kgtoGg)</f>
        <v>15.219068178802551</v>
      </c>
      <c r="AU1386" s="27">
        <f>IF(('Activity data'!BN12*EF!$H11)*kgtoGg=0,"NO",('Activity data'!BN12*EF!$H11)*kgtoGg)</f>
        <v>15.221857202602902</v>
      </c>
      <c r="AV1386" s="27">
        <f>IF(('Activity data'!BO12*EF!$H11)*kgtoGg=0,"NO",('Activity data'!BO12*EF!$H11)*kgtoGg)</f>
        <v>15.223225438136055</v>
      </c>
      <c r="AW1386" s="27">
        <f>IF(('Activity data'!BP12*EF!$H11)*kgtoGg=0,"NO",('Activity data'!BP12*EF!$H11)*kgtoGg)</f>
        <v>15.223002601171256</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15.742057315470383</v>
      </c>
      <c r="T1387" s="27">
        <f>IF(('Activity data'!AM13*EF!$H12)*kgtoGg=0,"NO",('Activity data'!AM13*EF!$H12)*kgtoGg)</f>
        <v>15.831220334833683</v>
      </c>
      <c r="U1387" s="27">
        <f>IF(('Activity data'!AN13*EF!$H12)*kgtoGg=0,"NO",('Activity data'!AN13*EF!$H12)*kgtoGg)</f>
        <v>15.909701744759417</v>
      </c>
      <c r="V1387" s="27">
        <f>IF(('Activity data'!AO13*EF!$H12)*kgtoGg=0,"NO",('Activity data'!AO13*EF!$H12)*kgtoGg)</f>
        <v>15.977834251898944</v>
      </c>
      <c r="W1387" s="27">
        <f>IF(('Activity data'!AP13*EF!$H12)*kgtoGg=0,"NO",('Activity data'!AP13*EF!$H12)*kgtoGg)</f>
        <v>16.035869517275039</v>
      </c>
      <c r="X1387" s="27">
        <f>IF(('Activity data'!AQ13*EF!$H12)*kgtoGg=0,"NO",('Activity data'!AQ13*EF!$H12)*kgtoGg)</f>
        <v>16.082856670417829</v>
      </c>
      <c r="Y1387" s="27">
        <f>IF(('Activity data'!AR13*EF!$H12)*kgtoGg=0,"NO",('Activity data'!AR13*EF!$H12)*kgtoGg)</f>
        <v>16.127560772197896</v>
      </c>
      <c r="Z1387" s="27">
        <f>IF(('Activity data'!AS13*EF!$H12)*kgtoGg=0,"NO",('Activity data'!AS13*EF!$H12)*kgtoGg)</f>
        <v>16.170293091094155</v>
      </c>
      <c r="AA1387" s="27">
        <f>IF(('Activity data'!AT13*EF!$H12)*kgtoGg=0,"NO",('Activity data'!AT13*EF!$H12)*kgtoGg)</f>
        <v>16.210948482317562</v>
      </c>
      <c r="AB1387" s="27">
        <f>IF(('Activity data'!AU13*EF!$H12)*kgtoGg=0,"NO",('Activity data'!AU13*EF!$H12)*kgtoGg)</f>
        <v>16.250465324844182</v>
      </c>
      <c r="AC1387" s="27">
        <f>IF(('Activity data'!AV13*EF!$H12)*kgtoGg=0,"NO",('Activity data'!AV13*EF!$H12)*kgtoGg)</f>
        <v>16.286875192461874</v>
      </c>
      <c r="AD1387" s="27">
        <f>IF(('Activity data'!AW13*EF!$H12)*kgtoGg=0,"NO",('Activity data'!AW13*EF!$H12)*kgtoGg)</f>
        <v>16.322561045796675</v>
      </c>
      <c r="AE1387" s="27">
        <f>IF(('Activity data'!AX13*EF!$H12)*kgtoGg=0,"NO",('Activity data'!AX13*EF!$H12)*kgtoGg)</f>
        <v>16.356742858734652</v>
      </c>
      <c r="AF1387" s="27">
        <f>IF(('Activity data'!AY13*EF!$H12)*kgtoGg=0,"NO",('Activity data'!AY13*EF!$H12)*kgtoGg)</f>
        <v>16.390025463224383</v>
      </c>
      <c r="AG1387" s="27">
        <f>IF(('Activity data'!AZ13*EF!$H12)*kgtoGg=0,"NO",('Activity data'!AZ13*EF!$H12)*kgtoGg)</f>
        <v>16.421811970247379</v>
      </c>
      <c r="AH1387" s="27">
        <f>IF(('Activity data'!BA13*EF!$H12)*kgtoGg=0,"NO",('Activity data'!BA13*EF!$H12)*kgtoGg)</f>
        <v>16.45010604818717</v>
      </c>
      <c r="AI1387" s="27">
        <f>IF(('Activity data'!BB13*EF!$H12)*kgtoGg=0,"NO",('Activity data'!BB13*EF!$H12)*kgtoGg)</f>
        <v>16.476519364672328</v>
      </c>
      <c r="AJ1387" s="27">
        <f>IF(('Activity data'!BC13*EF!$H12)*kgtoGg=0,"NO",('Activity data'!BC13*EF!$H12)*kgtoGg)</f>
        <v>16.501455840578249</v>
      </c>
      <c r="AK1387" s="27">
        <f>IF(('Activity data'!BD13*EF!$H12)*kgtoGg=0,"NO",('Activity data'!BD13*EF!$H12)*kgtoGg)</f>
        <v>16.524277866430374</v>
      </c>
      <c r="AL1387" s="27">
        <f>IF(('Activity data'!BE13*EF!$H12)*kgtoGg=0,"NO",('Activity data'!BE13*EF!$H12)*kgtoGg)</f>
        <v>16.545483750041161</v>
      </c>
      <c r="AM1387" s="27">
        <f>IF(('Activity data'!BF13*EF!$H12)*kgtoGg=0,"NO",('Activity data'!BF13*EF!$H12)*kgtoGg)</f>
        <v>16.564270215157947</v>
      </c>
      <c r="AN1387" s="27">
        <f>IF(('Activity data'!BG13*EF!$H12)*kgtoGg=0,"NO",('Activity data'!BG13*EF!$H12)*kgtoGg)</f>
        <v>16.58194847386401</v>
      </c>
      <c r="AO1387" s="27">
        <f>IF(('Activity data'!BH13*EF!$H12)*kgtoGg=0,"NO",('Activity data'!BH13*EF!$H12)*kgtoGg)</f>
        <v>16.597628357231933</v>
      </c>
      <c r="AP1387" s="27">
        <f>IF(('Activity data'!BI13*EF!$H12)*kgtoGg=0,"NO",('Activity data'!BI13*EF!$H12)*kgtoGg)</f>
        <v>16.611350563282858</v>
      </c>
      <c r="AQ1387" s="27">
        <f>IF(('Activity data'!BJ13*EF!$H12)*kgtoGg=0,"NO",('Activity data'!BJ13*EF!$H12)*kgtoGg)</f>
        <v>16.623087668464983</v>
      </c>
      <c r="AR1387" s="27">
        <f>IF(('Activity data'!BK13*EF!$H12)*kgtoGg=0,"NO",('Activity data'!BK13*EF!$H12)*kgtoGg)</f>
        <v>16.632847970156341</v>
      </c>
      <c r="AS1387" s="27">
        <f>IF(('Activity data'!BL13*EF!$H12)*kgtoGg=0,"NO",('Activity data'!BL13*EF!$H12)*kgtoGg)</f>
        <v>16.640929391345949</v>
      </c>
      <c r="AT1387" s="27">
        <f>IF(('Activity data'!BM13*EF!$H12)*kgtoGg=0,"NO",('Activity data'!BM13*EF!$H12)*kgtoGg)</f>
        <v>16.643413460445654</v>
      </c>
      <c r="AU1387" s="27">
        <f>IF(('Activity data'!BN13*EF!$H12)*kgtoGg=0,"NO",('Activity data'!BN13*EF!$H12)*kgtoGg)</f>
        <v>16.643014995907471</v>
      </c>
      <c r="AV1387" s="27">
        <f>IF(('Activity data'!BO13*EF!$H12)*kgtoGg=0,"NO",('Activity data'!BO13*EF!$H12)*kgtoGg)</f>
        <v>16.640265995326768</v>
      </c>
      <c r="AW1387" s="27">
        <f>IF(('Activity data'!BP13*EF!$H12)*kgtoGg=0,"NO",('Activity data'!BP13*EF!$H12)*kgtoGg)</f>
        <v>16.634923229335765</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22.864295641209335</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23.29663004301517</v>
      </c>
      <c r="T1388" s="27">
        <f>IF(('Activity data'!AM14*EF!$H13)*kgtoGg=0,"NO",('Activity data'!AM14*EF!$H13)*kgtoGg)</f>
        <v>23.428582165536262</v>
      </c>
      <c r="U1388" s="27">
        <f>IF(('Activity data'!AN14*EF!$H13)*kgtoGg=0,"NO",('Activity data'!AN14*EF!$H13)*kgtoGg)</f>
        <v>23.544726601784578</v>
      </c>
      <c r="V1388" s="27">
        <f>IF(('Activity data'!AO14*EF!$H13)*kgtoGg=0,"NO",('Activity data'!AO14*EF!$H13)*kgtoGg)</f>
        <v>23.645555723475859</v>
      </c>
      <c r="W1388" s="27">
        <f>IF(('Activity data'!AP14*EF!$H13)*kgtoGg=0,"NO",('Activity data'!AP14*EF!$H13)*kgtoGg)</f>
        <v>23.731441963108999</v>
      </c>
      <c r="X1388" s="27">
        <f>IF(('Activity data'!AQ14*EF!$H13)*kgtoGg=0,"NO",('Activity data'!AQ14*EF!$H13)*kgtoGg)</f>
        <v>23.80097812992668</v>
      </c>
      <c r="Y1388" s="27">
        <f>IF(('Activity data'!AR14*EF!$H13)*kgtoGg=0,"NO",('Activity data'!AR14*EF!$H13)*kgtoGg)</f>
        <v>23.867135614917672</v>
      </c>
      <c r="Z1388" s="27">
        <f>IF(('Activity data'!AS14*EF!$H13)*kgtoGg=0,"NO",('Activity data'!AS14*EF!$H13)*kgtoGg)</f>
        <v>23.930375063501561</v>
      </c>
      <c r="AA1388" s="27">
        <f>IF(('Activity data'!AT14*EF!$H13)*kgtoGg=0,"NO",('Activity data'!AT14*EF!$H13)*kgtoGg)</f>
        <v>23.990540872176066</v>
      </c>
      <c r="AB1388" s="27">
        <f>IF(('Activity data'!AU14*EF!$H13)*kgtoGg=0,"NO",('Activity data'!AU14*EF!$H13)*kgtoGg)</f>
        <v>24.049021745569021</v>
      </c>
      <c r="AC1388" s="27">
        <f>IF(('Activity data'!AV14*EF!$H13)*kgtoGg=0,"NO",('Activity data'!AV14*EF!$H13)*kgtoGg)</f>
        <v>24.102904614803087</v>
      </c>
      <c r="AD1388" s="27">
        <f>IF(('Activity data'!AW14*EF!$H13)*kgtoGg=0,"NO",('Activity data'!AW14*EF!$H13)*kgtoGg)</f>
        <v>24.155716017166178</v>
      </c>
      <c r="AE1388" s="27">
        <f>IF(('Activity data'!AX14*EF!$H13)*kgtoGg=0,"NO",('Activity data'!AX14*EF!$H13)*kgtoGg)</f>
        <v>24.206301594022957</v>
      </c>
      <c r="AF1388" s="27">
        <f>IF(('Activity data'!AY14*EF!$H13)*kgtoGg=0,"NO",('Activity data'!AY14*EF!$H13)*kgtoGg)</f>
        <v>24.255556434615062</v>
      </c>
      <c r="AG1388" s="27">
        <f>IF(('Activity data'!AZ14*EF!$H13)*kgtoGg=0,"NO",('Activity data'!AZ14*EF!$H13)*kgtoGg)</f>
        <v>24.302597204422622</v>
      </c>
      <c r="AH1388" s="27">
        <f>IF(('Activity data'!BA14*EF!$H13)*kgtoGg=0,"NO",('Activity data'!BA14*EF!$H13)*kgtoGg)</f>
        <v>24.344469537432349</v>
      </c>
      <c r="AI1388" s="27">
        <f>IF(('Activity data'!BB14*EF!$H13)*kgtoGg=0,"NO",('Activity data'!BB14*EF!$H13)*kgtoGg)</f>
        <v>24.383558536413382</v>
      </c>
      <c r="AJ1388" s="27">
        <f>IF(('Activity data'!BC14*EF!$H13)*kgtoGg=0,"NO",('Activity data'!BC14*EF!$H13)*kgtoGg)</f>
        <v>24.420461962828039</v>
      </c>
      <c r="AK1388" s="27">
        <f>IF(('Activity data'!BD14*EF!$H13)*kgtoGg=0,"NO",('Activity data'!BD14*EF!$H13)*kgtoGg)</f>
        <v>24.45423622005848</v>
      </c>
      <c r="AL1388" s="27">
        <f>IF(('Activity data'!BE14*EF!$H13)*kgtoGg=0,"NO",('Activity data'!BE14*EF!$H13)*kgtoGg)</f>
        <v>24.485618752551883</v>
      </c>
      <c r="AM1388" s="27">
        <f>IF(('Activity data'!BF14*EF!$H13)*kgtoGg=0,"NO",('Activity data'!BF14*EF!$H13)*kgtoGg)</f>
        <v>24.513420793852525</v>
      </c>
      <c r="AN1388" s="27">
        <f>IF(('Activity data'!BG14*EF!$H13)*kgtoGg=0,"NO",('Activity data'!BG14*EF!$H13)*kgtoGg)</f>
        <v>24.539582803342551</v>
      </c>
      <c r="AO1388" s="27">
        <f>IF(('Activity data'!BH14*EF!$H13)*kgtoGg=0,"NO",('Activity data'!BH14*EF!$H13)*kgtoGg)</f>
        <v>24.562787422320852</v>
      </c>
      <c r="AP1388" s="27">
        <f>IF(('Activity data'!BI14*EF!$H13)*kgtoGg=0,"NO",('Activity data'!BI14*EF!$H13)*kgtoGg)</f>
        <v>24.583094879684023</v>
      </c>
      <c r="AQ1388" s="27">
        <f>IF(('Activity data'!BJ14*EF!$H13)*kgtoGg=0,"NO",('Activity data'!BJ14*EF!$H13)*kgtoGg)</f>
        <v>24.600464591388427</v>
      </c>
      <c r="AR1388" s="27">
        <f>IF(('Activity data'!BK14*EF!$H13)*kgtoGg=0,"NO",('Activity data'!BK14*EF!$H13)*kgtoGg)</f>
        <v>24.61490883670243</v>
      </c>
      <c r="AS1388" s="27">
        <f>IF(('Activity data'!BL14*EF!$H13)*kgtoGg=0,"NO",('Activity data'!BL14*EF!$H13)*kgtoGg)</f>
        <v>24.626868511089537</v>
      </c>
      <c r="AT1388" s="27">
        <f>IF(('Activity data'!BM14*EF!$H13)*kgtoGg=0,"NO",('Activity data'!BM14*EF!$H13)*kgtoGg)</f>
        <v>24.630544678547025</v>
      </c>
      <c r="AU1388" s="27">
        <f>IF(('Activity data'!BN14*EF!$H13)*kgtoGg=0,"NO",('Activity data'!BN14*EF!$H13)*kgtoGg)</f>
        <v>24.629954991904086</v>
      </c>
      <c r="AV1388" s="27">
        <f>IF(('Activity data'!BO14*EF!$H13)*kgtoGg=0,"NO",('Activity data'!BO14*EF!$H13)*kgtoGg)</f>
        <v>24.62588675303078</v>
      </c>
      <c r="AW1388" s="27">
        <f>IF(('Activity data'!BP14*EF!$H13)*kgtoGg=0,"NO",('Activity data'!BP14*EF!$H13)*kgtoGg)</f>
        <v>24.617980007412683</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5.5526214800767892</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5.5483103177944022</v>
      </c>
      <c r="S1389" s="27">
        <f>IF(('Activity data'!AL15*EF!$H14)*kgtoGg=0,"NO",('Activity data'!AL15*EF!$H14)*kgtoGg)</f>
        <v>5.2550820044011797</v>
      </c>
      <c r="T1389" s="27">
        <f>IF(('Activity data'!AM15*EF!$H14)*kgtoGg=0,"NO",('Activity data'!AM15*EF!$H14)*kgtoGg)</f>
        <v>5.3207883834981304</v>
      </c>
      <c r="U1389" s="27">
        <f>IF(('Activity data'!AN15*EF!$H14)*kgtoGg=0,"NO",('Activity data'!AN15*EF!$H14)*kgtoGg)</f>
        <v>5.3649444095768528</v>
      </c>
      <c r="V1389" s="27">
        <f>IF(('Activity data'!AO15*EF!$H14)*kgtoGg=0,"NO",('Activity data'!AO15*EF!$H14)*kgtoGg)</f>
        <v>5.4036434239586688</v>
      </c>
      <c r="W1389" s="27">
        <f>IF(('Activity data'!AP15*EF!$H14)*kgtoGg=0,"NO",('Activity data'!AP15*EF!$H14)*kgtoGg)</f>
        <v>5.4501981324727682</v>
      </c>
      <c r="X1389" s="27">
        <f>IF(('Activity data'!AQ15*EF!$H14)*kgtoGg=0,"NO",('Activity data'!AQ15*EF!$H14)*kgtoGg)</f>
        <v>5.4939852410150891</v>
      </c>
      <c r="Y1389" s="27">
        <f>IF(('Activity data'!AR15*EF!$H14)*kgtoGg=0,"NO",('Activity data'!AR15*EF!$H14)*kgtoGg)</f>
        <v>5.5270400930163612</v>
      </c>
      <c r="Z1389" s="27">
        <f>IF(('Activity data'!AS15*EF!$H14)*kgtoGg=0,"NO",('Activity data'!AS15*EF!$H14)*kgtoGg)</f>
        <v>5.5597780351335215</v>
      </c>
      <c r="AA1389" s="27">
        <f>IF(('Activity data'!AT15*EF!$H14)*kgtoGg=0,"NO",('Activity data'!AT15*EF!$H14)*kgtoGg)</f>
        <v>5.5942900570774974</v>
      </c>
      <c r="AB1389" s="27">
        <f>IF(('Activity data'!AU15*EF!$H14)*kgtoGg=0,"NO",('Activity data'!AU15*EF!$H14)*kgtoGg)</f>
        <v>5.6519871155600807</v>
      </c>
      <c r="AC1389" s="27">
        <f>IF(('Activity data'!AV15*EF!$H14)*kgtoGg=0,"NO",('Activity data'!AV15*EF!$H14)*kgtoGg)</f>
        <v>5.6991792889287209</v>
      </c>
      <c r="AD1389" s="27">
        <f>IF(('Activity data'!AW15*EF!$H14)*kgtoGg=0,"NO",('Activity data'!AW15*EF!$H14)*kgtoGg)</f>
        <v>5.7622664019921865</v>
      </c>
      <c r="AE1389" s="27">
        <f>IF(('Activity data'!AX15*EF!$H14)*kgtoGg=0,"NO",('Activity data'!AX15*EF!$H14)*kgtoGg)</f>
        <v>5.8293690844327148</v>
      </c>
      <c r="AF1389" s="27">
        <f>IF(('Activity data'!AY15*EF!$H14)*kgtoGg=0,"NO",('Activity data'!AY15*EF!$H14)*kgtoGg)</f>
        <v>5.9143899551195664</v>
      </c>
      <c r="AG1389" s="27">
        <f>IF(('Activity data'!AZ15*EF!$H14)*kgtoGg=0,"NO",('Activity data'!AZ15*EF!$H14)*kgtoGg)</f>
        <v>6.0085386938238461</v>
      </c>
      <c r="AH1389" s="27">
        <f>IF(('Activity data'!BA15*EF!$H14)*kgtoGg=0,"NO",('Activity data'!BA15*EF!$H14)*kgtoGg)</f>
        <v>6.076850693725504</v>
      </c>
      <c r="AI1389" s="27">
        <f>IF(('Activity data'!BB15*EF!$H14)*kgtoGg=0,"NO",('Activity data'!BB15*EF!$H14)*kgtoGg)</f>
        <v>6.1455213125116535</v>
      </c>
      <c r="AJ1389" s="27">
        <f>IF(('Activity data'!BC15*EF!$H14)*kgtoGg=0,"NO",('Activity data'!BC15*EF!$H14)*kgtoGg)</f>
        <v>6.2239971837700079</v>
      </c>
      <c r="AK1389" s="27">
        <f>IF(('Activity data'!BD15*EF!$H14)*kgtoGg=0,"NO",('Activity data'!BD15*EF!$H14)*kgtoGg)</f>
        <v>6.3022222159413728</v>
      </c>
      <c r="AL1389" s="27">
        <f>IF(('Activity data'!BE15*EF!$H14)*kgtoGg=0,"NO",('Activity data'!BE15*EF!$H14)*kgtoGg)</f>
        <v>6.3911360828353496</v>
      </c>
      <c r="AM1389" s="27">
        <f>IF(('Activity data'!BF15*EF!$H14)*kgtoGg=0,"NO",('Activity data'!BF15*EF!$H14)*kgtoGg)</f>
        <v>6.4774137483375664</v>
      </c>
      <c r="AN1389" s="27">
        <f>IF(('Activity data'!BG15*EF!$H14)*kgtoGg=0,"NO",('Activity data'!BG15*EF!$H14)*kgtoGg)</f>
        <v>6.5805521088998695</v>
      </c>
      <c r="AO1389" s="27">
        <f>IF(('Activity data'!BH15*EF!$H14)*kgtoGg=0,"NO",('Activity data'!BH15*EF!$H14)*kgtoGg)</f>
        <v>6.6854159894362937</v>
      </c>
      <c r="AP1389" s="27">
        <f>IF(('Activity data'!BI15*EF!$H14)*kgtoGg=0,"NO",('Activity data'!BI15*EF!$H14)*kgtoGg)</f>
        <v>6.7940415592295365</v>
      </c>
      <c r="AQ1389" s="27">
        <f>IF(('Activity data'!BJ15*EF!$H14)*kgtoGg=0,"NO",('Activity data'!BJ15*EF!$H14)*kgtoGg)</f>
        <v>6.9071213948222621</v>
      </c>
      <c r="AR1389" s="27">
        <f>IF(('Activity data'!BK15*EF!$H14)*kgtoGg=0,"NO",('Activity data'!BK15*EF!$H14)*kgtoGg)</f>
        <v>7.0259322726678732</v>
      </c>
      <c r="AS1389" s="27">
        <f>IF(('Activity data'!BL15*EF!$H14)*kgtoGg=0,"NO",('Activity data'!BL15*EF!$H14)*kgtoGg)</f>
        <v>7.1567799298396482</v>
      </c>
      <c r="AT1389" s="27">
        <f>IF(('Activity data'!BM15*EF!$H14)*kgtoGg=0,"NO",('Activity data'!BM15*EF!$H14)*kgtoGg)</f>
        <v>7.2282129468300438</v>
      </c>
      <c r="AU1389" s="27">
        <f>IF(('Activity data'!BN15*EF!$H14)*kgtoGg=0,"NO",('Activity data'!BN15*EF!$H14)*kgtoGg)</f>
        <v>7.2913081994872639</v>
      </c>
      <c r="AV1389" s="27">
        <f>IF(('Activity data'!BO15*EF!$H14)*kgtoGg=0,"NO",('Activity data'!BO15*EF!$H14)*kgtoGg)</f>
        <v>7.356723959653114</v>
      </c>
      <c r="AW1389" s="27">
        <f>IF(('Activity data'!BP15*EF!$H14)*kgtoGg=0,"NO",('Activity data'!BP15*EF!$H14)*kgtoGg)</f>
        <v>7.4207215244062379</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1.8400999552016299</v>
      </c>
      <c r="L1391" s="27">
        <f>IF(('Activity data'!AE17*EF!$H16)*kgtoGg=0,"NO",('Activity data'!AE17*EF!$H16)*kgtoGg)</f>
        <v>1.8300977880312244</v>
      </c>
      <c r="M1391" s="27">
        <f>IF(('Activity data'!AF17*EF!$H16)*kgtoGg=0,"NO",('Activity data'!AF17*EF!$H16)*kgtoGg)</f>
        <v>1.8309187348828144</v>
      </c>
      <c r="N1391" s="27">
        <f>IF(('Activity data'!AG17*EF!$H16)*kgtoGg=0,"NO",('Activity data'!AG17*EF!$H16)*kgtoGg)</f>
        <v>1.8141094978660446</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1.6967284692901876</v>
      </c>
      <c r="S1391" s="27">
        <f>IF(('Activity data'!AL17*EF!$H16)*kgtoGg=0,"NO",('Activity data'!AL17*EF!$H16)*kgtoGg)</f>
        <v>1.5120639277881576</v>
      </c>
      <c r="T1391" s="27">
        <f>IF(('Activity data'!AM17*EF!$H16)*kgtoGg=0,"NO",('Activity data'!AM17*EF!$H16)*kgtoGg)</f>
        <v>1.5353801568605683</v>
      </c>
      <c r="U1391" s="27">
        <f>IF(('Activity data'!AN17*EF!$H16)*kgtoGg=0,"NO",('Activity data'!AN17*EF!$H16)*kgtoGg)</f>
        <v>1.5451992021357328</v>
      </c>
      <c r="V1391" s="27">
        <f>IF(('Activity data'!AO17*EF!$H16)*kgtoGg=0,"NO",('Activity data'!AO17*EF!$H16)*kgtoGg)</f>
        <v>1.5508966318680948</v>
      </c>
      <c r="W1391" s="27">
        <f>IF(('Activity data'!AP17*EF!$H16)*kgtoGg=0,"NO",('Activity data'!AP17*EF!$H16)*kgtoGg)</f>
        <v>1.5599541295410297</v>
      </c>
      <c r="X1391" s="27">
        <f>IF(('Activity data'!AQ17*EF!$H16)*kgtoGg=0,"NO",('Activity data'!AQ17*EF!$H16)*kgtoGg)</f>
        <v>1.5662912397753255</v>
      </c>
      <c r="Y1391" s="27">
        <f>IF(('Activity data'!AR17*EF!$H16)*kgtoGg=0,"NO",('Activity data'!AR17*EF!$H16)*kgtoGg)</f>
        <v>1.5664262918608289</v>
      </c>
      <c r="Z1391" s="27">
        <f>IF(('Activity data'!AS17*EF!$H16)*kgtoGg=0,"NO",('Activity data'!AS17*EF!$H16)*kgtoGg)</f>
        <v>1.5661593914335121</v>
      </c>
      <c r="AA1391" s="27">
        <f>IF(('Activity data'!AT17*EF!$H16)*kgtoGg=0,"NO",('Activity data'!AT17*EF!$H16)*kgtoGg)</f>
        <v>1.5665838286999487</v>
      </c>
      <c r="AB1391" s="27">
        <f>IF(('Activity data'!AU17*EF!$H16)*kgtoGg=0,"NO",('Activity data'!AU17*EF!$H16)*kgtoGg)</f>
        <v>1.5789776160793096</v>
      </c>
      <c r="AC1391" s="27">
        <f>IF(('Activity data'!AV17*EF!$H16)*kgtoGg=0,"NO",('Activity data'!AV17*EF!$H16)*kgtoGg)</f>
        <v>1.5852584906699076</v>
      </c>
      <c r="AD1391" s="27">
        <f>IF(('Activity data'!AW17*EF!$H16)*kgtoGg=0,"NO",('Activity data'!AW17*EF!$H16)*kgtoGg)</f>
        <v>1.5993642934782686</v>
      </c>
      <c r="AE1391" s="27">
        <f>IF(('Activity data'!AX17*EF!$H16)*kgtoGg=0,"NO",('Activity data'!AX17*EF!$H16)*kgtoGg)</f>
        <v>1.6149132379807265</v>
      </c>
      <c r="AF1391" s="27">
        <f>IF(('Activity data'!AY17*EF!$H16)*kgtoGg=0,"NO",('Activity data'!AY17*EF!$H16)*kgtoGg)</f>
        <v>1.6388505730225036</v>
      </c>
      <c r="AG1391" s="27">
        <f>IF(('Activity data'!AZ17*EF!$H16)*kgtoGg=0,"NO",('Activity data'!AZ17*EF!$H16)*kgtoGg)</f>
        <v>1.666448918476122</v>
      </c>
      <c r="AH1391" s="27">
        <f>IF(('Activity data'!BA17*EF!$H16)*kgtoGg=0,"NO",('Activity data'!BA17*EF!$H16)*kgtoGg)</f>
        <v>1.6802513737676474</v>
      </c>
      <c r="AI1391" s="27">
        <f>IF(('Activity data'!BB17*EF!$H16)*kgtoGg=0,"NO",('Activity data'!BB17*EF!$H16)*kgtoGg)</f>
        <v>1.6935219889004469</v>
      </c>
      <c r="AJ1391" s="27">
        <f>IF(('Activity data'!BC17*EF!$H16)*kgtoGg=0,"NO",('Activity data'!BC17*EF!$H16)*kgtoGg)</f>
        <v>1.7108002831250815</v>
      </c>
      <c r="AK1391" s="27">
        <f>IF(('Activity data'!BD17*EF!$H16)*kgtoGg=0,"NO",('Activity data'!BD17*EF!$H16)*kgtoGg)</f>
        <v>1.7271078712750363</v>
      </c>
      <c r="AL1391" s="27">
        <f>IF(('Activity data'!BE17*EF!$H16)*kgtoGg=0,"NO",('Activity data'!BE17*EF!$H16)*kgtoGg)</f>
        <v>1.7475904225180046</v>
      </c>
      <c r="AM1391" s="27">
        <f>IF(('Activity data'!BF17*EF!$H16)*kgtoGg=0,"NO",('Activity data'!BF17*EF!$H16)*kgtoGg)</f>
        <v>1.765851705559462</v>
      </c>
      <c r="AN1391" s="27">
        <f>IF(('Activity data'!BG17*EF!$H16)*kgtoGg=0,"NO",('Activity data'!BG17*EF!$H16)*kgtoGg)</f>
        <v>1.7909205411073239</v>
      </c>
      <c r="AO1391" s="27">
        <f>IF(('Activity data'!BH17*EF!$H16)*kgtoGg=0,"NO",('Activity data'!BH17*EF!$H16)*kgtoGg)</f>
        <v>1.8156294852907482</v>
      </c>
      <c r="AP1391" s="27">
        <f>IF(('Activity data'!BI17*EF!$H16)*kgtoGg=0,"NO",('Activity data'!BI17*EF!$H16)*kgtoGg)</f>
        <v>1.8408529034601278</v>
      </c>
      <c r="AQ1391" s="27">
        <f>IF(('Activity data'!BJ17*EF!$H16)*kgtoGg=0,"NO",('Activity data'!BJ17*EF!$H16)*kgtoGg)</f>
        <v>1.866824611329152</v>
      </c>
      <c r="AR1391" s="27">
        <f>IF(('Activity data'!BK17*EF!$H16)*kgtoGg=0,"NO",('Activity data'!BK17*EF!$H16)*kgtoGg)</f>
        <v>1.8940179193841129</v>
      </c>
      <c r="AS1391" s="27">
        <f>IF(('Activity data'!BL17*EF!$H16)*kgtoGg=0,"NO",('Activity data'!BL17*EF!$H16)*kgtoGg)</f>
        <v>1.9250442601929048</v>
      </c>
      <c r="AT1391" s="27">
        <f>IF(('Activity data'!BM17*EF!$H16)*kgtoGg=0,"NO",('Activity data'!BM17*EF!$H16)*kgtoGg)</f>
        <v>1.9293345262815162</v>
      </c>
      <c r="AU1391" s="27">
        <f>IF(('Activity data'!BN17*EF!$H16)*kgtoGg=0,"NO",('Activity data'!BN17*EF!$H16)*kgtoGg)</f>
        <v>1.92931708895134</v>
      </c>
      <c r="AV1391" s="27">
        <f>IF(('Activity data'!BO17*EF!$H16)*kgtoGg=0,"NO",('Activity data'!BO17*EF!$H16)*kgtoGg)</f>
        <v>1.9295374226018187</v>
      </c>
      <c r="AW1391" s="27">
        <f>IF(('Activity data'!BP17*EF!$H16)*kgtoGg=0,"NO",('Activity data'!BP17*EF!$H16)*kgtoGg)</f>
        <v>1.9284286894739027</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0.25496723934882598</v>
      </c>
      <c r="L1392" s="27">
        <f>IF(('Activity data'!AE18*EF!$H17)*kgtoGg=0,"NO",('Activity data'!AE18*EF!$H17)*kgtoGg)</f>
        <v>0.2535813228154688</v>
      </c>
      <c r="M1392" s="27">
        <f>IF(('Activity data'!AF18*EF!$H17)*kgtoGg=0,"NO",('Activity data'!AF18*EF!$H17)*kgtoGg)</f>
        <v>0.25369507454499329</v>
      </c>
      <c r="N1392" s="27">
        <f>IF(('Activity data'!AG18*EF!$H17)*kgtoGg=0,"NO",('Activity data'!AG18*EF!$H17)*kgtoGg)</f>
        <v>0.25136595935447836</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0.23510145332951488</v>
      </c>
      <c r="S1392" s="27">
        <f>IF(('Activity data'!AL18*EF!$H17)*kgtoGg=0,"NO",('Activity data'!AL18*EF!$H17)*kgtoGg)</f>
        <v>0.20951403443996328</v>
      </c>
      <c r="T1392" s="27">
        <f>IF(('Activity data'!AM18*EF!$H17)*kgtoGg=0,"NO",('Activity data'!AM18*EF!$H17)*kgtoGg)</f>
        <v>0.21274476902142567</v>
      </c>
      <c r="U1392" s="27">
        <f>IF(('Activity data'!AN18*EF!$H17)*kgtoGg=0,"NO",('Activity data'!AN18*EF!$H17)*kgtoGg)</f>
        <v>0.21410531188746557</v>
      </c>
      <c r="V1392" s="27">
        <f>IF(('Activity data'!AO18*EF!$H17)*kgtoGg=0,"NO",('Activity data'!AO18*EF!$H17)*kgtoGg)</f>
        <v>0.21489475700762756</v>
      </c>
      <c r="W1392" s="27">
        <f>IF(('Activity data'!AP18*EF!$H17)*kgtoGg=0,"NO",('Activity data'!AP18*EF!$H17)*kgtoGg)</f>
        <v>0.21614977860063861</v>
      </c>
      <c r="X1392" s="27">
        <f>IF(('Activity data'!AQ18*EF!$H17)*kgtoGg=0,"NO",('Activity data'!AQ18*EF!$H17)*kgtoGg)</f>
        <v>0.21702785889041856</v>
      </c>
      <c r="Y1392" s="27">
        <f>IF(('Activity data'!AR18*EF!$H17)*kgtoGg=0,"NO",('Activity data'!AR18*EF!$H17)*kgtoGg)</f>
        <v>0.21704657192680107</v>
      </c>
      <c r="Z1392" s="27">
        <f>IF(('Activity data'!AS18*EF!$H17)*kgtoGg=0,"NO",('Activity data'!AS18*EF!$H17)*kgtoGg)</f>
        <v>0.21700958976996679</v>
      </c>
      <c r="AA1392" s="27">
        <f>IF(('Activity data'!AT18*EF!$H17)*kgtoGg=0,"NO",('Activity data'!AT18*EF!$H17)*kgtoGg)</f>
        <v>0.21706840048717493</v>
      </c>
      <c r="AB1392" s="27">
        <f>IF(('Activity data'!AU18*EF!$H17)*kgtoGg=0,"NO",('Activity data'!AU18*EF!$H17)*kgtoGg)</f>
        <v>0.21878570380227977</v>
      </c>
      <c r="AC1392" s="27">
        <f>IF(('Activity data'!AV18*EF!$H17)*kgtoGg=0,"NO",('Activity data'!AV18*EF!$H17)*kgtoGg)</f>
        <v>0.2196559919899046</v>
      </c>
      <c r="AD1392" s="27">
        <f>IF(('Activity data'!AW18*EF!$H17)*kgtoGg=0,"NO",('Activity data'!AW18*EF!$H17)*kgtoGg)</f>
        <v>0.22161051494431261</v>
      </c>
      <c r="AE1392" s="27">
        <f>IF(('Activity data'!AX18*EF!$H17)*kgtoGg=0,"NO",('Activity data'!AX18*EF!$H17)*kgtoGg)</f>
        <v>0.22376500195648436</v>
      </c>
      <c r="AF1392" s="27">
        <f>IF(('Activity data'!AY18*EF!$H17)*kgtoGg=0,"NO",('Activity data'!AY18*EF!$H17)*kgtoGg)</f>
        <v>0.22708179799015477</v>
      </c>
      <c r="AG1392" s="27">
        <f>IF(('Activity data'!AZ18*EF!$H17)*kgtoGg=0,"NO",('Activity data'!AZ18*EF!$H17)*kgtoGg)</f>
        <v>0.23090586957442544</v>
      </c>
      <c r="AH1392" s="27">
        <f>IF(('Activity data'!BA18*EF!$H17)*kgtoGg=0,"NO",('Activity data'!BA18*EF!$H17)*kgtoGg)</f>
        <v>0.23281836020406091</v>
      </c>
      <c r="AI1392" s="27">
        <f>IF(('Activity data'!BB18*EF!$H17)*kgtoGg=0,"NO",('Activity data'!BB18*EF!$H17)*kgtoGg)</f>
        <v>0.23465715819723842</v>
      </c>
      <c r="AJ1392" s="27">
        <f>IF(('Activity data'!BC18*EF!$H17)*kgtoGg=0,"NO",('Activity data'!BC18*EF!$H17)*kgtoGg)</f>
        <v>0.23705126671653842</v>
      </c>
      <c r="AK1392" s="27">
        <f>IF(('Activity data'!BD18*EF!$H17)*kgtoGg=0,"NO",('Activity data'!BD18*EF!$H17)*kgtoGg)</f>
        <v>0.23931087262505329</v>
      </c>
      <c r="AL1392" s="27">
        <f>IF(('Activity data'!BE18*EF!$H17)*kgtoGg=0,"NO",('Activity data'!BE18*EF!$H17)*kgtoGg)</f>
        <v>0.24214896820267545</v>
      </c>
      <c r="AM1392" s="27">
        <f>IF(('Activity data'!BF18*EF!$H17)*kgtoGg=0,"NO",('Activity data'!BF18*EF!$H17)*kgtoGg)</f>
        <v>0.24467928124946739</v>
      </c>
      <c r="AN1392" s="27">
        <f>IF(('Activity data'!BG18*EF!$H17)*kgtoGg=0,"NO",('Activity data'!BG18*EF!$H17)*kgtoGg)</f>
        <v>0.24815285983157639</v>
      </c>
      <c r="AO1392" s="27">
        <f>IF(('Activity data'!BH18*EF!$H17)*kgtoGg=0,"NO",('Activity data'!BH18*EF!$H17)*kgtoGg)</f>
        <v>0.251576571281524</v>
      </c>
      <c r="AP1392" s="27">
        <f>IF(('Activity data'!BI18*EF!$H17)*kgtoGg=0,"NO",('Activity data'!BI18*EF!$H17)*kgtoGg)</f>
        <v>0.25507156908281625</v>
      </c>
      <c r="AQ1392" s="27">
        <f>IF(('Activity data'!BJ18*EF!$H17)*kgtoGg=0,"NO",('Activity data'!BJ18*EF!$H17)*kgtoGg)</f>
        <v>0.25867025112061548</v>
      </c>
      <c r="AR1392" s="27">
        <f>IF(('Activity data'!BK18*EF!$H17)*kgtoGg=0,"NO",('Activity data'!BK18*EF!$H17)*kgtoGg)</f>
        <v>0.26243820006487595</v>
      </c>
      <c r="AS1392" s="27">
        <f>IF(('Activity data'!BL18*EF!$H17)*kgtoGg=0,"NO",('Activity data'!BL18*EF!$H17)*kgtoGg)</f>
        <v>0.26673726025492234</v>
      </c>
      <c r="AT1392" s="27">
        <f>IF(('Activity data'!BM18*EF!$H17)*kgtoGg=0,"NO",('Activity data'!BM18*EF!$H17)*kgtoGg)</f>
        <v>0.26733172649442899</v>
      </c>
      <c r="AU1392" s="27">
        <f>IF(('Activity data'!BN18*EF!$H17)*kgtoGg=0,"NO",('Activity data'!BN18*EF!$H17)*kgtoGg)</f>
        <v>0.26732931034962987</v>
      </c>
      <c r="AV1392" s="27">
        <f>IF(('Activity data'!BO18*EF!$H17)*kgtoGg=0,"NO",('Activity data'!BO18*EF!$H17)*kgtoGg)</f>
        <v>0.26735984013820979</v>
      </c>
      <c r="AW1392" s="27">
        <f>IF(('Activity data'!BP18*EF!$H17)*kgtoGg=0,"NO",('Activity data'!BP18*EF!$H17)*kgtoGg)</f>
        <v>0.26720621227467972</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7.4507389435191698</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7.5825135825669054</v>
      </c>
      <c r="S1393" s="27">
        <f>IF(('Activity data'!AL5*EF!$H18)*kgtoGg=0,"NO",('Activity data'!AL5*EF!$H18)*kgtoGg)</f>
        <v>7.3753718852487271</v>
      </c>
      <c r="T1393" s="27">
        <f>IF(('Activity data'!AM5*EF!$H18)*kgtoGg=0,"NO",('Activity data'!AM5*EF!$H18)*kgtoGg)</f>
        <v>7.4694842771577035</v>
      </c>
      <c r="U1393" s="27">
        <f>IF(('Activity data'!AN5*EF!$H18)*kgtoGg=0,"NO",('Activity data'!AN5*EF!$H18)*kgtoGg)</f>
        <v>7.542234799984481</v>
      </c>
      <c r="V1393" s="27">
        <f>IF(('Activity data'!AO5*EF!$H18)*kgtoGg=0,"NO",('Activity data'!AO5*EF!$H18)*kgtoGg)</f>
        <v>7.6071785011289723</v>
      </c>
      <c r="W1393" s="27">
        <f>IF(('Activity data'!AP5*EF!$H18)*kgtoGg=0,"NO",('Activity data'!AP5*EF!$H18)*kgtoGg)</f>
        <v>7.6758309718906155</v>
      </c>
      <c r="X1393" s="27">
        <f>IF(('Activity data'!AQ5*EF!$H18)*kgtoGg=0,"NO",('Activity data'!AQ5*EF!$H18)*kgtoGg)</f>
        <v>7.7385122451051807</v>
      </c>
      <c r="Y1393" s="27">
        <f>IF(('Activity data'!AR5*EF!$H18)*kgtoGg=0,"NO",('Activity data'!AR5*EF!$H18)*kgtoGg)</f>
        <v>7.791352787728318</v>
      </c>
      <c r="Z1393" s="27">
        <f>IF(('Activity data'!AS5*EF!$H18)*kgtoGg=0,"NO",('Activity data'!AS5*EF!$H18)*kgtoGg)</f>
        <v>7.8435359341380684</v>
      </c>
      <c r="AA1393" s="27">
        <f>IF(('Activity data'!AT5*EF!$H18)*kgtoGg=0,"NO",('Activity data'!AT5*EF!$H18)*kgtoGg)</f>
        <v>7.8968569333392367</v>
      </c>
      <c r="AB1393" s="27">
        <f>IF(('Activity data'!AU5*EF!$H18)*kgtoGg=0,"NO",('Activity data'!AU5*EF!$H18)*kgtoGg)</f>
        <v>7.9708395739290774</v>
      </c>
      <c r="AC1393" s="27">
        <f>IF(('Activity data'!AV5*EF!$H18)*kgtoGg=0,"NO",('Activity data'!AV5*EF!$H18)*kgtoGg)</f>
        <v>8.0346879416649859</v>
      </c>
      <c r="AD1393" s="27">
        <f>IF(('Activity data'!AW5*EF!$H18)*kgtoGg=0,"NO",('Activity data'!AW5*EF!$H18)*kgtoGg)</f>
        <v>8.1130078493024147</v>
      </c>
      <c r="AE1393" s="27">
        <f>IF(('Activity data'!AX5*EF!$H18)*kgtoGg=0,"NO",('Activity data'!AX5*EF!$H18)*kgtoGg)</f>
        <v>8.1948830007066125</v>
      </c>
      <c r="AF1393" s="27">
        <f>IF(('Activity data'!AY5*EF!$H18)*kgtoGg=0,"NO",('Activity data'!AY5*EF!$H18)*kgtoGg)</f>
        <v>8.293215602314195</v>
      </c>
      <c r="AG1393" s="27">
        <f>IF(('Activity data'!AZ5*EF!$H18)*kgtoGg=0,"NO",('Activity data'!AZ5*EF!$H18)*kgtoGg)</f>
        <v>8.3998958709716458</v>
      </c>
      <c r="AH1393" s="27">
        <f>IF(('Activity data'!BA5*EF!$H18)*kgtoGg=0,"NO",('Activity data'!BA5*EF!$H18)*kgtoGg)</f>
        <v>8.4821304115185292</v>
      </c>
      <c r="AI1393" s="27">
        <f>IF(('Activity data'!BB5*EF!$H18)*kgtoGg=0,"NO",('Activity data'!BB5*EF!$H18)*kgtoGg)</f>
        <v>8.5643646742520563</v>
      </c>
      <c r="AJ1393" s="27">
        <f>IF(('Activity data'!BC5*EF!$H18)*kgtoGg=0,"NO",('Activity data'!BC5*EF!$H18)*kgtoGg)</f>
        <v>8.6554469242522067</v>
      </c>
      <c r="AK1393" s="27">
        <f>IF(('Activity data'!BD5*EF!$H18)*kgtoGg=0,"NO",('Activity data'!BD5*EF!$H18)*kgtoGg)</f>
        <v>8.7458635818001067</v>
      </c>
      <c r="AL1393" s="27">
        <f>IF(('Activity data'!BE5*EF!$H18)*kgtoGg=0,"NO",('Activity data'!BE5*EF!$H18)*kgtoGg)</f>
        <v>8.8459292017919573</v>
      </c>
      <c r="AM1393" s="27">
        <f>IF(('Activity data'!BF5*EF!$H18)*kgtoGg=0,"NO",('Activity data'!BF5*EF!$H18)*kgtoGg)</f>
        <v>8.9429559688955855</v>
      </c>
      <c r="AN1393" s="27">
        <f>IF(('Activity data'!BG5*EF!$H18)*kgtoGg=0,"NO",('Activity data'!BG5*EF!$H18)*kgtoGg)</f>
        <v>9.0556229134752435</v>
      </c>
      <c r="AO1393" s="27">
        <f>IF(('Activity data'!BH5*EF!$H18)*kgtoGg=0,"NO",('Activity data'!BH5*EF!$H18)*kgtoGg)</f>
        <v>9.1694822193663157</v>
      </c>
      <c r="AP1393" s="27">
        <f>IF(('Activity data'!BI5*EF!$H18)*kgtoGg=0,"NO",('Activity data'!BI5*EF!$H18)*kgtoGg)</f>
        <v>9.2864212512160815</v>
      </c>
      <c r="AQ1393" s="27">
        <f>IF(('Activity data'!BJ5*EF!$H18)*kgtoGg=0,"NO",('Activity data'!BJ5*EF!$H18)*kgtoGg)</f>
        <v>9.4070507095645581</v>
      </c>
      <c r="AR1393" s="27">
        <f>IF(('Activity data'!BK5*EF!$H18)*kgtoGg=0,"NO",('Activity data'!BK5*EF!$H18)*kgtoGg)</f>
        <v>9.5325470673578661</v>
      </c>
      <c r="AS1393" s="27">
        <f>IF(('Activity data'!BL5*EF!$H18)*kgtoGg=0,"NO",('Activity data'!BL5*EF!$H18)*kgtoGg)</f>
        <v>9.6689571225079529</v>
      </c>
      <c r="AT1393" s="27">
        <f>IF(('Activity data'!BM5*EF!$H18)*kgtoGg=0,"NO",('Activity data'!BM5*EF!$H18)*kgtoGg)</f>
        <v>9.747113768415316</v>
      </c>
      <c r="AU1393" s="27">
        <f>IF(('Activity data'!BN5*EF!$H18)*kgtoGg=0,"NO",('Activity data'!BN5*EF!$H18)*kgtoGg)</f>
        <v>9.8161625757951647</v>
      </c>
      <c r="AV1393" s="27">
        <f>IF(('Activity data'!BO5*EF!$H18)*kgtoGg=0,"NO",('Activity data'!BO5*EF!$H18)*kgtoGg)</f>
        <v>9.8863534218130269</v>
      </c>
      <c r="AW1393" s="27">
        <f>IF(('Activity data'!BP5*EF!$H18)*kgtoGg=0,"NO",('Activity data'!BP5*EF!$H18)*kgtoGg)</f>
        <v>9.9540059037029689</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2.1227712545548463</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2.1603148348588097</v>
      </c>
      <c r="S1394" s="27">
        <f>IF(('Activity data'!AL6*EF!$H19)*kgtoGg=0,"NO",('Activity data'!AL6*EF!$H19)*kgtoGg)</f>
        <v>2.1012986159280409</v>
      </c>
      <c r="T1394" s="27">
        <f>IF(('Activity data'!AM6*EF!$H19)*kgtoGg=0,"NO",('Activity data'!AM6*EF!$H19)*kgtoGg)</f>
        <v>2.128111940318576</v>
      </c>
      <c r="U1394" s="27">
        <f>IF(('Activity data'!AN6*EF!$H19)*kgtoGg=0,"NO",('Activity data'!AN6*EF!$H19)*kgtoGg)</f>
        <v>2.148839108426492</v>
      </c>
      <c r="V1394" s="27">
        <f>IF(('Activity data'!AO6*EF!$H19)*kgtoGg=0,"NO",('Activity data'!AO6*EF!$H19)*kgtoGg)</f>
        <v>2.1673420546441746</v>
      </c>
      <c r="W1394" s="27">
        <f>IF(('Activity data'!AP6*EF!$H19)*kgtoGg=0,"NO",('Activity data'!AP6*EF!$H19)*kgtoGg)</f>
        <v>2.1869016570663948</v>
      </c>
      <c r="X1394" s="27">
        <f>IF(('Activity data'!AQ6*EF!$H19)*kgtoGg=0,"NO",('Activity data'!AQ6*EF!$H19)*kgtoGg)</f>
        <v>2.2047600206444815</v>
      </c>
      <c r="Y1394" s="27">
        <f>IF(('Activity data'!AR6*EF!$H19)*kgtoGg=0,"NO",('Activity data'!AR6*EF!$H19)*kgtoGg)</f>
        <v>2.2198146864710222</v>
      </c>
      <c r="Z1394" s="27">
        <f>IF(('Activity data'!AS6*EF!$H19)*kgtoGg=0,"NO",('Activity data'!AS6*EF!$H19)*kgtoGg)</f>
        <v>2.2346820551992206</v>
      </c>
      <c r="AA1394" s="27">
        <f>IF(('Activity data'!AT6*EF!$H19)*kgtoGg=0,"NO",('Activity data'!AT6*EF!$H19)*kgtoGg)</f>
        <v>2.2498736066985305</v>
      </c>
      <c r="AB1394" s="27">
        <f>IF(('Activity data'!AU6*EF!$H19)*kgtoGg=0,"NO",('Activity data'!AU6*EF!$H19)*kgtoGg)</f>
        <v>2.2709518143730563</v>
      </c>
      <c r="AC1394" s="27">
        <f>IF(('Activity data'!AV6*EF!$H19)*kgtoGg=0,"NO",('Activity data'!AV6*EF!$H19)*kgtoGg)</f>
        <v>2.2891426919098299</v>
      </c>
      <c r="AD1394" s="27">
        <f>IF(('Activity data'!AW6*EF!$H19)*kgtoGg=0,"NO",('Activity data'!AW6*EF!$H19)*kgtoGg)</f>
        <v>2.311456619407819</v>
      </c>
      <c r="AE1394" s="27">
        <f>IF(('Activity data'!AX6*EF!$H19)*kgtoGg=0,"NO",('Activity data'!AX6*EF!$H19)*kgtoGg)</f>
        <v>2.3347834624472377</v>
      </c>
      <c r="AF1394" s="27">
        <f>IF(('Activity data'!AY6*EF!$H19)*kgtoGg=0,"NO",('Activity data'!AY6*EF!$H19)*kgtoGg)</f>
        <v>2.3627991561469521</v>
      </c>
      <c r="AG1394" s="27">
        <f>IF(('Activity data'!AZ6*EF!$H19)*kgtoGg=0,"NO",('Activity data'!AZ6*EF!$H19)*kgtoGg)</f>
        <v>2.3931931626275045</v>
      </c>
      <c r="AH1394" s="27">
        <f>IF(('Activity data'!BA6*EF!$H19)*kgtoGg=0,"NO",('Activity data'!BA6*EF!$H19)*kgtoGg)</f>
        <v>2.41662239832181</v>
      </c>
      <c r="AI1394" s="27">
        <f>IF(('Activity data'!BB6*EF!$H19)*kgtoGg=0,"NO",('Activity data'!BB6*EF!$H19)*kgtoGg)</f>
        <v>2.4400515548650121</v>
      </c>
      <c r="AJ1394" s="27">
        <f>IF(('Activity data'!BC6*EF!$H19)*kgtoGg=0,"NO",('Activity data'!BC6*EF!$H19)*kgtoGg)</f>
        <v>2.4660015691610671</v>
      </c>
      <c r="AK1394" s="27">
        <f>IF(('Activity data'!BD6*EF!$H19)*kgtoGg=0,"NO",('Activity data'!BD6*EF!$H19)*kgtoGg)</f>
        <v>2.4917619511890217</v>
      </c>
      <c r="AL1394" s="27">
        <f>IF(('Activity data'!BE6*EF!$H19)*kgtoGg=0,"NO",('Activity data'!BE6*EF!$H19)*kgtoGg)</f>
        <v>2.5202713947889315</v>
      </c>
      <c r="AM1394" s="27">
        <f>IF(('Activity data'!BF6*EF!$H19)*kgtoGg=0,"NO",('Activity data'!BF6*EF!$H19)*kgtoGg)</f>
        <v>2.5479150464711746</v>
      </c>
      <c r="AN1394" s="27">
        <f>IF(('Activity data'!BG6*EF!$H19)*kgtoGg=0,"NO",('Activity data'!BG6*EF!$H19)*kgtoGg)</f>
        <v>2.5800147017007076</v>
      </c>
      <c r="AO1394" s="27">
        <f>IF(('Activity data'!BH6*EF!$H19)*kgtoGg=0,"NO",('Activity data'!BH6*EF!$H19)*kgtoGg)</f>
        <v>2.6124540695864082</v>
      </c>
      <c r="AP1394" s="27">
        <f>IF(('Activity data'!BI6*EF!$H19)*kgtoGg=0,"NO",('Activity data'!BI6*EF!$H19)*kgtoGg)</f>
        <v>2.6457708744332722</v>
      </c>
      <c r="AQ1394" s="27">
        <f>IF(('Activity data'!BJ6*EF!$H19)*kgtoGg=0,"NO",('Activity data'!BJ6*EF!$H19)*kgtoGg)</f>
        <v>2.6801391093930285</v>
      </c>
      <c r="AR1394" s="27">
        <f>IF(('Activity data'!BK6*EF!$H19)*kgtoGg=0,"NO",('Activity data'!BK6*EF!$H19)*kgtoGg)</f>
        <v>2.7158939604077297</v>
      </c>
      <c r="AS1394" s="27">
        <f>IF(('Activity data'!BL6*EF!$H19)*kgtoGg=0,"NO",('Activity data'!BL6*EF!$H19)*kgtoGg)</f>
        <v>2.7547582054309321</v>
      </c>
      <c r="AT1394" s="27">
        <f>IF(('Activity data'!BM6*EF!$H19)*kgtoGg=0,"NO",('Activity data'!BM6*EF!$H19)*kgtoGg)</f>
        <v>2.7770256184408706</v>
      </c>
      <c r="AU1394" s="27">
        <f>IF(('Activity data'!BN6*EF!$H19)*kgtoGg=0,"NO",('Activity data'!BN6*EF!$H19)*kgtoGg)</f>
        <v>2.7966981401301085</v>
      </c>
      <c r="AV1394" s="27">
        <f>IF(('Activity data'!BO6*EF!$H19)*kgtoGg=0,"NO",('Activity data'!BO6*EF!$H19)*kgtoGg)</f>
        <v>2.8166960371694638</v>
      </c>
      <c r="AW1394" s="27">
        <f>IF(('Activity data'!BP6*EF!$H19)*kgtoGg=0,"NO",('Activity data'!BP6*EF!$H19)*kgtoGg)</f>
        <v>2.8359707352824839</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0.43843338143568994</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0.44618756541973903</v>
      </c>
      <c r="S1395" s="27">
        <f>IF(('Activity data'!AL7*EF!$H20)*kgtoGg=0,"NO",('Activity data'!AL7*EF!$H20)*kgtoGg)</f>
        <v>0.43399846102620321</v>
      </c>
      <c r="T1395" s="27">
        <f>IF(('Activity data'!AM7*EF!$H20)*kgtoGg=0,"NO",('Activity data'!AM7*EF!$H20)*kgtoGg)</f>
        <v>0.43953643712930424</v>
      </c>
      <c r="U1395" s="27">
        <f>IF(('Activity data'!AN7*EF!$H20)*kgtoGg=0,"NO",('Activity data'!AN7*EF!$H20)*kgtoGg)</f>
        <v>0.4438173893900062</v>
      </c>
      <c r="V1395" s="27">
        <f>IF(('Activity data'!AO7*EF!$H20)*kgtoGg=0,"NO",('Activity data'!AO7*EF!$H20)*kgtoGg)</f>
        <v>0.44763895483627575</v>
      </c>
      <c r="W1395" s="27">
        <f>IF(('Activity data'!AP7*EF!$H20)*kgtoGg=0,"NO",('Activity data'!AP7*EF!$H20)*kgtoGg)</f>
        <v>0.45167876016674224</v>
      </c>
      <c r="X1395" s="27">
        <f>IF(('Activity data'!AQ7*EF!$H20)*kgtoGg=0,"NO",('Activity data'!AQ7*EF!$H20)*kgtoGg)</f>
        <v>0.4553671946665257</v>
      </c>
      <c r="Y1395" s="27">
        <f>IF(('Activity data'!AR7*EF!$H20)*kgtoGg=0,"NO",('Activity data'!AR7*EF!$H20)*kgtoGg)</f>
        <v>0.45847655844302865</v>
      </c>
      <c r="Z1395" s="27">
        <f>IF(('Activity data'!AS7*EF!$H20)*kgtoGg=0,"NO",('Activity data'!AS7*EF!$H20)*kgtoGg)</f>
        <v>0.46154723821154758</v>
      </c>
      <c r="AA1395" s="27">
        <f>IF(('Activity data'!AT7*EF!$H20)*kgtoGg=0,"NO",('Activity data'!AT7*EF!$H20)*kgtoGg)</f>
        <v>0.46468487411028397</v>
      </c>
      <c r="AB1395" s="27">
        <f>IF(('Activity data'!AU7*EF!$H20)*kgtoGg=0,"NO",('Activity data'!AU7*EF!$H20)*kgtoGg)</f>
        <v>0.46903832945575119</v>
      </c>
      <c r="AC1395" s="27">
        <f>IF(('Activity data'!AV7*EF!$H20)*kgtoGg=0,"NO",('Activity data'!AV7*EF!$H20)*kgtoGg)</f>
        <v>0.47279544079434555</v>
      </c>
      <c r="AD1395" s="27">
        <f>IF(('Activity data'!AW7*EF!$H20)*kgtoGg=0,"NO",('Activity data'!AW7*EF!$H20)*kgtoGg)</f>
        <v>0.47740411950386857</v>
      </c>
      <c r="AE1395" s="27">
        <f>IF(('Activity data'!AX7*EF!$H20)*kgtoGg=0,"NO",('Activity data'!AX7*EF!$H20)*kgtoGg)</f>
        <v>0.48222200397919629</v>
      </c>
      <c r="AF1395" s="27">
        <f>IF(('Activity data'!AY7*EF!$H20)*kgtoGg=0,"NO",('Activity data'!AY7*EF!$H20)*kgtoGg)</f>
        <v>0.48800831529073146</v>
      </c>
      <c r="AG1395" s="27">
        <f>IF(('Activity data'!AZ7*EF!$H20)*kgtoGg=0,"NO",('Activity data'!AZ7*EF!$H20)*kgtoGg)</f>
        <v>0.49428583907387752</v>
      </c>
      <c r="AH1395" s="27">
        <f>IF(('Activity data'!BA7*EF!$H20)*kgtoGg=0,"NO",('Activity data'!BA7*EF!$H20)*kgtoGg)</f>
        <v>0.49912487154516566</v>
      </c>
      <c r="AI1395" s="27">
        <f>IF(('Activity data'!BB7*EF!$H20)*kgtoGg=0,"NO",('Activity data'!BB7*EF!$H20)*kgtoGg)</f>
        <v>0.50396388766872646</v>
      </c>
      <c r="AJ1395" s="27">
        <f>IF(('Activity data'!BC7*EF!$H20)*kgtoGg=0,"NO",('Activity data'!BC7*EF!$H20)*kgtoGg)</f>
        <v>0.50932355724768441</v>
      </c>
      <c r="AK1395" s="27">
        <f>IF(('Activity data'!BD7*EF!$H20)*kgtoGg=0,"NO",('Activity data'!BD7*EF!$H20)*kgtoGg)</f>
        <v>0.51464406051686951</v>
      </c>
      <c r="AL1395" s="27">
        <f>IF(('Activity data'!BE7*EF!$H20)*kgtoGg=0,"NO",('Activity data'!BE7*EF!$H20)*kgtoGg)</f>
        <v>0.52053235005043952</v>
      </c>
      <c r="AM1395" s="27">
        <f>IF(('Activity data'!BF7*EF!$H20)*kgtoGg=0,"NO",('Activity data'!BF7*EF!$H20)*kgtoGg)</f>
        <v>0.52624182046854062</v>
      </c>
      <c r="AN1395" s="27">
        <f>IF(('Activity data'!BG7*EF!$H20)*kgtoGg=0,"NO",('Activity data'!BG7*EF!$H20)*kgtoGg)</f>
        <v>0.53287162589623627</v>
      </c>
      <c r="AO1395" s="27">
        <f>IF(('Activity data'!BH7*EF!$H20)*kgtoGg=0,"NO",('Activity data'!BH7*EF!$H20)*kgtoGg)</f>
        <v>0.53957159496885621</v>
      </c>
      <c r="AP1395" s="27">
        <f>IF(('Activity data'!BI7*EF!$H20)*kgtoGg=0,"NO",('Activity data'!BI7*EF!$H20)*kgtoGg)</f>
        <v>0.54645278830341859</v>
      </c>
      <c r="AQ1395" s="27">
        <f>IF(('Activity data'!BJ7*EF!$H20)*kgtoGg=0,"NO",('Activity data'!BJ7*EF!$H20)*kgtoGg)</f>
        <v>0.55355114213454859</v>
      </c>
      <c r="AR1395" s="27">
        <f>IF(('Activity data'!BK7*EF!$H20)*kgtoGg=0,"NO",('Activity data'!BK7*EF!$H20)*kgtoGg)</f>
        <v>0.56093588516772686</v>
      </c>
      <c r="AS1395" s="27">
        <f>IF(('Activity data'!BL7*EF!$H20)*kgtoGg=0,"NO",('Activity data'!BL7*EF!$H20)*kgtoGg)</f>
        <v>0.56896283688280502</v>
      </c>
      <c r="AT1395" s="27">
        <f>IF(('Activity data'!BM7*EF!$H20)*kgtoGg=0,"NO",('Activity data'!BM7*EF!$H20)*kgtoGg)</f>
        <v>0.57356190857308931</v>
      </c>
      <c r="AU1395" s="27">
        <f>IF(('Activity data'!BN7*EF!$H20)*kgtoGg=0,"NO",('Activity data'!BN7*EF!$H20)*kgtoGg)</f>
        <v>0.5776250360471743</v>
      </c>
      <c r="AV1395" s="27">
        <f>IF(('Activity data'!BO7*EF!$H20)*kgtoGg=0,"NO",('Activity data'!BO7*EF!$H20)*kgtoGg)</f>
        <v>0.58175536596461319</v>
      </c>
      <c r="AW1395" s="27">
        <f>IF(('Activity data'!BP7*EF!$H20)*kgtoGg=0,"NO",('Activity data'!BP7*EF!$H20)*kgtoGg)</f>
        <v>0.58573632766819339</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9.4871637196006511E-2</v>
      </c>
      <c r="L1396" s="27">
        <f>IF(('Activity data'!AE8*EF!$H21)*kgtoGg=0,"NO",('Activity data'!AE8*EF!$H21)*kgtoGg)</f>
        <v>9.404884578461549E-2</v>
      </c>
      <c r="M1396" s="27">
        <f>IF(('Activity data'!AF8*EF!$H21)*kgtoGg=0,"NO",('Activity data'!AF8*EF!$H21)*kgtoGg)</f>
        <v>9.3735634002294205E-2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7.5208247714783946E-2</v>
      </c>
      <c r="T1396" s="27">
        <f>IF(('Activity data'!AM8*EF!$H21)*kgtoGg=0,"NO",('Activity data'!AM8*EF!$H21)*kgtoGg)</f>
        <v>7.6678484071577055E-2</v>
      </c>
      <c r="U1396" s="27">
        <f>IF(('Activity data'!AN8*EF!$H21)*kgtoGg=0,"NO",('Activity data'!AN8*EF!$H21)*kgtoGg)</f>
        <v>7.7467512107200667E-2</v>
      </c>
      <c r="V1396" s="27">
        <f>IF(('Activity data'!AO8*EF!$H21)*kgtoGg=0,"NO",('Activity data'!AO8*EF!$H21)*kgtoGg)</f>
        <v>7.8029910082547838E-2</v>
      </c>
      <c r="W1396" s="27">
        <f>IF(('Activity data'!AP8*EF!$H21)*kgtoGg=0,"NO",('Activity data'!AP8*EF!$H21)*kgtoGg)</f>
        <v>7.873105143618242E-2</v>
      </c>
      <c r="X1396" s="27">
        <f>IF(('Activity data'!AQ8*EF!$H21)*kgtoGg=0,"NO",('Activity data'!AQ8*EF!$H21)*kgtoGg)</f>
        <v>7.9275124037070141E-2</v>
      </c>
      <c r="Y1396" s="27">
        <f>IF(('Activity data'!AR8*EF!$H21)*kgtoGg=0,"NO",('Activity data'!AR8*EF!$H21)*kgtoGg)</f>
        <v>7.9501191860728515E-2</v>
      </c>
      <c r="Z1396" s="27">
        <f>IF(('Activity data'!AS8*EF!$H21)*kgtoGg=0,"NO",('Activity data'!AS8*EF!$H21)*kgtoGg)</f>
        <v>7.9693121649003426E-2</v>
      </c>
      <c r="AA1396" s="27">
        <f>IF(('Activity data'!AT8*EF!$H21)*kgtoGg=0,"NO",('Activity data'!AT8*EF!$H21)*kgtoGg)</f>
        <v>7.9905129321863402E-2</v>
      </c>
      <c r="AB1396" s="27">
        <f>IF(('Activity data'!AU8*EF!$H21)*kgtoGg=0,"NO",('Activity data'!AU8*EF!$H21)*kgtoGg)</f>
        <v>8.0692545350578432E-2</v>
      </c>
      <c r="AC1396" s="27">
        <f>IF(('Activity data'!AV8*EF!$H21)*kgtoGg=0,"NO",('Activity data'!AV8*EF!$H21)*kgtoGg)</f>
        <v>8.1167588895338233E-2</v>
      </c>
      <c r="AD1396" s="27">
        <f>IF(('Activity data'!AW8*EF!$H21)*kgtoGg=0,"NO",('Activity data'!AW8*EF!$H21)*kgtoGg)</f>
        <v>8.1328480244547169E-2</v>
      </c>
      <c r="AE1396" s="27">
        <f>IF(('Activity data'!AX8*EF!$H21)*kgtoGg=0,"NO",('Activity data'!AX8*EF!$H21)*kgtoGg)</f>
        <v>8.152398002388353E-2</v>
      </c>
      <c r="AF1396" s="27">
        <f>IF(('Activity data'!AY8*EF!$H21)*kgtoGg=0,"NO",('Activity data'!AY8*EF!$H21)*kgtoGg)</f>
        <v>8.2086485033796799E-2</v>
      </c>
      <c r="AG1396" s="27">
        <f>IF(('Activity data'!AZ8*EF!$H21)*kgtoGg=0,"NO",('Activity data'!AZ8*EF!$H21)*kgtoGg)</f>
        <v>8.2780238858187707E-2</v>
      </c>
      <c r="AH1396" s="27">
        <f>IF(('Activity data'!BA8*EF!$H21)*kgtoGg=0,"NO",('Activity data'!BA8*EF!$H21)*kgtoGg)</f>
        <v>8.2774193693921416E-2</v>
      </c>
      <c r="AI1396" s="27">
        <f>IF(('Activity data'!BB8*EF!$H21)*kgtoGg=0,"NO",('Activity data'!BB8*EF!$H21)*kgtoGg)</f>
        <v>8.2707270961222476E-2</v>
      </c>
      <c r="AJ1396" s="27">
        <f>IF(('Activity data'!BC8*EF!$H21)*kgtoGg=0,"NO",('Activity data'!BC8*EF!$H21)*kgtoGg)</f>
        <v>8.2790842701512574E-2</v>
      </c>
      <c r="AK1396" s="27">
        <f>IF(('Activity data'!BD8*EF!$H21)*kgtoGg=0,"NO",('Activity data'!BD8*EF!$H21)*kgtoGg)</f>
        <v>8.2790127082109061E-2</v>
      </c>
      <c r="AL1396" s="27">
        <f>IF(('Activity data'!BE8*EF!$H21)*kgtoGg=0,"NO",('Activity data'!BE8*EF!$H21)*kgtoGg)</f>
        <v>8.294054822370725E-2</v>
      </c>
      <c r="AM1396" s="27">
        <f>IF(('Activity data'!BF8*EF!$H21)*kgtoGg=0,"NO",('Activity data'!BF8*EF!$H21)*kgtoGg)</f>
        <v>8.2947186626900371E-2</v>
      </c>
      <c r="AN1396" s="27">
        <f>IF(('Activity data'!BG8*EF!$H21)*kgtoGg=0,"NO",('Activity data'!BG8*EF!$H21)*kgtoGg)</f>
        <v>8.3640570074188708E-2</v>
      </c>
      <c r="AO1396" s="27">
        <f>IF(('Activity data'!BH8*EF!$H21)*kgtoGg=0,"NO",('Activity data'!BH8*EF!$H21)*kgtoGg)</f>
        <v>8.4288796191548235E-2</v>
      </c>
      <c r="AP1396" s="27">
        <f>IF(('Activity data'!BI8*EF!$H21)*kgtoGg=0,"NO",('Activity data'!BI8*EF!$H21)*kgtoGg)</f>
        <v>8.4930504368898554E-2</v>
      </c>
      <c r="AQ1396" s="27">
        <f>IF(('Activity data'!BJ8*EF!$H21)*kgtoGg=0,"NO",('Activity data'!BJ8*EF!$H21)*kgtoGg)</f>
        <v>8.5575141343548641E-2</v>
      </c>
      <c r="AR1396" s="27">
        <f>IF(('Activity data'!BK8*EF!$H21)*kgtoGg=0,"NO",('Activity data'!BK8*EF!$H21)*kgtoGg)</f>
        <v>8.6242353486096393E-2</v>
      </c>
      <c r="AS1396" s="27">
        <f>IF(('Activity data'!BL8*EF!$H21)*kgtoGg=0,"NO",('Activity data'!BL8*EF!$H21)*kgtoGg)</f>
        <v>8.7044361470360362E-2</v>
      </c>
      <c r="AT1396" s="27">
        <f>IF(('Activity data'!BM8*EF!$H21)*kgtoGg=0,"NO",('Activity data'!BM8*EF!$H21)*kgtoGg)</f>
        <v>8.6654221537114093E-2</v>
      </c>
      <c r="AU1396" s="27">
        <f>IF(('Activity data'!BN8*EF!$H21)*kgtoGg=0,"NO",('Activity data'!BN8*EF!$H21)*kgtoGg)</f>
        <v>8.605888876699494E-2</v>
      </c>
      <c r="AV1396" s="27">
        <f>IF(('Activity data'!BO8*EF!$H21)*kgtoGg=0,"NO",('Activity data'!BO8*EF!$H21)*kgtoGg)</f>
        <v>8.5456139410084217E-2</v>
      </c>
      <c r="AW1396" s="27">
        <f>IF(('Activity data'!BP8*EF!$H21)*kgtoGg=0,"NO",('Activity data'!BP8*EF!$H21)*kgtoGg)</f>
        <v>8.4779285670558938E-2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6.9689449734106276E-2</v>
      </c>
      <c r="L1397" s="27">
        <f>IF(('Activity data'!AE9*EF!$H22)*kgtoGg=0,"NO",('Activity data'!AE9*EF!$H22)*kgtoGg)</f>
        <v>6.9085055392440989E-2</v>
      </c>
      <c r="M1397" s="27">
        <f>IF(('Activity data'!AF9*EF!$H22)*kgtoGg=0,"NO",('Activity data'!AF9*EF!$H22)*kgtoGg)</f>
        <v>6.8854980763127779E-2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5.5245398452239122E-2</v>
      </c>
      <c r="T1397" s="27">
        <f>IF(('Activity data'!AM9*EF!$H22)*kgtoGg=0,"NO",('Activity data'!AM9*EF!$H22)*kgtoGg)</f>
        <v>5.6325383637614447E-2</v>
      </c>
      <c r="U1397" s="27">
        <f>IF(('Activity data'!AN9*EF!$H22)*kgtoGg=0,"NO",('Activity data'!AN9*EF!$H22)*kgtoGg)</f>
        <v>5.690497656182833E-2</v>
      </c>
      <c r="V1397" s="27">
        <f>IF(('Activity data'!AO9*EF!$H22)*kgtoGg=0,"NO",('Activity data'!AO9*EF!$H22)*kgtoGg)</f>
        <v>5.7318094819211664E-2</v>
      </c>
      <c r="W1397" s="27">
        <f>IF(('Activity data'!AP9*EF!$H22)*kgtoGg=0,"NO",('Activity data'!AP9*EF!$H22)*kgtoGg)</f>
        <v>5.7833129202139733E-2</v>
      </c>
      <c r="X1397" s="27">
        <f>IF(('Activity data'!AQ9*EF!$H22)*kgtoGg=0,"NO",('Activity data'!AQ9*EF!$H22)*kgtoGg)</f>
        <v>5.8232786268170286E-2</v>
      </c>
      <c r="Y1397" s="27">
        <f>IF(('Activity data'!AR9*EF!$H22)*kgtoGg=0,"NO",('Activity data'!AR9*EF!$H22)*kgtoGg)</f>
        <v>5.8398847935270948E-2</v>
      </c>
      <c r="Z1397" s="27">
        <f>IF(('Activity data'!AS9*EF!$H22)*kgtoGg=0,"NO",('Activity data'!AS9*EF!$H22)*kgtoGg)</f>
        <v>5.8539832972820456E-2</v>
      </c>
      <c r="AA1397" s="27">
        <f>IF(('Activity data'!AT9*EF!$H22)*kgtoGg=0,"NO",('Activity data'!AT9*EF!$H22)*kgtoGg)</f>
        <v>5.8695566535534212E-2</v>
      </c>
      <c r="AB1397" s="27">
        <f>IF(('Activity data'!AU9*EF!$H22)*kgtoGg=0,"NO",('Activity data'!AU9*EF!$H22)*kgtoGg)</f>
        <v>5.9273975334779377E-2</v>
      </c>
      <c r="AC1397" s="27">
        <f>IF(('Activity data'!AV9*EF!$H22)*kgtoGg=0,"NO",('Activity data'!AV9*EF!$H22)*kgtoGg)</f>
        <v>5.9622926024495558E-2</v>
      </c>
      <c r="AD1397" s="27">
        <f>IF(('Activity data'!AW9*EF!$H22)*kgtoGg=0,"NO",('Activity data'!AW9*EF!$H22)*kgtoGg)</f>
        <v>5.9741111289604701E-2</v>
      </c>
      <c r="AE1397" s="27">
        <f>IF(('Activity data'!AX9*EF!$H22)*kgtoGg=0,"NO",('Activity data'!AX9*EF!$H22)*kgtoGg)</f>
        <v>5.9884718720105153E-2</v>
      </c>
      <c r="AF1397" s="27">
        <f>IF(('Activity data'!AY9*EF!$H22)*kgtoGg=0,"NO",('Activity data'!AY9*EF!$H22)*kgtoGg)</f>
        <v>6.0297915601408514E-2</v>
      </c>
      <c r="AG1397" s="27">
        <f>IF(('Activity data'!AZ9*EF!$H22)*kgtoGg=0,"NO",('Activity data'!AZ9*EF!$H22)*kgtoGg)</f>
        <v>6.0807523358812857E-2</v>
      </c>
      <c r="AH1397" s="27">
        <f>IF(('Activity data'!BA9*EF!$H22)*kgtoGg=0,"NO",('Activity data'!BA9*EF!$H22)*kgtoGg)</f>
        <v>6.0803082788546306E-2</v>
      </c>
      <c r="AI1397" s="27">
        <f>IF(('Activity data'!BB9*EF!$H22)*kgtoGg=0,"NO",('Activity data'!BB9*EF!$H22)*kgtoGg)</f>
        <v>6.0753923645157075E-2</v>
      </c>
      <c r="AJ1397" s="27">
        <f>IF(('Activity data'!BC9*EF!$H22)*kgtoGg=0,"NO",('Activity data'!BC9*EF!$H22)*kgtoGg)</f>
        <v>6.0815312578312131E-2</v>
      </c>
      <c r="AK1397" s="27">
        <f>IF(('Activity data'!BD9*EF!$H22)*kgtoGg=0,"NO",('Activity data'!BD9*EF!$H22)*kgtoGg)</f>
        <v>6.0814786908850477E-2</v>
      </c>
      <c r="AL1397" s="27">
        <f>IF(('Activity data'!BE9*EF!$H22)*kgtoGg=0,"NO",('Activity data'!BE9*EF!$H22)*kgtoGg)</f>
        <v>6.092528111867105E-2</v>
      </c>
      <c r="AM1397" s="27">
        <f>IF(('Activity data'!BF9*EF!$H22)*kgtoGg=0,"NO",('Activity data'!BF9*EF!$H22)*kgtoGg)</f>
        <v>6.0930157461899802E-2</v>
      </c>
      <c r="AN1397" s="27">
        <f>IF(('Activity data'!BG9*EF!$H22)*kgtoGg=0,"NO",('Activity data'!BG9*EF!$H22)*kgtoGg)</f>
        <v>6.1439493152991839E-2</v>
      </c>
      <c r="AO1397" s="27">
        <f>IF(('Activity data'!BH9*EF!$H22)*kgtoGg=0,"NO",('Activity data'!BH9*EF!$H22)*kgtoGg)</f>
        <v>6.1915657818820587E-2</v>
      </c>
      <c r="AP1397" s="27">
        <f>IF(('Activity data'!BI9*EF!$H22)*kgtoGg=0,"NO",('Activity data'!BI9*EF!$H22)*kgtoGg)</f>
        <v>6.2387034629542489E-2</v>
      </c>
      <c r="AQ1397" s="27">
        <f>IF(('Activity data'!BJ9*EF!$H22)*kgtoGg=0,"NO",('Activity data'!BJ9*EF!$H22)*kgtoGg)</f>
        <v>6.2860562834276726E-2</v>
      </c>
      <c r="AR1397" s="27">
        <f>IF(('Activity data'!BK9*EF!$H22)*kgtoGg=0,"NO",('Activity data'!BK9*EF!$H22)*kgtoGg)</f>
        <v>6.3350673982817407E-2</v>
      </c>
      <c r="AS1397" s="27">
        <f>IF(('Activity data'!BL9*EF!$H22)*kgtoGg=0,"NO",('Activity data'!BL9*EF!$H22)*kgtoGg)</f>
        <v>6.3939801531973553E-2</v>
      </c>
      <c r="AT1397" s="27">
        <f>IF(('Activity data'!BM9*EF!$H22)*kgtoGg=0,"NO",('Activity data'!BM9*EF!$H22)*kgtoGg)</f>
        <v>6.3653218122318014E-2</v>
      </c>
      <c r="AU1397" s="27">
        <f>IF(('Activity data'!BN9*EF!$H22)*kgtoGg=0,"NO",('Activity data'!BN9*EF!$H22)*kgtoGg)</f>
        <v>6.3215907094654744E-2</v>
      </c>
      <c r="AV1397" s="27">
        <f>IF(('Activity data'!BO9*EF!$H22)*kgtoGg=0,"NO",('Activity data'!BO9*EF!$H22)*kgtoGg)</f>
        <v>6.2773148096789952E-2</v>
      </c>
      <c r="AW1397" s="27">
        <f>IF(('Activity data'!BP9*EF!$H22)*kgtoGg=0,"NO",('Activity data'!BP9*EF!$H22)*kgtoGg)</f>
        <v>6.2275954561903053E-2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0.47107022937833815</v>
      </c>
      <c r="L1398" s="27">
        <f>IF(('Activity data'!AE10*EF!$H23)*kgtoGg=0,"NO",('Activity data'!AE10*EF!$H23)*kgtoGg)</f>
        <v>0.48695387967725917</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0.53070826286138528</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0.51633909352909813</v>
      </c>
      <c r="T1398" s="27">
        <f>IF(('Activity data'!AM10*EF!$H23)*kgtoGg=0,"NO",('Activity data'!AM10*EF!$H23)*kgtoGg)</f>
        <v>0.53911612761246108</v>
      </c>
      <c r="U1398" s="27">
        <f>IF(('Activity data'!AN10*EF!$H23)*kgtoGg=0,"NO",('Activity data'!AN10*EF!$H23)*kgtoGg)</f>
        <v>0.55760589693141993</v>
      </c>
      <c r="V1398" s="27">
        <f>IF(('Activity data'!AO10*EF!$H23)*kgtoGg=0,"NO",('Activity data'!AO10*EF!$H23)*kgtoGg)</f>
        <v>0.57483031734520051</v>
      </c>
      <c r="W1398" s="27">
        <f>IF(('Activity data'!AP10*EF!$H23)*kgtoGg=0,"NO",('Activity data'!AP10*EF!$H23)*kgtoGg)</f>
        <v>0.59344192941448848</v>
      </c>
      <c r="X1398" s="27">
        <f>IF(('Activity data'!AQ10*EF!$H23)*kgtoGg=0,"NO",('Activity data'!AQ10*EF!$H23)*kgtoGg)</f>
        <v>0.61124511737234011</v>
      </c>
      <c r="Y1398" s="27">
        <f>IF(('Activity data'!AR10*EF!$H23)*kgtoGg=0,"NO",('Activity data'!AR10*EF!$H23)*kgtoGg)</f>
        <v>0.62690254356913966</v>
      </c>
      <c r="Z1398" s="27">
        <f>IF(('Activity data'!AS10*EF!$H23)*kgtoGg=0,"NO",('Activity data'!AS10*EF!$H23)*kgtoGg)</f>
        <v>0.64254702308750933</v>
      </c>
      <c r="AA1398" s="27">
        <f>IF(('Activity data'!AT10*EF!$H23)*kgtoGg=0,"NO",('Activity data'!AT10*EF!$H23)*kgtoGg)</f>
        <v>0.65861804638210719</v>
      </c>
      <c r="AB1398" s="27">
        <f>IF(('Activity data'!AU10*EF!$H23)*kgtoGg=0,"NO",('Activity data'!AU10*EF!$H23)*kgtoGg)</f>
        <v>0.67981588285946748</v>
      </c>
      <c r="AC1398" s="27">
        <f>IF(('Activity data'!AV10*EF!$H23)*kgtoGg=0,"NO",('Activity data'!AV10*EF!$H23)*kgtoGg)</f>
        <v>0.69882717324341059</v>
      </c>
      <c r="AD1398" s="27">
        <f>IF(('Activity data'!AW10*EF!$H23)*kgtoGg=0,"NO",('Activity data'!AW10*EF!$H23)*kgtoGg)</f>
        <v>0.72343333683410249</v>
      </c>
      <c r="AE1398" s="27">
        <f>IF(('Activity data'!AX10*EF!$H23)*kgtoGg=0,"NO",('Activity data'!AX10*EF!$H23)*kgtoGg)</f>
        <v>0.7492671294191624</v>
      </c>
      <c r="AF1398" s="27">
        <f>IF(('Activity data'!AY10*EF!$H23)*kgtoGg=0,"NO",('Activity data'!AY10*EF!$H23)*kgtoGg)</f>
        <v>0.77956813466496777</v>
      </c>
      <c r="AG1398" s="27">
        <f>IF(('Activity data'!AZ10*EF!$H23)*kgtoGg=0,"NO",('Activity data'!AZ10*EF!$H23)*kgtoGg)</f>
        <v>0.81242766029090518</v>
      </c>
      <c r="AH1398" s="27">
        <f>IF(('Activity data'!BA10*EF!$H23)*kgtoGg=0,"NO",('Activity data'!BA10*EF!$H23)*kgtoGg)</f>
        <v>0.83961820509380103</v>
      </c>
      <c r="AI1398" s="27">
        <f>IF(('Activity data'!BB10*EF!$H23)*kgtoGg=0,"NO",('Activity data'!BB10*EF!$H23)*kgtoGg)</f>
        <v>0.8672043348551921</v>
      </c>
      <c r="AJ1398" s="27">
        <f>IF(('Activity data'!BC10*EF!$H23)*kgtoGg=0,"NO",('Activity data'!BC10*EF!$H23)*kgtoGg)</f>
        <v>0.897473613964751</v>
      </c>
      <c r="AK1398" s="27">
        <f>IF(('Activity data'!BD10*EF!$H23)*kgtoGg=0,"NO",('Activity data'!BD10*EF!$H23)*kgtoGg)</f>
        <v>0.92802398059783187</v>
      </c>
      <c r="AL1398" s="27">
        <f>IF(('Activity data'!BE10*EF!$H23)*kgtoGg=0,"NO",('Activity data'!BE10*EF!$H23)*kgtoGg)</f>
        <v>0.96156227158389962</v>
      </c>
      <c r="AM1398" s="27">
        <f>IF(('Activity data'!BF10*EF!$H23)*kgtoGg=0,"NO",('Activity data'!BF10*EF!$H23)*kgtoGg)</f>
        <v>0.99480916166186184</v>
      </c>
      <c r="AN1398" s="27">
        <f>IF(('Activity data'!BG10*EF!$H23)*kgtoGg=0,"NO",('Activity data'!BG10*EF!$H23)*kgtoGg)</f>
        <v>1.0314285171159849</v>
      </c>
      <c r="AO1398" s="27">
        <f>IF(('Activity data'!BH10*EF!$H23)*kgtoGg=0,"NO",('Activity data'!BH10*EF!$H23)*kgtoGg)</f>
        <v>1.0688511583070932</v>
      </c>
      <c r="AP1398" s="27">
        <f>IF(('Activity data'!BI10*EF!$H23)*kgtoGg=0,"NO",('Activity data'!BI10*EF!$H23)*kgtoGg)</f>
        <v>1.1075998459611798</v>
      </c>
      <c r="AQ1398" s="27">
        <f>IF(('Activity data'!BJ10*EF!$H23)*kgtoGg=0,"NO",('Activity data'!BJ10*EF!$H23)*kgtoGg)</f>
        <v>1.1478643711700298</v>
      </c>
      <c r="AR1398" s="27">
        <f>IF(('Activity data'!BK10*EF!$H23)*kgtoGg=0,"NO",('Activity data'!BK10*EF!$H23)*kgtoGg)</f>
        <v>1.1899938353762676</v>
      </c>
      <c r="AS1398" s="27">
        <f>IF(('Activity data'!BL10*EF!$H23)*kgtoGg=0,"NO",('Activity data'!BL10*EF!$H23)*kgtoGg)</f>
        <v>1.2356879074666209</v>
      </c>
      <c r="AT1398" s="27">
        <f>IF(('Activity data'!BM10*EF!$H23)*kgtoGg=0,"NO",('Activity data'!BM10*EF!$H23)*kgtoGg)</f>
        <v>1.2658153579307057</v>
      </c>
      <c r="AU1398" s="27">
        <f>IF(('Activity data'!BN10*EF!$H23)*kgtoGg=0,"NO",('Activity data'!BN10*EF!$H23)*kgtoGg)</f>
        <v>1.2937875048197156</v>
      </c>
      <c r="AV1398" s="27">
        <f>IF(('Activity data'!BO10*EF!$H23)*kgtoGg=0,"NO",('Activity data'!BO10*EF!$H23)*kgtoGg)</f>
        <v>1.3224429525629304</v>
      </c>
      <c r="AW1398" s="27">
        <f>IF(('Activity data'!BP10*EF!$H23)*kgtoGg=0,"NO",('Activity data'!BP10*EF!$H23)*kgtoGg)</f>
        <v>1.3507521839583057</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3.6054675351507595E-2</v>
      </c>
      <c r="L1399" s="27">
        <f>IF(('Activity data'!AE11*EF!$H24)*kgtoGg=0,"NO",('Activity data'!AE11*EF!$H24)*kgtoGg)</f>
        <v>3.6074169999743479E-2</v>
      </c>
      <c r="M1399" s="27">
        <f>IF(('Activity data'!AF11*EF!$H24)*kgtoGg=0,"NO",('Activity data'!AF11*EF!$H24)*kgtoGg)</f>
        <v>3.6120780972302445E-2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3.678141955031488E-2</v>
      </c>
      <c r="T1399" s="27">
        <f>IF(('Activity data'!AM11*EF!$H24)*kgtoGg=0,"NO",('Activity data'!AM11*EF!$H24)*kgtoGg)</f>
        <v>3.6904383155988291E-2</v>
      </c>
      <c r="U1399" s="27">
        <f>IF(('Activity data'!AN11*EF!$H24)*kgtoGg=0,"NO",('Activity data'!AN11*EF!$H24)*kgtoGg)</f>
        <v>3.7013178508535728E-2</v>
      </c>
      <c r="V1399" s="27">
        <f>IF(('Activity data'!AO11*EF!$H24)*kgtoGg=0,"NO",('Activity data'!AO11*EF!$H24)*kgtoGg)</f>
        <v>3.7108030207529355E-2</v>
      </c>
      <c r="W1399" s="27">
        <f>IF(('Activity data'!AP11*EF!$H24)*kgtoGg=0,"NO",('Activity data'!AP11*EF!$H24)*kgtoGg)</f>
        <v>3.7189066787517051E-2</v>
      </c>
      <c r="X1399" s="27">
        <f>IF(('Activity data'!AQ11*EF!$H24)*kgtoGg=0,"NO",('Activity data'!AQ11*EF!$H24)*kgtoGg)</f>
        <v>3.7254569370753478E-2</v>
      </c>
      <c r="Y1399" s="27">
        <f>IF(('Activity data'!AR11*EF!$H24)*kgtoGg=0,"NO",('Activity data'!AR11*EF!$H24)*kgtoGg)</f>
        <v>3.7317986232312597E-2</v>
      </c>
      <c r="Z1399" s="27">
        <f>IF(('Activity data'!AS11*EF!$H24)*kgtoGg=0,"NO",('Activity data'!AS11*EF!$H24)*kgtoGg)</f>
        <v>3.7379682585698924E-2</v>
      </c>
      <c r="AA1399" s="27">
        <f>IF(('Activity data'!AT11*EF!$H24)*kgtoGg=0,"NO",('Activity data'!AT11*EF!$H24)*kgtoGg)</f>
        <v>3.7439386065158051E-2</v>
      </c>
      <c r="AB1399" s="27">
        <f>IF(('Activity data'!AU11*EF!$H24)*kgtoGg=0,"NO",('Activity data'!AU11*EF!$H24)*kgtoGg)</f>
        <v>3.749847154451845E-2</v>
      </c>
      <c r="AC1399" s="27">
        <f>IF(('Activity data'!AV11*EF!$H24)*kgtoGg=0,"NO",('Activity data'!AV11*EF!$H24)*kgtoGg)</f>
        <v>3.7553758609203611E-2</v>
      </c>
      <c r="AD1399" s="27">
        <f>IF(('Activity data'!AW11*EF!$H24)*kgtoGg=0,"NO",('Activity data'!AW11*EF!$H24)*kgtoGg)</f>
        <v>3.7608912417214695E-2</v>
      </c>
      <c r="AE1399" s="27">
        <f>IF(('Activity data'!AX11*EF!$H24)*kgtoGg=0,"NO",('Activity data'!AX11*EF!$H24)*kgtoGg)</f>
        <v>3.7662635716177846E-2</v>
      </c>
      <c r="AF1399" s="27">
        <f>IF(('Activity data'!AY11*EF!$H24)*kgtoGg=0,"NO",('Activity data'!AY11*EF!$H24)*kgtoGg)</f>
        <v>3.7715820129565612E-2</v>
      </c>
      <c r="AG1399" s="27">
        <f>IF(('Activity data'!AZ11*EF!$H24)*kgtoGg=0,"NO",('Activity data'!AZ11*EF!$H24)*kgtoGg)</f>
        <v>3.7767462596531208E-2</v>
      </c>
      <c r="AH1399" s="27">
        <f>IF(('Activity data'!BA11*EF!$H24)*kgtoGg=0,"NO",('Activity data'!BA11*EF!$H24)*kgtoGg)</f>
        <v>3.7814331709745748E-2</v>
      </c>
      <c r="AI1399" s="27">
        <f>IF(('Activity data'!BB11*EF!$H24)*kgtoGg=0,"NO",('Activity data'!BB11*EF!$H24)*kgtoGg)</f>
        <v>3.7858923764817719E-2</v>
      </c>
      <c r="AJ1399" s="27">
        <f>IF(('Activity data'!BC11*EF!$H24)*kgtoGg=0,"NO",('Activity data'!BC11*EF!$H24)*kgtoGg)</f>
        <v>3.7901830662330695E-2</v>
      </c>
      <c r="AK1399" s="27">
        <f>IF(('Activity data'!BD11*EF!$H24)*kgtoGg=0,"NO",('Activity data'!BD11*EF!$H24)*kgtoGg)</f>
        <v>3.794198686656735E-2</v>
      </c>
      <c r="AL1399" s="27">
        <f>IF(('Activity data'!BE11*EF!$H24)*kgtoGg=0,"NO",('Activity data'!BE11*EF!$H24)*kgtoGg)</f>
        <v>3.7980141971919464E-2</v>
      </c>
      <c r="AM1399" s="27">
        <f>IF(('Activity data'!BF11*EF!$H24)*kgtoGg=0,"NO",('Activity data'!BF11*EF!$H24)*kgtoGg)</f>
        <v>3.801496519902596E-2</v>
      </c>
      <c r="AN1399" s="27">
        <f>IF(('Activity data'!BG11*EF!$H24)*kgtoGg=0,"NO",('Activity data'!BG11*EF!$H24)*kgtoGg)</f>
        <v>3.8048518428976365E-2</v>
      </c>
      <c r="AO1399" s="27">
        <f>IF(('Activity data'!BH11*EF!$H24)*kgtoGg=0,"NO",('Activity data'!BH11*EF!$H24)*kgtoGg)</f>
        <v>3.8079335301061744E-2</v>
      </c>
      <c r="AP1399" s="27">
        <f>IF(('Activity data'!BI11*EF!$H24)*kgtoGg=0,"NO",('Activity data'!BI11*EF!$H24)*kgtoGg)</f>
        <v>3.8107443173975866E-2</v>
      </c>
      <c r="AQ1399" s="27">
        <f>IF(('Activity data'!BJ11*EF!$H24)*kgtoGg=0,"NO",('Activity data'!BJ11*EF!$H24)*kgtoGg)</f>
        <v>3.8132761642399302E-2</v>
      </c>
      <c r="AR1399" s="27">
        <f>IF(('Activity data'!BK11*EF!$H24)*kgtoGg=0,"NO",('Activity data'!BK11*EF!$H24)*kgtoGg)</f>
        <v>3.8155269536392922E-2</v>
      </c>
      <c r="AS1399" s="27">
        <f>IF(('Activity data'!BL11*EF!$H24)*kgtoGg=0,"NO",('Activity data'!BL11*EF!$H24)*kgtoGg)</f>
        <v>3.8175416946680411E-2</v>
      </c>
      <c r="AT1399" s="27">
        <f>IF(('Activity data'!BM11*EF!$H24)*kgtoGg=0,"NO",('Activity data'!BM11*EF!$H24)*kgtoGg)</f>
        <v>3.8186810993491208E-2</v>
      </c>
      <c r="AU1399" s="27">
        <f>IF(('Activity data'!BN11*EF!$H24)*kgtoGg=0,"NO",('Activity data'!BN11*EF!$H24)*kgtoGg)</f>
        <v>3.8193809051681696E-2</v>
      </c>
      <c r="AV1399" s="27">
        <f>IF(('Activity data'!BO11*EF!$H24)*kgtoGg=0,"NO",('Activity data'!BO11*EF!$H24)*kgtoGg)</f>
        <v>3.8197242149627338E-2</v>
      </c>
      <c r="AW1399" s="27">
        <f>IF(('Activity data'!BP11*EF!$H24)*kgtoGg=0,"NO",('Activity data'!BP11*EF!$H24)*kgtoGg)</f>
        <v>3.8196683019925237E-2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4.1176157807460223E-3</v>
      </c>
      <c r="L1400" s="27">
        <f>IF(('Activity data'!AE12*EF!$H25)*kgtoGg=0,"NO",('Activity data'!AE12*EF!$H25)*kgtoGg)</f>
        <v>4.1198421624963379E-3</v>
      </c>
      <c r="M1400" s="27">
        <f>IF(('Activity data'!AF12*EF!$H25)*kgtoGg=0,"NO",('Activity data'!AF12*EF!$H25)*kgtoGg)</f>
        <v>4.1251653577350578E-3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4.2006134322960693E-3</v>
      </c>
      <c r="T1400" s="27">
        <f>IF(('Activity data'!AM12*EF!$H25)*kgtoGg=0,"NO",('Activity data'!AM12*EF!$H25)*kgtoGg)</f>
        <v>4.2146564621733888E-3</v>
      </c>
      <c r="U1400" s="27">
        <f>IF(('Activity data'!AN12*EF!$H25)*kgtoGg=0,"NO",('Activity data'!AN12*EF!$H25)*kgtoGg)</f>
        <v>4.2270814100103535E-3</v>
      </c>
      <c r="V1400" s="27">
        <f>IF(('Activity data'!AO12*EF!$H25)*kgtoGg=0,"NO",('Activity data'!AO12*EF!$H25)*kgtoGg)</f>
        <v>4.2379139261486632E-3</v>
      </c>
      <c r="W1400" s="27">
        <f>IF(('Activity data'!AP12*EF!$H25)*kgtoGg=0,"NO",('Activity data'!AP12*EF!$H25)*kgtoGg)</f>
        <v>4.2471686898463493E-3</v>
      </c>
      <c r="X1400" s="27">
        <f>IF(('Activity data'!AQ12*EF!$H25)*kgtoGg=0,"NO",('Activity data'!AQ12*EF!$H25)*kgtoGg)</f>
        <v>4.2546493970718182E-3</v>
      </c>
      <c r="Y1400" s="27">
        <f>IF(('Activity data'!AR12*EF!$H25)*kgtoGg=0,"NO",('Activity data'!AR12*EF!$H25)*kgtoGg)</f>
        <v>4.2618919049400884E-3</v>
      </c>
      <c r="Z1400" s="27">
        <f>IF(('Activity data'!AS12*EF!$H25)*kgtoGg=0,"NO",('Activity data'!AS12*EF!$H25)*kgtoGg)</f>
        <v>4.2689379225741746E-3</v>
      </c>
      <c r="AA1400" s="27">
        <f>IF(('Activity data'!AT12*EF!$H25)*kgtoGg=0,"NO",('Activity data'!AT12*EF!$H25)*kgtoGg)</f>
        <v>4.2757563445066874E-3</v>
      </c>
      <c r="AB1400" s="27">
        <f>IF(('Activity data'!AU12*EF!$H25)*kgtoGg=0,"NO",('Activity data'!AU12*EF!$H25)*kgtoGg)</f>
        <v>4.2825041878822119E-3</v>
      </c>
      <c r="AC1400" s="27">
        <f>IF(('Activity data'!AV12*EF!$H25)*kgtoGg=0,"NO",('Activity data'!AV12*EF!$H25)*kgtoGg)</f>
        <v>4.2888182341965743E-3</v>
      </c>
      <c r="AD1400" s="27">
        <f>IF(('Activity data'!AW12*EF!$H25)*kgtoGg=0,"NO",('Activity data'!AW12*EF!$H25)*kgtoGg)</f>
        <v>4.2951170619635872E-3</v>
      </c>
      <c r="AE1400" s="27">
        <f>IF(('Activity data'!AX12*EF!$H25)*kgtoGg=0,"NO",('Activity data'!AX12*EF!$H25)*kgtoGg)</f>
        <v>4.3012525187787649E-3</v>
      </c>
      <c r="AF1400" s="27">
        <f>IF(('Activity data'!AY12*EF!$H25)*kgtoGg=0,"NO",('Activity data'!AY12*EF!$H25)*kgtoGg)</f>
        <v>4.3073264322926186E-3</v>
      </c>
      <c r="AG1400" s="27">
        <f>IF(('Activity data'!AZ12*EF!$H25)*kgtoGg=0,"NO",('Activity data'!AZ12*EF!$H25)*kgtoGg)</f>
        <v>4.3132242481753328E-3</v>
      </c>
      <c r="AH1400" s="27">
        <f>IF(('Activity data'!BA12*EF!$H25)*kgtoGg=0,"NO",('Activity data'!BA12*EF!$H25)*kgtoGg)</f>
        <v>4.3185769243073531E-3</v>
      </c>
      <c r="AI1400" s="27">
        <f>IF(('Activity data'!BB12*EF!$H25)*kgtoGg=0,"NO",('Activity data'!BB12*EF!$H25)*kgtoGg)</f>
        <v>4.3236695495458321E-3</v>
      </c>
      <c r="AJ1400" s="27">
        <f>IF(('Activity data'!BC12*EF!$H25)*kgtoGg=0,"NO",('Activity data'!BC12*EF!$H25)*kgtoGg)</f>
        <v>4.3285697217587231E-3</v>
      </c>
      <c r="AK1400" s="27">
        <f>IF(('Activity data'!BD12*EF!$H25)*kgtoGg=0,"NO",('Activity data'!BD12*EF!$H25)*kgtoGg)</f>
        <v>4.333155751688203E-3</v>
      </c>
      <c r="AL1400" s="27">
        <f>IF(('Activity data'!BE12*EF!$H25)*kgtoGg=0,"NO",('Activity data'!BE12*EF!$H25)*kgtoGg)</f>
        <v>4.3375132465867765E-3</v>
      </c>
      <c r="AM1400" s="27">
        <f>IF(('Activity data'!BF12*EF!$H25)*kgtoGg=0,"NO",('Activity data'!BF12*EF!$H25)*kgtoGg)</f>
        <v>4.3414902251082098E-3</v>
      </c>
      <c r="AN1400" s="27">
        <f>IF(('Activity data'!BG12*EF!$H25)*kgtoGg=0,"NO",('Activity data'!BG12*EF!$H25)*kgtoGg)</f>
        <v>4.3453221639009401E-3</v>
      </c>
      <c r="AO1400" s="27">
        <f>IF(('Activity data'!BH12*EF!$H25)*kgtoGg=0,"NO",('Activity data'!BH12*EF!$H25)*kgtoGg)</f>
        <v>4.3488415975825624E-3</v>
      </c>
      <c r="AP1400" s="27">
        <f>IF(('Activity data'!BI12*EF!$H25)*kgtoGg=0,"NO",('Activity data'!BI12*EF!$H25)*kgtoGg)</f>
        <v>4.3520516506463051E-3</v>
      </c>
      <c r="AQ1400" s="27">
        <f>IF(('Activity data'!BJ12*EF!$H25)*kgtoGg=0,"NO",('Activity data'!BJ12*EF!$H25)*kgtoGg)</f>
        <v>4.3549431404214401E-3</v>
      </c>
      <c r="AR1400" s="27">
        <f>IF(('Activity data'!BK12*EF!$H25)*kgtoGg=0,"NO",('Activity data'!BK12*EF!$H25)*kgtoGg)</f>
        <v>4.3575136492000083E-3</v>
      </c>
      <c r="AS1400" s="27">
        <f>IF(('Activity data'!BL12*EF!$H25)*kgtoGg=0,"NO",('Activity data'!BL12*EF!$H25)*kgtoGg)</f>
        <v>4.3598145794880271E-3</v>
      </c>
      <c r="AT1400" s="27">
        <f>IF(('Activity data'!BM12*EF!$H25)*kgtoGg=0,"NO",('Activity data'!BM12*EF!$H25)*kgtoGg)</f>
        <v>4.3611158339438572E-3</v>
      </c>
      <c r="AU1400" s="27">
        <f>IF(('Activity data'!BN12*EF!$H25)*kgtoGg=0,"NO",('Activity data'!BN12*EF!$H25)*kgtoGg)</f>
        <v>4.3619150455456489E-3</v>
      </c>
      <c r="AV1400" s="27">
        <f>IF(('Activity data'!BO12*EF!$H25)*kgtoGg=0,"NO",('Activity data'!BO12*EF!$H25)*kgtoGg)</f>
        <v>4.3623071216949963E-3</v>
      </c>
      <c r="AW1400" s="27">
        <f>IF(('Activity data'!BP12*EF!$H25)*kgtoGg=0,"NO",('Activity data'!BP12*EF!$H25)*kgtoGg)</f>
        <v>4.3622432664179086E-3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1.6435570062375435E-2</v>
      </c>
      <c r="T1401" s="27">
        <f>IF(('Activity data'!AM13*EF!$H26)*kgtoGg=0,"NO",('Activity data'!AM13*EF!$H26)*kgtoGg)</f>
        <v>1.6528661138233626E-2</v>
      </c>
      <c r="U1401" s="27">
        <f>IF(('Activity data'!AN13*EF!$H26)*kgtoGg=0,"NO",('Activity data'!AN13*EF!$H26)*kgtoGg)</f>
        <v>1.6610600028785168E-2</v>
      </c>
      <c r="V1401" s="27">
        <f>IF(('Activity data'!AO13*EF!$H26)*kgtoGg=0,"NO",('Activity data'!AO13*EF!$H26)*kgtoGg)</f>
        <v>1.6681734097997107E-2</v>
      </c>
      <c r="W1401" s="27">
        <f>IF(('Activity data'!AP13*EF!$H26)*kgtoGg=0,"NO",('Activity data'!AP13*EF!$H26)*kgtoGg)</f>
        <v>1.6742326093761216E-2</v>
      </c>
      <c r="X1401" s="27">
        <f>IF(('Activity data'!AQ13*EF!$H26)*kgtoGg=0,"NO",('Activity data'!AQ13*EF!$H26)*kgtoGg)</f>
        <v>1.6791383255225809E-2</v>
      </c>
      <c r="Y1401" s="27">
        <f>IF(('Activity data'!AR13*EF!$H26)*kgtoGg=0,"NO",('Activity data'!AR13*EF!$H26)*kgtoGg)</f>
        <v>1.683805678602027E-2</v>
      </c>
      <c r="Z1401" s="27">
        <f>IF(('Activity data'!AS13*EF!$H26)*kgtoGg=0,"NO",('Activity data'!AS13*EF!$H26)*kgtoGg)</f>
        <v>1.688267166748542E-2</v>
      </c>
      <c r="AA1401" s="27">
        <f>IF(('Activity data'!AT13*EF!$H26)*kgtoGg=0,"NO",('Activity data'!AT13*EF!$H26)*kgtoGg)</f>
        <v>1.6925118122702483E-2</v>
      </c>
      <c r="AB1401" s="27">
        <f>IF(('Activity data'!AU13*EF!$H26)*kgtoGg=0,"NO",('Activity data'!AU13*EF!$H26)*kgtoGg)</f>
        <v>1.696637587071944E-2</v>
      </c>
      <c r="AC1401" s="27">
        <f>IF(('Activity data'!AV13*EF!$H26)*kgtoGg=0,"NO",('Activity data'!AV13*EF!$H26)*kgtoGg)</f>
        <v>1.7004389766756035E-2</v>
      </c>
      <c r="AD1401" s="27">
        <f>IF(('Activity data'!AW13*EF!$H26)*kgtoGg=0,"NO",('Activity data'!AW13*EF!$H26)*kgtoGg)</f>
        <v>1.7041647752225532E-2</v>
      </c>
      <c r="AE1401" s="27">
        <f>IF(('Activity data'!AX13*EF!$H26)*kgtoGg=0,"NO",('Activity data'!AX13*EF!$H26)*kgtoGg)</f>
        <v>1.707733543714134E-2</v>
      </c>
      <c r="AF1401" s="27">
        <f>IF(('Activity data'!AY13*EF!$H26)*kgtoGg=0,"NO",('Activity data'!AY13*EF!$H26)*kgtoGg)</f>
        <v>1.7112084299185676E-2</v>
      </c>
      <c r="AG1401" s="27">
        <f>IF(('Activity data'!AZ13*EF!$H26)*kgtoGg=0,"NO",('Activity data'!AZ13*EF!$H26)*kgtoGg)</f>
        <v>1.714527115353039E-2</v>
      </c>
      <c r="AH1401" s="27">
        <f>IF(('Activity data'!BA13*EF!$H26)*kgtoGg=0,"NO",('Activity data'!BA13*EF!$H26)*kgtoGg)</f>
        <v>1.7174811720624676E-2</v>
      </c>
      <c r="AI1401" s="27">
        <f>IF(('Activity data'!BB13*EF!$H26)*kgtoGg=0,"NO",('Activity data'!BB13*EF!$H26)*kgtoGg)</f>
        <v>1.7202388669747132E-2</v>
      </c>
      <c r="AJ1401" s="27">
        <f>IF(('Activity data'!BC13*EF!$H26)*kgtoGg=0,"NO",('Activity data'!BC13*EF!$H26)*kgtoGg)</f>
        <v>1.722842371641525E-2</v>
      </c>
      <c r="AK1401" s="27">
        <f>IF(('Activity data'!BD13*EF!$H26)*kgtoGg=0,"NO",('Activity data'!BD13*EF!$H26)*kgtoGg)</f>
        <v>1.7252251161414406E-2</v>
      </c>
      <c r="AL1401" s="27">
        <f>IF(('Activity data'!BE13*EF!$H26)*kgtoGg=0,"NO",('Activity data'!BE13*EF!$H26)*kgtoGg)</f>
        <v>1.7274391265394155E-2</v>
      </c>
      <c r="AM1401" s="27">
        <f>IF(('Activity data'!BF13*EF!$H26)*kgtoGg=0,"NO",('Activity data'!BF13*EF!$H26)*kgtoGg)</f>
        <v>1.7294005363949615E-2</v>
      </c>
      <c r="AN1401" s="27">
        <f>IF(('Activity data'!BG13*EF!$H26)*kgtoGg=0,"NO",('Activity data'!BG13*EF!$H26)*kgtoGg)</f>
        <v>1.731246243431352E-2</v>
      </c>
      <c r="AO1401" s="27">
        <f>IF(('Activity data'!BH13*EF!$H26)*kgtoGg=0,"NO",('Activity data'!BH13*EF!$H26)*kgtoGg)</f>
        <v>1.7328833091369261E-2</v>
      </c>
      <c r="AP1401" s="27">
        <f>IF(('Activity data'!BI13*EF!$H26)*kgtoGg=0,"NO",('Activity data'!BI13*EF!$H26)*kgtoGg)</f>
        <v>1.7343159826080024E-2</v>
      </c>
      <c r="AQ1401" s="27">
        <f>IF(('Activity data'!BJ13*EF!$H26)*kgtoGg=0,"NO",('Activity data'!BJ13*EF!$H26)*kgtoGg)</f>
        <v>1.7355414006755675E-2</v>
      </c>
      <c r="AR1401" s="27">
        <f>IF(('Activity data'!BK13*EF!$H26)*kgtoGg=0,"NO",('Activity data'!BK13*EF!$H26)*kgtoGg)</f>
        <v>1.7365604296313356E-2</v>
      </c>
      <c r="AS1401" s="27">
        <f>IF(('Activity data'!BL13*EF!$H26)*kgtoGg=0,"NO",('Activity data'!BL13*EF!$H26)*kgtoGg)</f>
        <v>1.7374041742671455E-2</v>
      </c>
      <c r="AT1401" s="27">
        <f>IF(('Activity data'!BM13*EF!$H26)*kgtoGg=0,"NO",('Activity data'!BM13*EF!$H26)*kgtoGg)</f>
        <v>1.7376635246869148E-2</v>
      </c>
      <c r="AU1401" s="27">
        <f>IF(('Activity data'!BN13*EF!$H26)*kgtoGg=0,"NO",('Activity data'!BN13*EF!$H26)*kgtoGg)</f>
        <v>1.7376219228066557E-2</v>
      </c>
      <c r="AV1401" s="27">
        <f>IF(('Activity data'!BO13*EF!$H26)*kgtoGg=0,"NO",('Activity data'!BO13*EF!$H26)*kgtoGg)</f>
        <v>1.7373349120891859E-2</v>
      </c>
      <c r="AW1401" s="27">
        <f>IF(('Activity data'!BP13*EF!$H26)*kgtoGg=0,"NO",('Activity data'!BP13*EF!$H26)*kgtoGg)</f>
        <v>1.7367770980562913E-2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2.7166328132291771E-2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2.7680008431332642E-2</v>
      </c>
      <c r="T1402" s="27">
        <f>IF(('Activity data'!AM14*EF!$H27)*kgtoGg=0,"NO",('Activity data'!AM14*EF!$H27)*kgtoGg)</f>
        <v>2.7836788010918708E-2</v>
      </c>
      <c r="U1402" s="27">
        <f>IF(('Activity data'!AN14*EF!$H27)*kgtoGg=0,"NO",('Activity data'!AN14*EF!$H27)*kgtoGg)</f>
        <v>2.7974785608368205E-2</v>
      </c>
      <c r="V1402" s="27">
        <f>IF(('Activity data'!AO14*EF!$H27)*kgtoGg=0,"NO",('Activity data'!AO14*EF!$H27)*kgtoGg)</f>
        <v>2.8094586237617378E-2</v>
      </c>
      <c r="W1402" s="27">
        <f>IF(('Activity data'!AP14*EF!$H27)*kgtoGg=0,"NO",('Activity data'!AP14*EF!$H27)*kgtoGg)</f>
        <v>2.8196632406217361E-2</v>
      </c>
      <c r="X1402" s="27">
        <f>IF(('Activity data'!AQ14*EF!$H27)*kgtoGg=0,"NO",('Activity data'!AQ14*EF!$H27)*kgtoGg)</f>
        <v>2.8279252153375727E-2</v>
      </c>
      <c r="Y1402" s="27">
        <f>IF(('Activity data'!AR14*EF!$H27)*kgtoGg=0,"NO",('Activity data'!AR14*EF!$H27)*kgtoGg)</f>
        <v>2.8357857502688703E-2</v>
      </c>
      <c r="Z1402" s="27">
        <f>IF(('Activity data'!AS14*EF!$H27)*kgtoGg=0,"NO",('Activity data'!AS14*EF!$H27)*kgtoGg)</f>
        <v>2.8432995772333835E-2</v>
      </c>
      <c r="AA1402" s="27">
        <f>IF(('Activity data'!AT14*EF!$H27)*kgtoGg=0,"NO",('Activity data'!AT14*EF!$H27)*kgtoGg)</f>
        <v>2.850448208122543E-2</v>
      </c>
      <c r="AB1402" s="27">
        <f>IF(('Activity data'!AU14*EF!$H27)*kgtoGg=0,"NO",('Activity data'!AU14*EF!$H27)*kgtoGg)</f>
        <v>2.8573966425767965E-2</v>
      </c>
      <c r="AC1402" s="27">
        <f>IF(('Activity data'!AV14*EF!$H27)*kgtoGg=0,"NO",('Activity data'!AV14*EF!$H27)*kgtoGg)</f>
        <v>2.8637987628489098E-2</v>
      </c>
      <c r="AD1402" s="27">
        <f>IF(('Activity data'!AW14*EF!$H27)*kgtoGg=0,"NO",('Activity data'!AW14*EF!$H27)*kgtoGg)</f>
        <v>2.8700735762445893E-2</v>
      </c>
      <c r="AE1402" s="27">
        <f>IF(('Activity data'!AX14*EF!$H27)*kgtoGg=0,"NO",('Activity data'!AX14*EF!$H27)*kgtoGg)</f>
        <v>2.8760839270606259E-2</v>
      </c>
      <c r="AF1402" s="27">
        <f>IF(('Activity data'!AY14*EF!$H27)*kgtoGg=0,"NO",('Activity data'!AY14*EF!$H27)*kgtoGg)</f>
        <v>2.8819361657765094E-2</v>
      </c>
      <c r="AG1402" s="27">
        <f>IF(('Activity data'!AZ14*EF!$H27)*kgtoGg=0,"NO",('Activity data'!AZ14*EF!$H27)*kgtoGg)</f>
        <v>2.8875253385559428E-2</v>
      </c>
      <c r="AH1402" s="27">
        <f>IF(('Activity data'!BA14*EF!$H27)*kgtoGg=0,"NO",('Activity data'!BA14*EF!$H27)*kgtoGg)</f>
        <v>2.8925004209116693E-2</v>
      </c>
      <c r="AI1402" s="27">
        <f>IF(('Activity data'!BB14*EF!$H27)*kgtoGg=0,"NO",('Activity data'!BB14*EF!$H27)*kgtoGg)</f>
        <v>2.8971448000316088E-2</v>
      </c>
      <c r="AJ1402" s="27">
        <f>IF(('Activity data'!BC14*EF!$H27)*kgtoGg=0,"NO",('Activity data'!BC14*EF!$H27)*kgtoGg)</f>
        <v>2.9015294992452572E-2</v>
      </c>
      <c r="AK1402" s="27">
        <f>IF(('Activity data'!BD14*EF!$H27)*kgtoGg=0,"NO",('Activity data'!BD14*EF!$H27)*kgtoGg)</f>
        <v>2.90554240464477E-2</v>
      </c>
      <c r="AL1402" s="27">
        <f>IF(('Activity data'!BE14*EF!$H27)*kgtoGg=0,"NO",('Activity data'!BE14*EF!$H27)*kgtoGg)</f>
        <v>2.9092711360639064E-2</v>
      </c>
      <c r="AM1402" s="27">
        <f>IF(('Activity data'!BF14*EF!$H27)*kgtoGg=0,"NO",('Activity data'!BF14*EF!$H27)*kgtoGg)</f>
        <v>2.9125744496169361E-2</v>
      </c>
      <c r="AN1402" s="27">
        <f>IF(('Activity data'!BG14*EF!$H27)*kgtoGg=0,"NO",('Activity data'!BG14*EF!$H27)*kgtoGg)</f>
        <v>2.9156829019635951E-2</v>
      </c>
      <c r="AO1402" s="27">
        <f>IF(('Activity data'!BH14*EF!$H27)*kgtoGg=0,"NO",('Activity data'!BH14*EF!$H27)*kgtoGg)</f>
        <v>2.9184399704656885E-2</v>
      </c>
      <c r="AP1402" s="27">
        <f>IF(('Activity data'!BI14*EF!$H27)*kgtoGg=0,"NO",('Activity data'!BI14*EF!$H27)*kgtoGg)</f>
        <v>2.9208528112499289E-2</v>
      </c>
      <c r="AQ1402" s="27">
        <f>IF(('Activity data'!BJ14*EF!$H27)*kgtoGg=0,"NO",('Activity data'!BJ14*EF!$H27)*kgtoGg)</f>
        <v>2.9229166023027123E-2</v>
      </c>
      <c r="AR1402" s="27">
        <f>IF(('Activity data'!BK14*EF!$H27)*kgtoGg=0,"NO",('Activity data'!BK14*EF!$H27)*kgtoGg)</f>
        <v>2.9246328025914991E-2</v>
      </c>
      <c r="AS1402" s="27">
        <f>IF(('Activity data'!BL14*EF!$H27)*kgtoGg=0,"NO",('Activity data'!BL14*EF!$H27)*kgtoGg)</f>
        <v>2.9260537973330555E-2</v>
      </c>
      <c r="AT1402" s="27">
        <f>IF(('Activity data'!BM14*EF!$H27)*kgtoGg=0,"NO",('Activity data'!BM14*EF!$H27)*kgtoGg)</f>
        <v>2.9264905830227898E-2</v>
      </c>
      <c r="AU1402" s="27">
        <f>IF(('Activity data'!BN14*EF!$H27)*kgtoGg=0,"NO",('Activity data'!BN14*EF!$H27)*kgtoGg)</f>
        <v>2.9264205191070293E-2</v>
      </c>
      <c r="AV1402" s="27">
        <f>IF(('Activity data'!BO14*EF!$H27)*kgtoGg=0,"NO",('Activity data'!BO14*EF!$H27)*kgtoGg)</f>
        <v>2.9259371492543686E-2</v>
      </c>
      <c r="AW1402" s="27">
        <f>IF(('Activity data'!BP14*EF!$H27)*kgtoGg=0,"NO",('Activity data'!BP14*EF!$H27)*kgtoGg)</f>
        <v>2.9249977052877126E-2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4.1336182129460544E-3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3.9121166032764342E-3</v>
      </c>
      <c r="T1403" s="27">
        <f>IF(('Activity data'!AM15*EF!$H28)*kgtoGg=0,"NO",('Activity data'!AM15*EF!$H28)*kgtoGg)</f>
        <v>3.9610313521597192E-3</v>
      </c>
      <c r="U1403" s="27">
        <f>IF(('Activity data'!AN15*EF!$H28)*kgtoGg=0,"NO",('Activity data'!AN15*EF!$H28)*kgtoGg)</f>
        <v>3.9939030604627685E-3</v>
      </c>
      <c r="V1403" s="27">
        <f>IF(('Activity data'!AO15*EF!$H28)*kgtoGg=0,"NO",('Activity data'!AO15*EF!$H28)*kgtoGg)</f>
        <v>4.0227123267247873E-3</v>
      </c>
      <c r="W1403" s="27">
        <f>IF(('Activity data'!AP15*EF!$H28)*kgtoGg=0,"NO",('Activity data'!AP15*EF!$H28)*kgtoGg)</f>
        <v>4.0573697208408392E-3</v>
      </c>
      <c r="X1403" s="27">
        <f>IF(('Activity data'!AQ15*EF!$H28)*kgtoGg=0,"NO",('Activity data'!AQ15*EF!$H28)*kgtoGg)</f>
        <v>4.089966790533456E-3</v>
      </c>
      <c r="Y1403" s="27">
        <f>IF(('Activity data'!AR15*EF!$H28)*kgtoGg=0,"NO",('Activity data'!AR15*EF!$H28)*kgtoGg)</f>
        <v>4.1145742914677355E-3</v>
      </c>
      <c r="Z1403" s="27">
        <f>IF(('Activity data'!AS15*EF!$H28)*kgtoGg=0,"NO",('Activity data'!AS15*EF!$H28)*kgtoGg)</f>
        <v>4.1389458705993988E-3</v>
      </c>
      <c r="AA1403" s="27">
        <f>IF(('Activity data'!AT15*EF!$H28)*kgtoGg=0,"NO",('Activity data'!AT15*EF!$H28)*kgtoGg)</f>
        <v>4.1646381536021371E-3</v>
      </c>
      <c r="AB1403" s="27">
        <f>IF(('Activity data'!AU15*EF!$H28)*kgtoGg=0,"NO",('Activity data'!AU15*EF!$H28)*kgtoGg)</f>
        <v>4.2075904082502832E-3</v>
      </c>
      <c r="AC1403" s="27">
        <f>IF(('Activity data'!AV15*EF!$H28)*kgtoGg=0,"NO",('Activity data'!AV15*EF!$H28)*kgtoGg)</f>
        <v>4.2427223595358264E-3</v>
      </c>
      <c r="AD1403" s="27">
        <f>IF(('Activity data'!AW15*EF!$H28)*kgtoGg=0,"NO",('Activity data'!AW15*EF!$H28)*kgtoGg)</f>
        <v>4.2896872103719615E-3</v>
      </c>
      <c r="AE1403" s="27">
        <f>IF(('Activity data'!AX15*EF!$H28)*kgtoGg=0,"NO",('Activity data'!AX15*EF!$H28)*kgtoGg)</f>
        <v>4.3396414295221331E-3</v>
      </c>
      <c r="AF1403" s="27">
        <f>IF(('Activity data'!AY15*EF!$H28)*kgtoGg=0,"NO",('Activity data'!AY15*EF!$H28)*kgtoGg)</f>
        <v>4.4029347443667894E-3</v>
      </c>
      <c r="AG1403" s="27">
        <f>IF(('Activity data'!AZ15*EF!$H28)*kgtoGg=0,"NO",('Activity data'!AZ15*EF!$H28)*kgtoGg)</f>
        <v>4.4730232498466412E-3</v>
      </c>
      <c r="AH1403" s="27">
        <f>IF(('Activity data'!BA15*EF!$H28)*kgtoGg=0,"NO",('Activity data'!BA15*EF!$H28)*kgtoGg)</f>
        <v>4.5238777386623196E-3</v>
      </c>
      <c r="AI1403" s="27">
        <f>IF(('Activity data'!BB15*EF!$H28)*kgtoGg=0,"NO",('Activity data'!BB15*EF!$H28)*kgtoGg)</f>
        <v>4.5749991993142307E-3</v>
      </c>
      <c r="AJ1403" s="27">
        <f>IF(('Activity data'!BC15*EF!$H28)*kgtoGg=0,"NO",('Activity data'!BC15*EF!$H28)*kgtoGg)</f>
        <v>4.6334201256954506E-3</v>
      </c>
      <c r="AK1403" s="27">
        <f>IF(('Activity data'!BD15*EF!$H28)*kgtoGg=0,"NO",('Activity data'!BD15*EF!$H28)*kgtoGg)</f>
        <v>4.6916543163119115E-3</v>
      </c>
      <c r="AL1403" s="27">
        <f>IF(('Activity data'!BE15*EF!$H28)*kgtoGg=0,"NO",('Activity data'!BE15*EF!$H28)*kgtoGg)</f>
        <v>4.7578457505552058E-3</v>
      </c>
      <c r="AM1403" s="27">
        <f>IF(('Activity data'!BF15*EF!$H28)*kgtoGg=0,"NO",('Activity data'!BF15*EF!$H28)*kgtoGg)</f>
        <v>4.8220746793179664E-3</v>
      </c>
      <c r="AN1403" s="27">
        <f>IF(('Activity data'!BG15*EF!$H28)*kgtoGg=0,"NO",('Activity data'!BG15*EF!$H28)*kgtoGg)</f>
        <v>4.8988554588476809E-3</v>
      </c>
      <c r="AO1403" s="27">
        <f>IF(('Activity data'!BH15*EF!$H28)*kgtoGg=0,"NO",('Activity data'!BH15*EF!$H28)*kgtoGg)</f>
        <v>4.9769207921359073E-3</v>
      </c>
      <c r="AP1403" s="27">
        <f>IF(('Activity data'!BI15*EF!$H28)*kgtoGg=0,"NO",('Activity data'!BI15*EF!$H28)*kgtoGg)</f>
        <v>5.0577864940930996E-3</v>
      </c>
      <c r="AQ1403" s="27">
        <f>IF(('Activity data'!BJ15*EF!$H28)*kgtoGg=0,"NO",('Activity data'!BJ15*EF!$H28)*kgtoGg)</f>
        <v>5.1419681494787942E-3</v>
      </c>
      <c r="AR1403" s="27">
        <f>IF(('Activity data'!BK15*EF!$H28)*kgtoGg=0,"NO",('Activity data'!BK15*EF!$H28)*kgtoGg)</f>
        <v>5.2304162474305273E-3</v>
      </c>
      <c r="AS1403" s="27">
        <f>IF(('Activity data'!BL15*EF!$H28)*kgtoGg=0,"NO",('Activity data'!BL15*EF!$H28)*kgtoGg)</f>
        <v>5.3278250588806265E-3</v>
      </c>
      <c r="AT1403" s="27">
        <f>IF(('Activity data'!BM15*EF!$H28)*kgtoGg=0,"NO",('Activity data'!BM15*EF!$H28)*kgtoGg)</f>
        <v>5.3810029715290328E-3</v>
      </c>
      <c r="AU1403" s="27">
        <f>IF(('Activity data'!BN15*EF!$H28)*kgtoGg=0,"NO",('Activity data'!BN15*EF!$H28)*kgtoGg)</f>
        <v>5.427973881840519E-3</v>
      </c>
      <c r="AV1403" s="27">
        <f>IF(('Activity data'!BO15*EF!$H28)*kgtoGg=0,"NO",('Activity data'!BO15*EF!$H28)*kgtoGg)</f>
        <v>5.4766722810750956E-3</v>
      </c>
      <c r="AW1403" s="27">
        <f>IF(('Activity data'!BP15*EF!$H28)*kgtoGg=0,"NO",('Activity data'!BP15*EF!$H28)*kgtoGg)</f>
        <v>5.5243149126135331E-3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23.279067868377389</v>
      </c>
      <c r="L1405" s="27">
        <f>IF(('Activity data'!AE17*EF!$H30)*kgtoGg=0,"NO",('Activity data'!AE17*EF!$H30)*kgtoGg)</f>
        <v>23.152530650802593</v>
      </c>
      <c r="M1405" s="27">
        <f>IF(('Activity data'!AF17*EF!$H30)*kgtoGg=0,"NO",('Activity data'!AF17*EF!$H30)*kgtoGg)</f>
        <v>23.1629164330643</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21.465278056857684</v>
      </c>
      <c r="S1405" s="27">
        <f>IF(('Activity data'!AL17*EF!$H30)*kgtoGg=0,"NO",('Activity data'!AL17*EF!$H30)*kgtoGg)</f>
        <v>19.129090621845496</v>
      </c>
      <c r="T1405" s="27">
        <f>IF(('Activity data'!AM17*EF!$H30)*kgtoGg=0,"NO",('Activity data'!AM17*EF!$H30)*kgtoGg)</f>
        <v>19.424063771253461</v>
      </c>
      <c r="U1405" s="27">
        <f>IF(('Activity data'!AN17*EF!$H30)*kgtoGg=0,"NO",('Activity data'!AN17*EF!$H30)*kgtoGg)</f>
        <v>19.548284317380357</v>
      </c>
      <c r="V1405" s="27">
        <f>IF(('Activity data'!AO17*EF!$H30)*kgtoGg=0,"NO",('Activity data'!AO17*EF!$H30)*kgtoGg)</f>
        <v>19.620362387400437</v>
      </c>
      <c r="W1405" s="27">
        <f>IF(('Activity data'!AP17*EF!$H30)*kgtoGg=0,"NO",('Activity data'!AP17*EF!$H30)*kgtoGg)</f>
        <v>19.734948609985732</v>
      </c>
      <c r="X1405" s="27">
        <f>IF(('Activity data'!AQ17*EF!$H30)*kgtoGg=0,"NO",('Activity data'!AQ17*EF!$H30)*kgtoGg)</f>
        <v>19.81511926528983</v>
      </c>
      <c r="Y1405" s="27">
        <f>IF(('Activity data'!AR17*EF!$H30)*kgtoGg=0,"NO",('Activity data'!AR17*EF!$H30)*kgtoGg)</f>
        <v>19.816827806532558</v>
      </c>
      <c r="Z1405" s="27">
        <f>IF(('Activity data'!AS17*EF!$H30)*kgtoGg=0,"NO",('Activity data'!AS17*EF!$H30)*kgtoGg)</f>
        <v>19.813451254544688</v>
      </c>
      <c r="AA1405" s="27">
        <f>IF(('Activity data'!AT17*EF!$H30)*kgtoGg=0,"NO",('Activity data'!AT17*EF!$H30)*kgtoGg)</f>
        <v>19.818820801945261</v>
      </c>
      <c r="AB1405" s="27">
        <f>IF(('Activity data'!AU17*EF!$H30)*kgtoGg=0,"NO",('Activity data'!AU17*EF!$H30)*kgtoGg)</f>
        <v>19.975614359129374</v>
      </c>
      <c r="AC1405" s="27">
        <f>IF(('Activity data'!AV17*EF!$H30)*kgtoGg=0,"NO",('Activity data'!AV17*EF!$H30)*kgtoGg)</f>
        <v>20.055073578425574</v>
      </c>
      <c r="AD1405" s="27">
        <f>IF(('Activity data'!AW17*EF!$H30)*kgtoGg=0,"NO",('Activity data'!AW17*EF!$H30)*kgtoGg)</f>
        <v>20.23352580868923</v>
      </c>
      <c r="AE1405" s="27">
        <f>IF(('Activity data'!AX17*EF!$H30)*kgtoGg=0,"NO",('Activity data'!AX17*EF!$H30)*kgtoGg)</f>
        <v>20.430235195769612</v>
      </c>
      <c r="AF1405" s="27">
        <f>IF(('Activity data'!AY17*EF!$H30)*kgtoGg=0,"NO",('Activity data'!AY17*EF!$H30)*kgtoGg)</f>
        <v>20.733065944420193</v>
      </c>
      <c r="AG1405" s="27">
        <f>IF(('Activity data'!AZ17*EF!$H30)*kgtoGg=0,"NO",('Activity data'!AZ17*EF!$H30)*kgtoGg)</f>
        <v>21.082212062843585</v>
      </c>
      <c r="AH1405" s="27">
        <f>IF(('Activity data'!BA17*EF!$H30)*kgtoGg=0,"NO",('Activity data'!BA17*EF!$H30)*kgtoGg)</f>
        <v>21.2568266497161</v>
      </c>
      <c r="AI1405" s="27">
        <f>IF(('Activity data'!BB17*EF!$H30)*kgtoGg=0,"NO",('Activity data'!BB17*EF!$H30)*kgtoGg)</f>
        <v>21.424712937337748</v>
      </c>
      <c r="AJ1405" s="27">
        <f>IF(('Activity data'!BC17*EF!$H30)*kgtoGg=0,"NO",('Activity data'!BC17*EF!$H30)*kgtoGg)</f>
        <v>21.643300293295258</v>
      </c>
      <c r="AK1405" s="27">
        <f>IF(('Activity data'!BD17*EF!$H30)*kgtoGg=0,"NO",('Activity data'!BD17*EF!$H30)*kgtoGg)</f>
        <v>21.849607266043783</v>
      </c>
      <c r="AL1405" s="27">
        <f>IF(('Activity data'!BE17*EF!$H30)*kgtoGg=0,"NO",('Activity data'!BE17*EF!$H30)*kgtoGg)</f>
        <v>22.10873161369387</v>
      </c>
      <c r="AM1405" s="27">
        <f>IF(('Activity data'!BF17*EF!$H30)*kgtoGg=0,"NO",('Activity data'!BF17*EF!$H30)*kgtoGg)</f>
        <v>22.339754741586482</v>
      </c>
      <c r="AN1405" s="27">
        <f>IF(('Activity data'!BG17*EF!$H30)*kgtoGg=0,"NO",('Activity data'!BG17*EF!$H30)*kgtoGg)</f>
        <v>22.656900080593854</v>
      </c>
      <c r="AO1405" s="27">
        <f>IF(('Activity data'!BH17*EF!$H30)*kgtoGg=0,"NO",('Activity data'!BH17*EF!$H30)*kgtoGg)</f>
        <v>22.969492441120735</v>
      </c>
      <c r="AP1405" s="27">
        <f>IF(('Activity data'!BI17*EF!$H30)*kgtoGg=0,"NO",('Activity data'!BI17*EF!$H30)*kgtoGg)</f>
        <v>23.288593401792788</v>
      </c>
      <c r="AQ1405" s="27">
        <f>IF(('Activity data'!BJ17*EF!$H30)*kgtoGg=0,"NO",('Activity data'!BJ17*EF!$H30)*kgtoGg)</f>
        <v>23.617160960545021</v>
      </c>
      <c r="AR1405" s="27">
        <f>IF(('Activity data'!BK17*EF!$H30)*kgtoGg=0,"NO",('Activity data'!BK17*EF!$H30)*kgtoGg)</f>
        <v>23.961182958908566</v>
      </c>
      <c r="AS1405" s="27">
        <f>IF(('Activity data'!BL17*EF!$H30)*kgtoGg=0,"NO",('Activity data'!BL17*EF!$H30)*kgtoGg)</f>
        <v>24.353696578265794</v>
      </c>
      <c r="AT1405" s="27">
        <f>IF(('Activity data'!BM17*EF!$H30)*kgtoGg=0,"NO",('Activity data'!BM17*EF!$H30)*kgtoGg)</f>
        <v>24.407972649067201</v>
      </c>
      <c r="AU1405" s="27">
        <f>IF(('Activity data'!BN17*EF!$H30)*kgtoGg=0,"NO",('Activity data'!BN17*EF!$H30)*kgtoGg)</f>
        <v>24.407752049750588</v>
      </c>
      <c r="AV1405" s="27">
        <f>IF(('Activity data'!BO17*EF!$H30)*kgtoGg=0,"NO",('Activity data'!BO17*EF!$H30)*kgtoGg)</f>
        <v>24.410539486372542</v>
      </c>
      <c r="AW1405" s="27">
        <f>IF(('Activity data'!BP17*EF!$H30)*kgtoGg=0,"NO",('Activity data'!BP17*EF!$H30)*kgtoGg)</f>
        <v>24.396512925663316</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7.7932061732677763E-2</v>
      </c>
      <c r="L1406" s="27">
        <f>IF(('Activity data'!AE18*EF!$H31)*kgtoGg=0,"NO",('Activity data'!AE18*EF!$H31)*kgtoGg)</f>
        <v>7.7508449141861099E-2</v>
      </c>
      <c r="M1406" s="27">
        <f>IF(('Activity data'!AF18*EF!$H31)*kgtoGg=0,"NO",('Activity data'!AF18*EF!$H31)*kgtoGg)</f>
        <v>7.7543217949140569E-2</v>
      </c>
      <c r="N1406" s="27">
        <f>IF(('Activity data'!AG18*EF!$H31)*kgtoGg=0,"NO",('Activity data'!AG18*EF!$H31)*kgtoGg)</f>
        <v>7.6831311787104603E-2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7.1859980996426695E-2</v>
      </c>
      <c r="S1406" s="27">
        <f>IF(('Activity data'!AL18*EF!$H31)*kgtoGg=0,"NO",('Activity data'!AL18*EF!$H31)*kgtoGg)</f>
        <v>6.4039053438936552E-2</v>
      </c>
      <c r="T1406" s="27">
        <f>IF(('Activity data'!AM18*EF!$H31)*kgtoGg=0,"NO",('Activity data'!AM18*EF!$H31)*kgtoGg)</f>
        <v>6.5026544253393548E-2</v>
      </c>
      <c r="U1406" s="27">
        <f>IF(('Activity data'!AN18*EF!$H31)*kgtoGg=0,"NO",('Activity data'!AN18*EF!$H31)*kgtoGg)</f>
        <v>6.544240125093162E-2</v>
      </c>
      <c r="V1406" s="27">
        <f>IF(('Activity data'!AO18*EF!$H31)*kgtoGg=0,"NO",('Activity data'!AO18*EF!$H31)*kgtoGg)</f>
        <v>6.5683699254534572E-2</v>
      </c>
      <c r="W1406" s="27">
        <f>IF(('Activity data'!AP18*EF!$H31)*kgtoGg=0,"NO",('Activity data'!AP18*EF!$H31)*kgtoGg)</f>
        <v>6.606730312659348E-2</v>
      </c>
      <c r="X1406" s="27">
        <f>IF(('Activity data'!AQ18*EF!$H31)*kgtoGg=0,"NO",('Activity data'!AQ18*EF!$H31)*kgtoGg)</f>
        <v>6.6335692930413567E-2</v>
      </c>
      <c r="Y1406" s="27">
        <f>IF(('Activity data'!AR18*EF!$H31)*kgtoGg=0,"NO",('Activity data'!AR18*EF!$H31)*kgtoGg)</f>
        <v>6.634141266723266E-2</v>
      </c>
      <c r="Z1406" s="27">
        <f>IF(('Activity data'!AS18*EF!$H31)*kgtoGg=0,"NO",('Activity data'!AS18*EF!$H31)*kgtoGg)</f>
        <v>6.6330108878805652E-2</v>
      </c>
      <c r="AA1406" s="27">
        <f>IF(('Activity data'!AT18*EF!$H31)*kgtoGg=0,"NO",('Activity data'!AT18*EF!$H31)*kgtoGg)</f>
        <v>6.6348084680150618E-2</v>
      </c>
      <c r="AB1406" s="27">
        <f>IF(('Activity data'!AU18*EF!$H31)*kgtoGg=0,"NO",('Activity data'!AU18*EF!$H31)*kgtoGg)</f>
        <v>6.6872987362974826E-2</v>
      </c>
      <c r="AC1406" s="27">
        <f>IF(('Activity data'!AV18*EF!$H31)*kgtoGg=0,"NO",('Activity data'!AV18*EF!$H31)*kgtoGg)</f>
        <v>6.7138995470276838E-2</v>
      </c>
      <c r="AD1406" s="27">
        <f>IF(('Activity data'!AW18*EF!$H31)*kgtoGg=0,"NO",('Activity data'!AW18*EF!$H31)*kgtoGg)</f>
        <v>6.7736405568648211E-2</v>
      </c>
      <c r="AE1406" s="27">
        <f>IF(('Activity data'!AX18*EF!$H31)*kgtoGg=0,"NO",('Activity data'!AX18*EF!$H31)*kgtoGg)</f>
        <v>6.8394935720457684E-2</v>
      </c>
      <c r="AF1406" s="27">
        <f>IF(('Activity data'!AY18*EF!$H31)*kgtoGg=0,"NO",('Activity data'!AY18*EF!$H31)*kgtoGg)</f>
        <v>6.940873166503024E-2</v>
      </c>
      <c r="AG1406" s="27">
        <f>IF(('Activity data'!AZ18*EF!$H31)*kgtoGg=0,"NO",('Activity data'!AZ18*EF!$H31)*kgtoGg)</f>
        <v>7.0577579017877159E-2</v>
      </c>
      <c r="AH1406" s="27">
        <f>IF(('Activity data'!BA18*EF!$H31)*kgtoGg=0,"NO",('Activity data'!BA18*EF!$H31)*kgtoGg)</f>
        <v>7.116214171774625E-2</v>
      </c>
      <c r="AI1406" s="27">
        <f>IF(('Activity data'!BB18*EF!$H31)*kgtoGg=0,"NO",('Activity data'!BB18*EF!$H31)*kgtoGg)</f>
        <v>7.1724179880312627E-2</v>
      </c>
      <c r="AJ1406" s="27">
        <f>IF(('Activity data'!BC18*EF!$H31)*kgtoGg=0,"NO",('Activity data'!BC18*EF!$H31)*kgtoGg)</f>
        <v>7.2455951591052115E-2</v>
      </c>
      <c r="AK1406" s="27">
        <f>IF(('Activity data'!BD18*EF!$H31)*kgtoGg=0,"NO",('Activity data'!BD18*EF!$H31)*kgtoGg)</f>
        <v>7.3146611879815665E-2</v>
      </c>
      <c r="AL1406" s="27">
        <f>IF(('Activity data'!BE18*EF!$H31)*kgtoGg=0,"NO",('Activity data'!BE18*EF!$H31)*kgtoGg)</f>
        <v>7.4014090542264099E-2</v>
      </c>
      <c r="AM1406" s="27">
        <f>IF(('Activity data'!BF18*EF!$H31)*kgtoGg=0,"NO",('Activity data'!BF18*EF!$H31)*kgtoGg)</f>
        <v>7.4787493874665573E-2</v>
      </c>
      <c r="AN1406" s="27">
        <f>IF(('Activity data'!BG18*EF!$H31)*kgtoGg=0,"NO",('Activity data'!BG18*EF!$H31)*kgtoGg)</f>
        <v>7.5849211219943313E-2</v>
      </c>
      <c r="AO1406" s="27">
        <f>IF(('Activity data'!BH18*EF!$H31)*kgtoGg=0,"NO",('Activity data'!BH18*EF!$H31)*kgtoGg)</f>
        <v>7.6895686417124062E-2</v>
      </c>
      <c r="AP1406" s="27">
        <f>IF(('Activity data'!BI18*EF!$H31)*kgtoGg=0,"NO",('Activity data'!BI18*EF!$H31)*kgtoGg)</f>
        <v>7.7963950658057557E-2</v>
      </c>
      <c r="AQ1406" s="27">
        <f>IF(('Activity data'!BJ18*EF!$H31)*kgtoGg=0,"NO",('Activity data'!BJ18*EF!$H31)*kgtoGg)</f>
        <v>7.9063906524710501E-2</v>
      </c>
      <c r="AR1406" s="27">
        <f>IF(('Activity data'!BK18*EF!$H31)*kgtoGg=0,"NO",('Activity data'!BK18*EF!$H31)*kgtoGg)</f>
        <v>8.0215599700977511E-2</v>
      </c>
      <c r="AS1406" s="27">
        <f>IF(('Activity data'!BL18*EF!$H31)*kgtoGg=0,"NO",('Activity data'!BL18*EF!$H31)*kgtoGg)</f>
        <v>8.1529629789622846E-2</v>
      </c>
      <c r="AT1406" s="27">
        <f>IF(('Activity data'!BM18*EF!$H31)*kgtoGg=0,"NO",('Activity data'!BM18*EF!$H31)*kgtoGg)</f>
        <v>8.1711331485078101E-2</v>
      </c>
      <c r="AU1406" s="27">
        <f>IF(('Activity data'!BN18*EF!$H31)*kgtoGg=0,"NO",('Activity data'!BN18*EF!$H31)*kgtoGg)</f>
        <v>8.1710592977863927E-2</v>
      </c>
      <c r="AV1406" s="27">
        <f>IF(('Activity data'!BO18*EF!$H31)*kgtoGg=0,"NO",('Activity data'!BO18*EF!$H31)*kgtoGg)</f>
        <v>8.1719924566402008E-2</v>
      </c>
      <c r="AW1406" s="27">
        <f>IF(('Activity data'!BP18*EF!$H31)*kgtoGg=0,"NO",('Activity data'!BP18*EF!$H31)*kgtoGg)</f>
        <v>8.1672967411533556E-2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0.55586528215230235</v>
      </c>
      <c r="L1407" s="27">
        <f>IF(('Activity data'!AE19*EF!$H32)*kgtoGg=0,"NO",('Activity data'!AE19*EF!$H32)*kgtoGg)</f>
        <v>0.56716712532642322</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0.62068986953889782</v>
      </c>
      <c r="S1407" s="27">
        <f>IF(('Activity data'!AL19*EF!$H32)*kgtoGg=0,"NO",('Activity data'!AL19*EF!$H32)*kgtoGg)</f>
        <v>0.59592134131872254</v>
      </c>
      <c r="T1407" s="27">
        <f>IF(('Activity data'!AM19*EF!$H32)*kgtoGg=0,"NO",('Activity data'!AM19*EF!$H32)*kgtoGg)</f>
        <v>0.61254612073234438</v>
      </c>
      <c r="U1407" s="27">
        <f>IF(('Activity data'!AN19*EF!$H32)*kgtoGg=0,"NO",('Activity data'!AN19*EF!$H32)*kgtoGg)</f>
        <v>0.62629545693800792</v>
      </c>
      <c r="V1407" s="27">
        <f>IF(('Activity data'!AO19*EF!$H32)*kgtoGg=0,"NO",('Activity data'!AO19*EF!$H32)*kgtoGg)</f>
        <v>0.63902786485201635</v>
      </c>
      <c r="W1407" s="27">
        <f>IF(('Activity data'!AP19*EF!$H32)*kgtoGg=0,"NO",('Activity data'!AP19*EF!$H32)*kgtoGg)</f>
        <v>0.65235747878277128</v>
      </c>
      <c r="X1407" s="27">
        <f>IF(('Activity data'!AQ19*EF!$H32)*kgtoGg=0,"NO",('Activity data'!AQ19*EF!$H32)*kgtoGg)</f>
        <v>0.66493614724932215</v>
      </c>
      <c r="Y1407" s="27">
        <f>IF(('Activity data'!AR19*EF!$H32)*kgtoGg=0,"NO",('Activity data'!AR19*EF!$H32)*kgtoGg)</f>
        <v>0.67610478759682435</v>
      </c>
      <c r="Z1407" s="27">
        <f>IF(('Activity data'!AS19*EF!$H32)*kgtoGg=0,"NO",('Activity data'!AS19*EF!$H32)*kgtoGg)</f>
        <v>0.68716071204682427</v>
      </c>
      <c r="AA1407" s="27">
        <f>IF(('Activity data'!AT19*EF!$H32)*kgtoGg=0,"NO",('Activity data'!AT19*EF!$H32)*kgtoGg)</f>
        <v>0.69836692017496271</v>
      </c>
      <c r="AB1407" s="27">
        <f>IF(('Activity data'!AU19*EF!$H32)*kgtoGg=0,"NO",('Activity data'!AU19*EF!$H32)*kgtoGg)</f>
        <v>0.71254528963232389</v>
      </c>
      <c r="AC1407" s="27">
        <f>IF(('Activity data'!AV19*EF!$H32)*kgtoGg=0,"NO",('Activity data'!AV19*EF!$H32)*kgtoGg)</f>
        <v>0.72528440005222183</v>
      </c>
      <c r="AD1407" s="27">
        <f>IF(('Activity data'!AW19*EF!$H32)*kgtoGg=0,"NO",('Activity data'!AW19*EF!$H32)*kgtoGg)</f>
        <v>0.74013326712837346</v>
      </c>
      <c r="AE1407" s="27">
        <f>IF(('Activity data'!AX19*EF!$H32)*kgtoGg=0,"NO",('Activity data'!AX19*EF!$H32)*kgtoGg)</f>
        <v>0.75552942369537057</v>
      </c>
      <c r="AF1407" s="27">
        <f>IF(('Activity data'!AY19*EF!$H32)*kgtoGg=0,"NO",('Activity data'!AY19*EF!$H32)*kgtoGg)</f>
        <v>0.7733744463814668</v>
      </c>
      <c r="AG1407" s="27">
        <f>IF(('Activity data'!AZ19*EF!$H32)*kgtoGg=0,"NO",('Activity data'!AZ19*EF!$H32)*kgtoGg)</f>
        <v>0.79250714501785058</v>
      </c>
      <c r="AH1407" s="27">
        <f>IF(('Activity data'!BA19*EF!$H32)*kgtoGg=0,"NO",('Activity data'!BA19*EF!$H32)*kgtoGg)</f>
        <v>0.80809785109418408</v>
      </c>
      <c r="AI1407" s="27">
        <f>IF(('Activity data'!BB19*EF!$H32)*kgtoGg=0,"NO",('Activity data'!BB19*EF!$H32)*kgtoGg)</f>
        <v>0.82372938466802348</v>
      </c>
      <c r="AJ1407" s="27">
        <f>IF(('Activity data'!BC19*EF!$H32)*kgtoGg=0,"NO",('Activity data'!BC19*EF!$H32)*kgtoGg)</f>
        <v>0.84072206982238329</v>
      </c>
      <c r="AK1407" s="27">
        <f>IF(('Activity data'!BD19*EF!$H32)*kgtoGg=0,"NO",('Activity data'!BD19*EF!$H32)*kgtoGg)</f>
        <v>0.85767078316090906</v>
      </c>
      <c r="AL1407" s="27">
        <f>IF(('Activity data'!BE19*EF!$H32)*kgtoGg=0,"NO",('Activity data'!BE19*EF!$H32)*kgtoGg)</f>
        <v>0.87612397841793732</v>
      </c>
      <c r="AM1407" s="27">
        <f>IF(('Activity data'!BF19*EF!$H32)*kgtoGg=0,"NO",('Activity data'!BF19*EF!$H32)*kgtoGg)</f>
        <v>0.89418856971331973</v>
      </c>
      <c r="AN1407" s="27">
        <f>IF(('Activity data'!BG19*EF!$H32)*kgtoGg=0,"NO",('Activity data'!BG19*EF!$H32)*kgtoGg)</f>
        <v>0.91467957859554683</v>
      </c>
      <c r="AO1407" s="27">
        <f>IF(('Activity data'!BH19*EF!$H32)*kgtoGg=0,"NO",('Activity data'!BH19*EF!$H32)*kgtoGg)</f>
        <v>0.93543216208227931</v>
      </c>
      <c r="AP1407" s="27">
        <f>IF(('Activity data'!BI19*EF!$H32)*kgtoGg=0,"NO",('Activity data'!BI19*EF!$H32)*kgtoGg)</f>
        <v>0.95673625245124216</v>
      </c>
      <c r="AQ1407" s="27">
        <f>IF(('Activity data'!BJ19*EF!$H32)*kgtoGg=0,"NO",('Activity data'!BJ19*EF!$H32)*kgtoGg)</f>
        <v>0.97869060707771072</v>
      </c>
      <c r="AR1407" s="27">
        <f>IF(('Activity data'!BK19*EF!$H32)*kgtoGg=0,"NO",('Activity data'!BK19*EF!$H32)*kgtoGg)</f>
        <v>1.0014816540621096</v>
      </c>
      <c r="AS1407" s="27">
        <f>IF(('Activity data'!BL19*EF!$H32)*kgtoGg=0,"NO",('Activity data'!BL19*EF!$H32)*kgtoGg)</f>
        <v>1.0260459943607945</v>
      </c>
      <c r="AT1407" s="27">
        <f>IF(('Activity data'!BM19*EF!$H32)*kgtoGg=0,"NO",('Activity data'!BM19*EF!$H32)*kgtoGg)</f>
        <v>1.0417401626120799</v>
      </c>
      <c r="AU1407" s="27">
        <f>IF(('Activity data'!BN19*EF!$H32)*kgtoGg=0,"NO",('Activity data'!BN19*EF!$H32)*kgtoGg)</f>
        <v>1.0560786122153853</v>
      </c>
      <c r="AV1407" s="27">
        <f>IF(('Activity data'!BO19*EF!$H32)*kgtoGg=0,"NO",('Activity data'!BO19*EF!$H32)*kgtoGg)</f>
        <v>1.0706391978407606</v>
      </c>
      <c r="AW1407" s="27">
        <f>IF(('Activity data'!BP19*EF!$H32)*kgtoGg=0,"NO",('Activity data'!BP19*EF!$H32)*kgtoGg)</f>
        <v>1.0848525256310371</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2.2100196981344098</v>
      </c>
      <c r="L1408" s="27">
        <f>IF(('Activity data'!AE20*EF!$H33)*kgtoGg=0,"NO",('Activity data'!AE20*EF!$H33)*kgtoGg)</f>
        <v>2.2391217074451477</v>
      </c>
      <c r="M1408" s="27">
        <f>IF(('Activity data'!AF20*EF!$H33)*kgtoGg=0,"NO",('Activity data'!AF20*EF!$H33)*kgtoGg)</f>
        <v>2.2858678822724814</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2.2487211059946208</v>
      </c>
      <c r="R1408" s="27">
        <f>IF(('Activity data'!AK20*EF!$H33)*kgtoGg=0,"NO",('Activity data'!AK20*EF!$H33)*kgtoGg)</f>
        <v>2.2390235702415184</v>
      </c>
      <c r="S1408" s="27">
        <f>IF(('Activity data'!AL20*EF!$H33)*kgtoGg=0,"NO",('Activity data'!AL20*EF!$H33)*kgtoGg)</f>
        <v>1.914690926752086</v>
      </c>
      <c r="T1408" s="27">
        <f>IF(('Activity data'!AM20*EF!$H33)*kgtoGg=0,"NO",('Activity data'!AM20*EF!$H33)*kgtoGg)</f>
        <v>1.9953926202151704</v>
      </c>
      <c r="U1408" s="27">
        <f>IF(('Activity data'!AN20*EF!$H33)*kgtoGg=0,"NO",('Activity data'!AN20*EF!$H33)*kgtoGg)</f>
        <v>2.051027141286712</v>
      </c>
      <c r="V1408" s="27">
        <f>IF(('Activity data'!AO20*EF!$H33)*kgtoGg=0,"NO",('Activity data'!AO20*EF!$H33)*kgtoGg)</f>
        <v>2.099705951866</v>
      </c>
      <c r="W1408" s="27">
        <f>IF(('Activity data'!AP20*EF!$H33)*kgtoGg=0,"NO",('Activity data'!AP20*EF!$H33)*kgtoGg)</f>
        <v>2.1566237913497237</v>
      </c>
      <c r="X1408" s="27">
        <f>IF(('Activity data'!AQ20*EF!$H33)*kgtoGg=0,"NO",('Activity data'!AQ20*EF!$H33)*kgtoGg)</f>
        <v>2.2093834032346842</v>
      </c>
      <c r="Y1408" s="27">
        <f>IF(('Activity data'!AR20*EF!$H33)*kgtoGg=0,"NO",('Activity data'!AR20*EF!$H33)*kgtoGg)</f>
        <v>2.24976199506485</v>
      </c>
      <c r="Z1408" s="27">
        <f>IF(('Activity data'!AS20*EF!$H33)*kgtoGg=0,"NO",('Activity data'!AS20*EF!$H33)*kgtoGg)</f>
        <v>2.2897591702486619</v>
      </c>
      <c r="AA1408" s="27">
        <f>IF(('Activity data'!AT20*EF!$H33)*kgtoGg=0,"NO",('Activity data'!AT20*EF!$H33)*kgtoGg)</f>
        <v>2.3317645521959536</v>
      </c>
      <c r="AB1408" s="27">
        <f>IF(('Activity data'!AU20*EF!$H33)*kgtoGg=0,"NO",('Activity data'!AU20*EF!$H33)*kgtoGg)</f>
        <v>2.4007418547787096</v>
      </c>
      <c r="AC1408" s="27">
        <f>IF(('Activity data'!AV20*EF!$H33)*kgtoGg=0,"NO",('Activity data'!AV20*EF!$H33)*kgtoGg)</f>
        <v>2.4573707958571469</v>
      </c>
      <c r="AD1408" s="27">
        <f>IF(('Activity data'!AW20*EF!$H33)*kgtoGg=0,"NO",('Activity data'!AW20*EF!$H33)*kgtoGg)</f>
        <v>2.5326167350332853</v>
      </c>
      <c r="AE1408" s="27">
        <f>IF(('Activity data'!AX20*EF!$H33)*kgtoGg=0,"NO",('Activity data'!AX20*EF!$H33)*kgtoGg)</f>
        <v>2.6125835253456997</v>
      </c>
      <c r="AF1408" s="27">
        <f>IF(('Activity data'!AY20*EF!$H33)*kgtoGg=0,"NO",('Activity data'!AY20*EF!$H33)*kgtoGg)</f>
        <v>2.7135583572420159</v>
      </c>
      <c r="AG1408" s="27">
        <f>IF(('Activity data'!AZ20*EF!$H33)*kgtoGg=0,"NO",('Activity data'!AZ20*EF!$H33)*kgtoGg)</f>
        <v>2.8252304281885507</v>
      </c>
      <c r="AH1408" s="27">
        <f>IF(('Activity data'!BA20*EF!$H33)*kgtoGg=0,"NO",('Activity data'!BA20*EF!$H33)*kgtoGg)</f>
        <v>2.9064559616949279</v>
      </c>
      <c r="AI1408" s="27">
        <f>IF(('Activity data'!BB20*EF!$H33)*kgtoGg=0,"NO",('Activity data'!BB20*EF!$H33)*kgtoGg)</f>
        <v>2.9879842478638685</v>
      </c>
      <c r="AJ1408" s="27">
        <f>IF(('Activity data'!BC20*EF!$H33)*kgtoGg=0,"NO",('Activity data'!BC20*EF!$H33)*kgtoGg)</f>
        <v>3.0808946624250266</v>
      </c>
      <c r="AK1408" s="27">
        <f>IF(('Activity data'!BD20*EF!$H33)*kgtoGg=0,"NO",('Activity data'!BD20*EF!$H33)*kgtoGg)</f>
        <v>3.1733098763262757</v>
      </c>
      <c r="AL1408" s="27">
        <f>IF(('Activity data'!BE20*EF!$H33)*kgtoGg=0,"NO",('Activity data'!BE20*EF!$H33)*kgtoGg)</f>
        <v>3.2780733891218219</v>
      </c>
      <c r="AM1408" s="27">
        <f>IF(('Activity data'!BF20*EF!$H33)*kgtoGg=0,"NO",('Activity data'!BF20*EF!$H33)*kgtoGg)</f>
        <v>3.3794309559994296</v>
      </c>
      <c r="AN1408" s="27">
        <f>IF(('Activity data'!BG20*EF!$H33)*kgtoGg=0,"NO",('Activity data'!BG20*EF!$H33)*kgtoGg)</f>
        <v>3.5003839557281649</v>
      </c>
      <c r="AO1408" s="27">
        <f>IF(('Activity data'!BH20*EF!$H33)*kgtoGg=0,"NO",('Activity data'!BH20*EF!$H33)*kgtoGg)</f>
        <v>3.6230327612912419</v>
      </c>
      <c r="AP1408" s="27">
        <f>IF(('Activity data'!BI20*EF!$H33)*kgtoGg=0,"NO",('Activity data'!BI20*EF!$H33)*kgtoGg)</f>
        <v>3.7497186584296225</v>
      </c>
      <c r="AQ1408" s="27">
        <f>IF(('Activity data'!BJ20*EF!$H33)*kgtoGg=0,"NO",('Activity data'!BJ20*EF!$H33)*kgtoGg)</f>
        <v>3.8811943433831995</v>
      </c>
      <c r="AR1408" s="27">
        <f>IF(('Activity data'!BK20*EF!$H33)*kgtoGg=0,"NO",('Activity data'!BK20*EF!$H33)*kgtoGg)</f>
        <v>4.0188958257066334</v>
      </c>
      <c r="AS1408" s="27">
        <f>IF(('Activity data'!BL20*EF!$H33)*kgtoGg=0,"NO",('Activity data'!BL20*EF!$H33)*kgtoGg)</f>
        <v>4.1701799939181292</v>
      </c>
      <c r="AT1408" s="27">
        <f>IF(('Activity data'!BM20*EF!$H33)*kgtoGg=0,"NO",('Activity data'!BM20*EF!$H33)*kgtoGg)</f>
        <v>4.2508143410759365</v>
      </c>
      <c r="AU1408" s="27">
        <f>IF(('Activity data'!BN20*EF!$H33)*kgtoGg=0,"NO",('Activity data'!BN20*EF!$H33)*kgtoGg)</f>
        <v>4.3209782769759091</v>
      </c>
      <c r="AV1408" s="27">
        <f>IF(('Activity data'!BO20*EF!$H33)*kgtoGg=0,"NO",('Activity data'!BO20*EF!$H33)*kgtoGg)</f>
        <v>4.39318097532637</v>
      </c>
      <c r="AW1408" s="27">
        <f>IF(('Activity data'!BP20*EF!$H33)*kgtoGg=0,"NO",('Activity data'!BP20*EF!$H33)*kgtoGg)</f>
        <v>4.4629805704939951</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2.3161053423012615E-2</v>
      </c>
      <c r="L1409" s="27">
        <f>IF(('Activity data'!AE21*EF!$H34)*kgtoGg=0,"NO",('Activity data'!AE21*EF!$H34)*kgtoGg)</f>
        <v>2.3631963555267654E-2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2.5862077897454101E-2</v>
      </c>
      <c r="S1409" s="27">
        <f>IF(('Activity data'!AL21*EF!$H34)*kgtoGg=0,"NO",('Activity data'!AL21*EF!$H34)*kgtoGg)</f>
        <v>2.483005588828013E-2</v>
      </c>
      <c r="T1409" s="27">
        <f>IF(('Activity data'!AM21*EF!$H34)*kgtoGg=0,"NO",('Activity data'!AM21*EF!$H34)*kgtoGg)</f>
        <v>2.552275503051438E-2</v>
      </c>
      <c r="U1409" s="27">
        <f>IF(('Activity data'!AN21*EF!$H34)*kgtoGg=0,"NO",('Activity data'!AN21*EF!$H34)*kgtoGg)</f>
        <v>2.6095644039083689E-2</v>
      </c>
      <c r="V1409" s="27">
        <f>IF(('Activity data'!AO21*EF!$H34)*kgtoGg=0,"NO",('Activity data'!AO21*EF!$H34)*kgtoGg)</f>
        <v>2.6626161035500702E-2</v>
      </c>
      <c r="W1409" s="27">
        <f>IF(('Activity data'!AP21*EF!$H34)*kgtoGg=0,"NO",('Activity data'!AP21*EF!$H34)*kgtoGg)</f>
        <v>2.7181561615948827E-2</v>
      </c>
      <c r="X1409" s="27">
        <f>IF(('Activity data'!AQ21*EF!$H34)*kgtoGg=0,"NO",('Activity data'!AQ21*EF!$H34)*kgtoGg)</f>
        <v>2.7705672802055114E-2</v>
      </c>
      <c r="Y1409" s="27">
        <f>IF(('Activity data'!AR21*EF!$H34)*kgtoGg=0,"NO",('Activity data'!AR21*EF!$H34)*kgtoGg)</f>
        <v>2.817103281653437E-2</v>
      </c>
      <c r="Z1409" s="27">
        <f>IF(('Activity data'!AS21*EF!$H34)*kgtoGg=0,"NO",('Activity data'!AS21*EF!$H34)*kgtoGg)</f>
        <v>2.8631696335284368E-2</v>
      </c>
      <c r="AA1409" s="27">
        <f>IF(('Activity data'!AT21*EF!$H34)*kgtoGg=0,"NO",('Activity data'!AT21*EF!$H34)*kgtoGg)</f>
        <v>2.9098621673956812E-2</v>
      </c>
      <c r="AB1409" s="27">
        <f>IF(('Activity data'!AU21*EF!$H34)*kgtoGg=0,"NO",('Activity data'!AU21*EF!$H34)*kgtoGg)</f>
        <v>2.968938706801352E-2</v>
      </c>
      <c r="AC1409" s="27">
        <f>IF(('Activity data'!AV21*EF!$H34)*kgtoGg=0,"NO",('Activity data'!AV21*EF!$H34)*kgtoGg)</f>
        <v>3.0220183335509274E-2</v>
      </c>
      <c r="AD1409" s="27">
        <f>IF(('Activity data'!AW21*EF!$H34)*kgtoGg=0,"NO",('Activity data'!AW21*EF!$H34)*kgtoGg)</f>
        <v>3.0838886130348919E-2</v>
      </c>
      <c r="AE1409" s="27">
        <f>IF(('Activity data'!AX21*EF!$H34)*kgtoGg=0,"NO",('Activity data'!AX21*EF!$H34)*kgtoGg)</f>
        <v>3.1480392653973802E-2</v>
      </c>
      <c r="AF1409" s="27">
        <f>IF(('Activity data'!AY21*EF!$H34)*kgtoGg=0,"NO",('Activity data'!AY21*EF!$H34)*kgtoGg)</f>
        <v>3.2223935265894482E-2</v>
      </c>
      <c r="AG1409" s="27">
        <f>IF(('Activity data'!AZ21*EF!$H34)*kgtoGg=0,"NO",('Activity data'!AZ21*EF!$H34)*kgtoGg)</f>
        <v>3.3021131042410466E-2</v>
      </c>
      <c r="AH1409" s="27">
        <f>IF(('Activity data'!BA21*EF!$H34)*kgtoGg=0,"NO",('Activity data'!BA21*EF!$H34)*kgtoGg)</f>
        <v>3.3670743795591034E-2</v>
      </c>
      <c r="AI1409" s="27">
        <f>IF(('Activity data'!BB21*EF!$H34)*kgtoGg=0,"NO",('Activity data'!BB21*EF!$H34)*kgtoGg)</f>
        <v>3.4322057694501008E-2</v>
      </c>
      <c r="AJ1409" s="27">
        <f>IF(('Activity data'!BC21*EF!$H34)*kgtoGg=0,"NO",('Activity data'!BC21*EF!$H34)*kgtoGg)</f>
        <v>3.5030086242599331E-2</v>
      </c>
      <c r="AK1409" s="27">
        <f>IF(('Activity data'!BD21*EF!$H34)*kgtoGg=0,"NO",('Activity data'!BD21*EF!$H34)*kgtoGg)</f>
        <v>3.5736282631704572E-2</v>
      </c>
      <c r="AL1409" s="27">
        <f>IF(('Activity data'!BE21*EF!$H34)*kgtoGg=0,"NO",('Activity data'!BE21*EF!$H34)*kgtoGg)</f>
        <v>3.6505165767414097E-2</v>
      </c>
      <c r="AM1409" s="27">
        <f>IF(('Activity data'!BF21*EF!$H34)*kgtoGg=0,"NO",('Activity data'!BF21*EF!$H34)*kgtoGg)</f>
        <v>3.7257857071388366E-2</v>
      </c>
      <c r="AN1409" s="27">
        <f>IF(('Activity data'!BG21*EF!$H34)*kgtoGg=0,"NO",('Activity data'!BG21*EF!$H34)*kgtoGg)</f>
        <v>3.8111649108147821E-2</v>
      </c>
      <c r="AO1409" s="27">
        <f>IF(('Activity data'!BH21*EF!$H34)*kgtoGg=0,"NO",('Activity data'!BH21*EF!$H34)*kgtoGg)</f>
        <v>3.8976340086761679E-2</v>
      </c>
      <c r="AP1409" s="27">
        <f>IF(('Activity data'!BI21*EF!$H34)*kgtoGg=0,"NO",('Activity data'!BI21*EF!$H34)*kgtoGg)</f>
        <v>3.9864010518801792E-2</v>
      </c>
      <c r="AQ1409" s="27">
        <f>IF(('Activity data'!BJ21*EF!$H34)*kgtoGg=0,"NO",('Activity data'!BJ21*EF!$H34)*kgtoGg)</f>
        <v>4.0778775294904659E-2</v>
      </c>
      <c r="AR1409" s="27">
        <f>IF(('Activity data'!BK21*EF!$H34)*kgtoGg=0,"NO",('Activity data'!BK21*EF!$H34)*kgtoGg)</f>
        <v>4.1728402252587948E-2</v>
      </c>
      <c r="AS1409" s="27">
        <f>IF(('Activity data'!BL21*EF!$H34)*kgtoGg=0,"NO",('Activity data'!BL21*EF!$H34)*kgtoGg)</f>
        <v>4.2751916431699809E-2</v>
      </c>
      <c r="AT1409" s="27">
        <f>IF(('Activity data'!BM21*EF!$H34)*kgtoGg=0,"NO",('Activity data'!BM21*EF!$H34)*kgtoGg)</f>
        <v>4.3405840108836705E-2</v>
      </c>
      <c r="AU1409" s="27">
        <f>IF(('Activity data'!BN21*EF!$H34)*kgtoGg=0,"NO",('Activity data'!BN21*EF!$H34)*kgtoGg)</f>
        <v>4.4003275508974427E-2</v>
      </c>
      <c r="AV1409" s="27">
        <f>IF(('Activity data'!BO21*EF!$H34)*kgtoGg=0,"NO",('Activity data'!BO21*EF!$H34)*kgtoGg)</f>
        <v>4.4609966576698412E-2</v>
      </c>
      <c r="AW1409" s="27">
        <f>IF(('Activity data'!BP21*EF!$H34)*kgtoGg=0,"NO",('Activity data'!BP21*EF!$H34)*kgtoGg)</f>
        <v>4.5202188567959919E-2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9.2084154088933806E-2</v>
      </c>
      <c r="L1410" s="27">
        <f>IF(('Activity data'!AE22*EF!$H35)*kgtoGg=0,"NO",('Activity data'!AE22*EF!$H35)*kgtoGg)</f>
        <v>9.3296737810214581E-2</v>
      </c>
      <c r="M1410" s="27">
        <f>IF(('Activity data'!AF22*EF!$H35)*kgtoGg=0,"NO",('Activity data'!AF22*EF!$H35)*kgtoGg)</f>
        <v>9.5244495094686812E-2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9.3696712749775951E-2</v>
      </c>
      <c r="R1410" s="27">
        <f>IF(('Activity data'!AK22*EF!$H35)*kgtoGg=0,"NO",('Activity data'!AK22*EF!$H35)*kgtoGg)</f>
        <v>9.3292648760063338E-2</v>
      </c>
      <c r="S1410" s="27">
        <f>IF(('Activity data'!AL22*EF!$H35)*kgtoGg=0,"NO",('Activity data'!AL22*EF!$H35)*kgtoGg)</f>
        <v>7.9778788614670318E-2</v>
      </c>
      <c r="T1410" s="27">
        <f>IF(('Activity data'!AM22*EF!$H35)*kgtoGg=0,"NO",('Activity data'!AM22*EF!$H35)*kgtoGg)</f>
        <v>8.3141359175632173E-2</v>
      </c>
      <c r="U1410" s="27">
        <f>IF(('Activity data'!AN22*EF!$H35)*kgtoGg=0,"NO",('Activity data'!AN22*EF!$H35)*kgtoGg)</f>
        <v>8.5459464220279752E-2</v>
      </c>
      <c r="V1410" s="27">
        <f>IF(('Activity data'!AO22*EF!$H35)*kgtoGg=0,"NO",('Activity data'!AO22*EF!$H35)*kgtoGg)</f>
        <v>8.7487747994416734E-2</v>
      </c>
      <c r="W1410" s="27">
        <f>IF(('Activity data'!AP22*EF!$H35)*kgtoGg=0,"NO",('Activity data'!AP22*EF!$H35)*kgtoGg)</f>
        <v>8.98593246395719E-2</v>
      </c>
      <c r="X1410" s="27">
        <f>IF(('Activity data'!AQ22*EF!$H35)*kgtoGg=0,"NO",('Activity data'!AQ22*EF!$H35)*kgtoGg)</f>
        <v>9.2057641801445267E-2</v>
      </c>
      <c r="Y1410" s="27">
        <f>IF(('Activity data'!AR22*EF!$H35)*kgtoGg=0,"NO",('Activity data'!AR22*EF!$H35)*kgtoGg)</f>
        <v>9.3740083127702142E-2</v>
      </c>
      <c r="Z1410" s="27">
        <f>IF(('Activity data'!AS22*EF!$H35)*kgtoGg=0,"NO",('Activity data'!AS22*EF!$H35)*kgtoGg)</f>
        <v>9.5406632093694335E-2</v>
      </c>
      <c r="AA1410" s="27">
        <f>IF(('Activity data'!AT22*EF!$H35)*kgtoGg=0,"NO",('Activity data'!AT22*EF!$H35)*kgtoGg)</f>
        <v>9.7156856341498149E-2</v>
      </c>
      <c r="AB1410" s="27">
        <f>IF(('Activity data'!AU22*EF!$H35)*kgtoGg=0,"NO",('Activity data'!AU22*EF!$H35)*kgtoGg)</f>
        <v>0.10003091061577965</v>
      </c>
      <c r="AC1410" s="27">
        <f>IF(('Activity data'!AV22*EF!$H35)*kgtoGg=0,"NO",('Activity data'!AV22*EF!$H35)*kgtoGg)</f>
        <v>0.1023904498273812</v>
      </c>
      <c r="AD1410" s="27">
        <f>IF(('Activity data'!AW22*EF!$H35)*kgtoGg=0,"NO",('Activity data'!AW22*EF!$H35)*kgtoGg)</f>
        <v>0.10552569729305367</v>
      </c>
      <c r="AE1410" s="27">
        <f>IF(('Activity data'!AX22*EF!$H35)*kgtoGg=0,"NO",('Activity data'!AX22*EF!$H35)*kgtoGg)</f>
        <v>0.10885764688940427</v>
      </c>
      <c r="AF1410" s="27">
        <f>IF(('Activity data'!AY22*EF!$H35)*kgtoGg=0,"NO",('Activity data'!AY22*EF!$H35)*kgtoGg)</f>
        <v>0.11306493155175078</v>
      </c>
      <c r="AG1410" s="27">
        <f>IF(('Activity data'!AZ22*EF!$H35)*kgtoGg=0,"NO",('Activity data'!AZ22*EF!$H35)*kgtoGg)</f>
        <v>0.11771793450785639</v>
      </c>
      <c r="AH1410" s="27">
        <f>IF(('Activity data'!BA22*EF!$H35)*kgtoGg=0,"NO",('Activity data'!BA22*EF!$H35)*kgtoGg)</f>
        <v>0.12110233173728878</v>
      </c>
      <c r="AI1410" s="27">
        <f>IF(('Activity data'!BB22*EF!$H35)*kgtoGg=0,"NO",('Activity data'!BB22*EF!$H35)*kgtoGg)</f>
        <v>0.12449934366099465</v>
      </c>
      <c r="AJ1410" s="27">
        <f>IF(('Activity data'!BC22*EF!$H35)*kgtoGg=0,"NO",('Activity data'!BC22*EF!$H35)*kgtoGg)</f>
        <v>0.12837061093437624</v>
      </c>
      <c r="AK1410" s="27">
        <f>IF(('Activity data'!BD22*EF!$H35)*kgtoGg=0,"NO",('Activity data'!BD22*EF!$H35)*kgtoGg)</f>
        <v>0.13222124484692829</v>
      </c>
      <c r="AL1410" s="27">
        <f>IF(('Activity data'!BE22*EF!$H35)*kgtoGg=0,"NO",('Activity data'!BE22*EF!$H35)*kgtoGg)</f>
        <v>0.1365863912134094</v>
      </c>
      <c r="AM1410" s="27">
        <f>IF(('Activity data'!BF22*EF!$H35)*kgtoGg=0,"NO",('Activity data'!BF22*EF!$H35)*kgtoGg)</f>
        <v>0.14080962316664303</v>
      </c>
      <c r="AN1410" s="27">
        <f>IF(('Activity data'!BG22*EF!$H35)*kgtoGg=0,"NO",('Activity data'!BG22*EF!$H35)*kgtoGg)</f>
        <v>0.14584933148867368</v>
      </c>
      <c r="AO1410" s="27">
        <f>IF(('Activity data'!BH22*EF!$H35)*kgtoGg=0,"NO",('Activity data'!BH22*EF!$H35)*kgtoGg)</f>
        <v>0.15095969838713522</v>
      </c>
      <c r="AP1410" s="27">
        <f>IF(('Activity data'!BI22*EF!$H35)*kgtoGg=0,"NO",('Activity data'!BI22*EF!$H35)*kgtoGg)</f>
        <v>0.15623827743456775</v>
      </c>
      <c r="AQ1410" s="27">
        <f>IF(('Activity data'!BJ22*EF!$H35)*kgtoGg=0,"NO",('Activity data'!BJ22*EF!$H35)*kgtoGg)</f>
        <v>0.16171643097430013</v>
      </c>
      <c r="AR1410" s="27">
        <f>IF(('Activity data'!BK22*EF!$H35)*kgtoGg=0,"NO",('Activity data'!BK22*EF!$H35)*kgtoGg)</f>
        <v>0.16745399273777656</v>
      </c>
      <c r="AS1410" s="27">
        <f>IF(('Activity data'!BL22*EF!$H35)*kgtoGg=0,"NO",('Activity data'!BL22*EF!$H35)*kgtoGg)</f>
        <v>0.17375749974658888</v>
      </c>
      <c r="AT1410" s="27">
        <f>IF(('Activity data'!BM22*EF!$H35)*kgtoGg=0,"NO",('Activity data'!BM22*EF!$H35)*kgtoGg)</f>
        <v>0.17711726421149751</v>
      </c>
      <c r="AU1410" s="27">
        <f>IF(('Activity data'!BN22*EF!$H35)*kgtoGg=0,"NO",('Activity data'!BN22*EF!$H35)*kgtoGg)</f>
        <v>0.18004076154066304</v>
      </c>
      <c r="AV1410" s="27">
        <f>IF(('Activity data'!BO22*EF!$H35)*kgtoGg=0,"NO",('Activity data'!BO22*EF!$H35)*kgtoGg)</f>
        <v>0.18304920730526558</v>
      </c>
      <c r="AW1410" s="27">
        <f>IF(('Activity data'!BP22*EF!$H35)*kgtoGg=0,"NO",('Activity data'!BP22*EF!$H35)*kgtoGg)</f>
        <v>0.18595752377058328</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6.0278316688762039E-2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6.1344406036983781E-2</v>
      </c>
      <c r="S1411" s="27">
        <f>IF(('Activity data'!AL5*EF!$H36*EF!$H54)*NtoN2O*kgtoGg=0,"NO",('Activity data'!AL5*EF!$H36*EF!$H54)*NtoN2O*kgtoGg)</f>
        <v>5.9668578588854805E-2</v>
      </c>
      <c r="T1411" s="27">
        <f>IF(('Activity data'!AM5*EF!$H36*EF!$H54)*NtoN2O*kgtoGg=0,"NO",('Activity data'!AM5*EF!$H36*EF!$H54)*NtoN2O*kgtoGg)</f>
        <v>6.0429971063726128E-2</v>
      </c>
      <c r="U1411" s="27">
        <f>IF(('Activity data'!AN5*EF!$H36*EF!$H54)*NtoN2O*kgtoGg=0,"NO",('Activity data'!AN5*EF!$H36*EF!$H54)*NtoN2O*kgtoGg)</f>
        <v>6.1018540746205732E-2</v>
      </c>
      <c r="V1411" s="27">
        <f>IF(('Activity data'!AO5*EF!$H36*EF!$H54)*NtoN2O*kgtoGg=0,"NO",('Activity data'!AO5*EF!$H36*EF!$H54)*NtoN2O*kgtoGg)</f>
        <v>6.15439513147686E-2</v>
      </c>
      <c r="W1411" s="27">
        <f>IF(('Activity data'!AP5*EF!$H36*EF!$H54)*NtoN2O*kgtoGg=0,"NO",('Activity data'!AP5*EF!$H36*EF!$H54)*NtoN2O*kgtoGg)</f>
        <v>6.2099366744755705E-2</v>
      </c>
      <c r="X1411" s="27">
        <f>IF(('Activity data'!AQ5*EF!$H36*EF!$H54)*NtoN2O*kgtoGg=0,"NO",('Activity data'!AQ5*EF!$H36*EF!$H54)*NtoN2O*kgtoGg)</f>
        <v>6.2606473713061023E-2</v>
      </c>
      <c r="Y1411" s="27">
        <f>IF(('Activity data'!AR5*EF!$H36*EF!$H54)*NtoN2O*kgtoGg=0,"NO",('Activity data'!AR5*EF!$H36*EF!$H54)*NtoN2O*kgtoGg)</f>
        <v>6.3033966742462352E-2</v>
      </c>
      <c r="Z1411" s="27">
        <f>IF(('Activity data'!AS5*EF!$H36*EF!$H54)*NtoN2O*kgtoGg=0,"NO",('Activity data'!AS5*EF!$H36*EF!$H54)*NtoN2O*kgtoGg)</f>
        <v>6.3456141274270239E-2</v>
      </c>
      <c r="AA1411" s="27">
        <f>IF(('Activity data'!AT5*EF!$H36*EF!$H54)*NtoN2O*kgtoGg=0,"NO",('Activity data'!AT5*EF!$H36*EF!$H54)*NtoN2O*kgtoGg)</f>
        <v>6.3887521315951212E-2</v>
      </c>
      <c r="AB1411" s="27">
        <f>IF(('Activity data'!AU5*EF!$H36*EF!$H54)*NtoN2O*kgtoGg=0,"NO",('Activity data'!AU5*EF!$H36*EF!$H54)*NtoN2O*kgtoGg)</f>
        <v>6.4486059135186485E-2</v>
      </c>
      <c r="AC1411" s="27">
        <f>IF(('Activity data'!AV5*EF!$H36*EF!$H54)*NtoN2O*kgtoGg=0,"NO",('Activity data'!AV5*EF!$H36*EF!$H54)*NtoN2O*kgtoGg)</f>
        <v>6.5002608186176009E-2</v>
      </c>
      <c r="AD1411" s="27">
        <f>IF(('Activity data'!AW5*EF!$H36*EF!$H54)*NtoN2O*kgtoGg=0,"NO",('Activity data'!AW5*EF!$H36*EF!$H54)*NtoN2O*kgtoGg)</f>
        <v>6.563623556614348E-2</v>
      </c>
      <c r="AE1411" s="27">
        <f>IF(('Activity data'!AX5*EF!$H36*EF!$H54)*NtoN2O*kgtoGg=0,"NO",('Activity data'!AX5*EF!$H36*EF!$H54)*NtoN2O*kgtoGg)</f>
        <v>6.6298625745519632E-2</v>
      </c>
      <c r="AF1411" s="27">
        <f>IF(('Activity data'!AY5*EF!$H36*EF!$H54)*NtoN2O*kgtoGg=0,"NO",('Activity data'!AY5*EF!$H36*EF!$H54)*NtoN2O*kgtoGg)</f>
        <v>6.7094160758283339E-2</v>
      </c>
      <c r="AG1411" s="27">
        <f>IF(('Activity data'!AZ5*EF!$H36*EF!$H54)*NtoN2O*kgtoGg=0,"NO",('Activity data'!AZ5*EF!$H36*EF!$H54)*NtoN2O*kgtoGg)</f>
        <v>6.795723045745318E-2</v>
      </c>
      <c r="AH1411" s="27">
        <f>IF(('Activity data'!BA5*EF!$H36*EF!$H54)*NtoN2O*kgtoGg=0,"NO",('Activity data'!BA5*EF!$H36*EF!$H54)*NtoN2O*kgtoGg)</f>
        <v>6.8622528183680948E-2</v>
      </c>
      <c r="AI1411" s="27">
        <f>IF(('Activity data'!BB5*EF!$H36*EF!$H54)*NtoN2O*kgtoGg=0,"NO",('Activity data'!BB5*EF!$H36*EF!$H54)*NtoN2O*kgtoGg)</f>
        <v>6.9287823662330092E-2</v>
      </c>
      <c r="AJ1411" s="27">
        <f>IF(('Activity data'!BC5*EF!$H36*EF!$H54)*NtoN2O*kgtoGg=0,"NO",('Activity data'!BC5*EF!$H36*EF!$H54)*NtoN2O*kgtoGg)</f>
        <v>7.0024701541404027E-2</v>
      </c>
      <c r="AK1411" s="27">
        <f>IF(('Activity data'!BD5*EF!$H36*EF!$H54)*NtoN2O*kgtoGg=0,"NO",('Activity data'!BD5*EF!$H36*EF!$H54)*NtoN2O*kgtoGg)</f>
        <v>7.0756194613289511E-2</v>
      </c>
      <c r="AL1411" s="27">
        <f>IF(('Activity data'!BE5*EF!$H36*EF!$H54)*NtoN2O*kgtoGg=0,"NO",('Activity data'!BE5*EF!$H36*EF!$H54)*NtoN2O*kgtoGg)</f>
        <v>7.1565750172442835E-2</v>
      </c>
      <c r="AM1411" s="27">
        <f>IF(('Activity data'!BF5*EF!$H36*EF!$H54)*NtoN2O*kgtoGg=0,"NO",('Activity data'!BF5*EF!$H36*EF!$H54)*NtoN2O*kgtoGg)</f>
        <v>7.2350720661825837E-2</v>
      </c>
      <c r="AN1411" s="27">
        <f>IF(('Activity data'!BG5*EF!$H36*EF!$H54)*NtoN2O*kgtoGg=0,"NO",('Activity data'!BG5*EF!$H36*EF!$H54)*NtoN2O*kgtoGg)</f>
        <v>7.326222404655186E-2</v>
      </c>
      <c r="AO1411" s="27">
        <f>IF(('Activity data'!BH5*EF!$H36*EF!$H54)*NtoN2O*kgtoGg=0,"NO",('Activity data'!BH5*EF!$H36*EF!$H54)*NtoN2O*kgtoGg)</f>
        <v>7.4183373928528945E-2</v>
      </c>
      <c r="AP1411" s="27">
        <f>IF(('Activity data'!BI5*EF!$H36*EF!$H54)*NtoN2O*kgtoGg=0,"NO",('Activity data'!BI5*EF!$H36*EF!$H54)*NtoN2O*kgtoGg)</f>
        <v>7.5129439553502791E-2</v>
      </c>
      <c r="AQ1411" s="27">
        <f>IF(('Activity data'!BJ5*EF!$H36*EF!$H54)*NtoN2O*kgtoGg=0,"NO",('Activity data'!BJ5*EF!$H36*EF!$H54)*NtoN2O*kgtoGg)</f>
        <v>7.6105361639546107E-2</v>
      </c>
      <c r="AR1411" s="27">
        <f>IF(('Activity data'!BK5*EF!$H36*EF!$H54)*NtoN2O*kgtoGg=0,"NO",('Activity data'!BK5*EF!$H36*EF!$H54)*NtoN2O*kgtoGg)</f>
        <v>7.7120658143113877E-2</v>
      </c>
      <c r="AS1411" s="27">
        <f>IF(('Activity data'!BL5*EF!$H36*EF!$H54)*NtoN2O*kgtoGg=0,"NO",('Activity data'!BL5*EF!$H36*EF!$H54)*NtoN2O*kgtoGg)</f>
        <v>7.8224249151495742E-2</v>
      </c>
      <c r="AT1411" s="27">
        <f>IF(('Activity data'!BM5*EF!$H36*EF!$H54)*NtoN2O*kgtoGg=0,"NO",('Activity data'!BM5*EF!$H36*EF!$H54)*NtoN2O*kgtoGg)</f>
        <v>7.8856555703778489E-2</v>
      </c>
      <c r="AU1411" s="27">
        <f>IF(('Activity data'!BN5*EF!$H36*EF!$H54)*NtoN2O*kgtoGg=0,"NO",('Activity data'!BN5*EF!$H36*EF!$H54)*NtoN2O*kgtoGg)</f>
        <v>7.9415177594811759E-2</v>
      </c>
      <c r="AV1411" s="27">
        <f>IF(('Activity data'!BO5*EF!$H36*EF!$H54)*NtoN2O*kgtoGg=0,"NO",('Activity data'!BO5*EF!$H36*EF!$H54)*NtoN2O*kgtoGg)</f>
        <v>7.9983038860250016E-2</v>
      </c>
      <c r="AW1411" s="27">
        <f>IF(('Activity data'!BP5*EF!$H36*EF!$H54)*NtoN2O*kgtoGg=0,"NO",('Activity data'!BP5*EF!$H36*EF!$H54)*NtoN2O*kgtoGg)</f>
        <v>8.0530364133495513E-2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0.26393657447404817</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0.26860458755254507</v>
      </c>
      <c r="S1412" s="27">
        <f>IF(('Activity data'!AL6*EF!$H37*EF!$H55)*NtoN2O*kgtoGg=0,"NO",('Activity data'!AL6*EF!$H37*EF!$H55)*NtoN2O*kgtoGg)</f>
        <v>0.26126675563609397</v>
      </c>
      <c r="T1412" s="27">
        <f>IF(('Activity data'!AM6*EF!$H37*EF!$H55)*NtoN2O*kgtoGg=0,"NO",('Activity data'!AM6*EF!$H37*EF!$H55)*NtoN2O*kgtoGg)</f>
        <v>0.26460061319362116</v>
      </c>
      <c r="U1412" s="27">
        <f>IF(('Activity data'!AN6*EF!$H37*EF!$H55)*NtoN2O*kgtoGg=0,"NO",('Activity data'!AN6*EF!$H37*EF!$H55)*NtoN2O*kgtoGg)</f>
        <v>0.26717774331878785</v>
      </c>
      <c r="V1412" s="27">
        <f>IF(('Activity data'!AO6*EF!$H37*EF!$H55)*NtoN2O*kgtoGg=0,"NO",('Activity data'!AO6*EF!$H37*EF!$H55)*NtoN2O*kgtoGg)</f>
        <v>0.26947832291816481</v>
      </c>
      <c r="W1412" s="27">
        <f>IF(('Activity data'!AP6*EF!$H37*EF!$H55)*NtoN2O*kgtoGg=0,"NO",('Activity data'!AP6*EF!$H37*EF!$H55)*NtoN2O*kgtoGg)</f>
        <v>0.27191028276796864</v>
      </c>
      <c r="X1412" s="27">
        <f>IF(('Activity data'!AQ6*EF!$H37*EF!$H55)*NtoN2O*kgtoGg=0,"NO",('Activity data'!AQ6*EF!$H37*EF!$H55)*NtoN2O*kgtoGg)</f>
        <v>0.27413071763507857</v>
      </c>
      <c r="Y1412" s="27">
        <f>IF(('Activity data'!AR6*EF!$H37*EF!$H55)*NtoN2O*kgtoGg=0,"NO",('Activity data'!AR6*EF!$H37*EF!$H55)*NtoN2O*kgtoGg)</f>
        <v>0.27600255235094012</v>
      </c>
      <c r="Z1412" s="27">
        <f>IF(('Activity data'!AS6*EF!$H37*EF!$H55)*NtoN2O*kgtoGg=0,"NO",('Activity data'!AS6*EF!$H37*EF!$H55)*NtoN2O*kgtoGg)</f>
        <v>0.27785109932233115</v>
      </c>
      <c r="AA1412" s="27">
        <f>IF(('Activity data'!AT6*EF!$H37*EF!$H55)*NtoN2O*kgtoGg=0,"NO",('Activity data'!AT6*EF!$H37*EF!$H55)*NtoN2O*kgtoGg)</f>
        <v>0.27973995383506794</v>
      </c>
      <c r="AB1412" s="27">
        <f>IF(('Activity data'!AU6*EF!$H37*EF!$H55)*NtoN2O*kgtoGg=0,"NO",('Activity data'!AU6*EF!$H37*EF!$H55)*NtoN2O*kgtoGg)</f>
        <v>0.28236073076415519</v>
      </c>
      <c r="AC1412" s="27">
        <f>IF(('Activity data'!AV6*EF!$H37*EF!$H55)*NtoN2O*kgtoGg=0,"NO",('Activity data'!AV6*EF!$H37*EF!$H55)*NtoN2O*kgtoGg)</f>
        <v>0.28462250903792391</v>
      </c>
      <c r="AD1412" s="27">
        <f>IF(('Activity data'!AW6*EF!$H37*EF!$H55)*NtoN2O*kgtoGg=0,"NO",('Activity data'!AW6*EF!$H37*EF!$H55)*NtoN2O*kgtoGg)</f>
        <v>0.28739693024522284</v>
      </c>
      <c r="AE1412" s="27">
        <f>IF(('Activity data'!AX6*EF!$H37*EF!$H55)*NtoN2O*kgtoGg=0,"NO",('Activity data'!AX6*EF!$H37*EF!$H55)*NtoN2O*kgtoGg)</f>
        <v>0.29029729317029412</v>
      </c>
      <c r="AF1412" s="27">
        <f>IF(('Activity data'!AY6*EF!$H37*EF!$H55)*NtoN2O*kgtoGg=0,"NO",('Activity data'!AY6*EF!$H37*EF!$H55)*NtoN2O*kgtoGg)</f>
        <v>0.2937806483413945</v>
      </c>
      <c r="AG1412" s="27">
        <f>IF(('Activity data'!AZ6*EF!$H37*EF!$H55)*NtoN2O*kgtoGg=0,"NO",('Activity data'!AZ6*EF!$H37*EF!$H55)*NtoN2O*kgtoGg)</f>
        <v>0.29755971306059398</v>
      </c>
      <c r="AH1412" s="27">
        <f>IF(('Activity data'!BA6*EF!$H37*EF!$H55)*NtoN2O*kgtoGg=0,"NO",('Activity data'!BA6*EF!$H37*EF!$H55)*NtoN2O*kgtoGg)</f>
        <v>0.30047280706374263</v>
      </c>
      <c r="AI1412" s="27">
        <f>IF(('Activity data'!BB6*EF!$H37*EF!$H55)*NtoN2O*kgtoGg=0,"NO",('Activity data'!BB6*EF!$H37*EF!$H55)*NtoN2O*kgtoGg)</f>
        <v>0.30338589122557136</v>
      </c>
      <c r="AJ1412" s="27">
        <f>IF(('Activity data'!BC6*EF!$H37*EF!$H55)*NtoN2O*kgtoGg=0,"NO",('Activity data'!BC6*EF!$H37*EF!$H55)*NtoN2O*kgtoGg)</f>
        <v>0.3066124083861731</v>
      </c>
      <c r="AK1412" s="27">
        <f>IF(('Activity data'!BD6*EF!$H37*EF!$H55)*NtoN2O*kgtoGg=0,"NO",('Activity data'!BD6*EF!$H37*EF!$H55)*NtoN2O*kgtoGg)</f>
        <v>0.30981534745698069</v>
      </c>
      <c r="AL1412" s="27">
        <f>IF(('Activity data'!BE6*EF!$H37*EF!$H55)*NtoN2O*kgtoGg=0,"NO",('Activity data'!BE6*EF!$H37*EF!$H55)*NtoN2O*kgtoGg)</f>
        <v>0.3133600934430476</v>
      </c>
      <c r="AM1412" s="27">
        <f>IF(('Activity data'!BF6*EF!$H37*EF!$H55)*NtoN2O*kgtoGg=0,"NO",('Activity data'!BF6*EF!$H37*EF!$H55)*NtoN2O*kgtoGg)</f>
        <v>0.3167971904525862</v>
      </c>
      <c r="AN1412" s="27">
        <f>IF(('Activity data'!BG6*EF!$H37*EF!$H55)*NtoN2O*kgtoGg=0,"NO",('Activity data'!BG6*EF!$H37*EF!$H55)*NtoN2O*kgtoGg)</f>
        <v>0.32078832846375993</v>
      </c>
      <c r="AO1412" s="27">
        <f>IF(('Activity data'!BH6*EF!$H37*EF!$H55)*NtoN2O*kgtoGg=0,"NO",('Activity data'!BH6*EF!$H37*EF!$H55)*NtoN2O*kgtoGg)</f>
        <v>0.32482170493778362</v>
      </c>
      <c r="AP1412" s="27">
        <f>IF(('Activity data'!BI6*EF!$H37*EF!$H55)*NtoN2O*kgtoGg=0,"NO",('Activity data'!BI6*EF!$H37*EF!$H55)*NtoN2O*kgtoGg)</f>
        <v>0.32896417828475089</v>
      </c>
      <c r="AQ1412" s="27">
        <f>IF(('Activity data'!BJ6*EF!$H37*EF!$H55)*NtoN2O*kgtoGg=0,"NO",('Activity data'!BJ6*EF!$H37*EF!$H55)*NtoN2O*kgtoGg)</f>
        <v>0.33323738209158293</v>
      </c>
      <c r="AR1412" s="27">
        <f>IF(('Activity data'!BK6*EF!$H37*EF!$H55)*NtoN2O*kgtoGg=0,"NO",('Activity data'!BK6*EF!$H37*EF!$H55)*NtoN2O*kgtoGg)</f>
        <v>0.33768299198826918</v>
      </c>
      <c r="AS1412" s="27">
        <f>IF(('Activity data'!BL6*EF!$H37*EF!$H55)*NtoN2O*kgtoGg=0,"NO",('Activity data'!BL6*EF!$H37*EF!$H55)*NtoN2O*kgtoGg)</f>
        <v>0.34251521104104471</v>
      </c>
      <c r="AT1412" s="27">
        <f>IF(('Activity data'!BM6*EF!$H37*EF!$H55)*NtoN2O*kgtoGg=0,"NO",('Activity data'!BM6*EF!$H37*EF!$H55)*NtoN2O*kgtoGg)</f>
        <v>0.34528384882979901</v>
      </c>
      <c r="AU1412" s="27">
        <f>IF(('Activity data'!BN6*EF!$H37*EF!$H55)*NtoN2O*kgtoGg=0,"NO",('Activity data'!BN6*EF!$H37*EF!$H55)*NtoN2O*kgtoGg)</f>
        <v>0.34772984859297779</v>
      </c>
      <c r="AV1412" s="27">
        <f>IF(('Activity data'!BO6*EF!$H37*EF!$H55)*NtoN2O*kgtoGg=0,"NO",('Activity data'!BO6*EF!$H37*EF!$H55)*NtoN2O*kgtoGg)</f>
        <v>0.35021630417783023</v>
      </c>
      <c r="AW1412" s="27">
        <f>IF(('Activity data'!BP6*EF!$H37*EF!$H55)*NtoN2O*kgtoGg=0,"NO",('Activity data'!BP6*EF!$H37*EF!$H55)*NtoN2O*kgtoGg)</f>
        <v>0.35261284020735112</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1.1743619004328782E-2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1.1951318021451862E-2</v>
      </c>
      <c r="S1413" s="27">
        <f>IF(('Activity data'!AL7*EF!$H38*EF!$H56)*NtoN2O*kgtoGg=0,"NO",('Activity data'!AL7*EF!$H38*EF!$H56)*NtoN2O*kgtoGg)</f>
        <v>1.1624827831464648E-2</v>
      </c>
      <c r="T1413" s="27">
        <f>IF(('Activity data'!AM7*EF!$H38*EF!$H56)*NtoN2O*kgtoGg=0,"NO",('Activity data'!AM7*EF!$H38*EF!$H56)*NtoN2O*kgtoGg)</f>
        <v>1.1773164806165184E-2</v>
      </c>
      <c r="U1413" s="27">
        <f>IF(('Activity data'!AN7*EF!$H38*EF!$H56)*NtoN2O*kgtoGg=0,"NO",('Activity data'!AN7*EF!$H38*EF!$H56)*NtoN2O*kgtoGg)</f>
        <v>1.188783187864214E-2</v>
      </c>
      <c r="V1413" s="27">
        <f>IF(('Activity data'!AO7*EF!$H38*EF!$H56)*NtoN2O*kgtoGg=0,"NO",('Activity data'!AO7*EF!$H38*EF!$H56)*NtoN2O*kgtoGg)</f>
        <v>1.1990194085767285E-2</v>
      </c>
      <c r="W1413" s="27">
        <f>IF(('Activity data'!AP7*EF!$H38*EF!$H56)*NtoN2O*kgtoGg=0,"NO",('Activity data'!AP7*EF!$H38*EF!$H56)*NtoN2O*kgtoGg)</f>
        <v>1.2098401938228934E-2</v>
      </c>
      <c r="X1413" s="27">
        <f>IF(('Activity data'!AQ7*EF!$H38*EF!$H56)*NtoN2O*kgtoGg=0,"NO",('Activity data'!AQ7*EF!$H38*EF!$H56)*NtoN2O*kgtoGg)</f>
        <v>1.2197198178027184E-2</v>
      </c>
      <c r="Y1413" s="27">
        <f>IF(('Activity data'!AR7*EF!$H38*EF!$H56)*NtoN2O*kgtoGg=0,"NO",('Activity data'!AR7*EF!$H38*EF!$H56)*NtoN2O*kgtoGg)</f>
        <v>1.2280483769597653E-2</v>
      </c>
      <c r="Z1413" s="27">
        <f>IF(('Activity data'!AS7*EF!$H38*EF!$H56)*NtoN2O*kgtoGg=0,"NO",('Activity data'!AS7*EF!$H38*EF!$H56)*NtoN2O*kgtoGg)</f>
        <v>1.2362733194054574E-2</v>
      </c>
      <c r="AA1413" s="27">
        <f>IF(('Activity data'!AT7*EF!$H38*EF!$H56)*NtoN2O*kgtoGg=0,"NO",('Activity data'!AT7*EF!$H38*EF!$H56)*NtoN2O*kgtoGg)</f>
        <v>1.244677606608317E-2</v>
      </c>
      <c r="AB1413" s="27">
        <f>IF(('Activity data'!AU7*EF!$H38*EF!$H56)*NtoN2O*kgtoGg=0,"NO",('Activity data'!AU7*EF!$H38*EF!$H56)*NtoN2O*kgtoGg)</f>
        <v>1.256338516359785E-2</v>
      </c>
      <c r="AC1413" s="27">
        <f>IF(('Activity data'!AV7*EF!$H38*EF!$H56)*NtoN2O*kgtoGg=0,"NO",('Activity data'!AV7*EF!$H38*EF!$H56)*NtoN2O*kgtoGg)</f>
        <v>1.2664020940857362E-2</v>
      </c>
      <c r="AD1413" s="27">
        <f>IF(('Activity data'!AW7*EF!$H38*EF!$H56)*NtoN2O*kgtoGg=0,"NO",('Activity data'!AW7*EF!$H38*EF!$H56)*NtoN2O*kgtoGg)</f>
        <v>1.2787466301474681E-2</v>
      </c>
      <c r="AE1413" s="27">
        <f>IF(('Activity data'!AX7*EF!$H38*EF!$H56)*NtoN2O*kgtoGg=0,"NO",('Activity data'!AX7*EF!$H38*EF!$H56)*NtoN2O*kgtoGg)</f>
        <v>1.2916515324840205E-2</v>
      </c>
      <c r="AF1413" s="27">
        <f>IF(('Activity data'!AY7*EF!$H38*EF!$H56)*NtoN2O*kgtoGg=0,"NO",('Activity data'!AY7*EF!$H38*EF!$H56)*NtoN2O*kgtoGg)</f>
        <v>1.3071504060553235E-2</v>
      </c>
      <c r="AG1413" s="27">
        <f>IF(('Activity data'!AZ7*EF!$H38*EF!$H56)*NtoN2O*kgtoGg=0,"NO",('Activity data'!AZ7*EF!$H38*EF!$H56)*NtoN2O*kgtoGg)</f>
        <v>1.3239650124975782E-2</v>
      </c>
      <c r="AH1413" s="27">
        <f>IF(('Activity data'!BA7*EF!$H38*EF!$H56)*NtoN2O*kgtoGg=0,"NO",('Activity data'!BA7*EF!$H38*EF!$H56)*NtoN2O*kgtoGg)</f>
        <v>1.3369265606138039E-2</v>
      </c>
      <c r="AI1413" s="27">
        <f>IF(('Activity data'!BB7*EF!$H38*EF!$H56)*NtoN2O*kgtoGg=0,"NO",('Activity data'!BB7*EF!$H38*EF!$H56)*NtoN2O*kgtoGg)</f>
        <v>1.3498880649419679E-2</v>
      </c>
      <c r="AJ1413" s="27">
        <f>IF(('Activity data'!BC7*EF!$H38*EF!$H56)*NtoN2O*kgtoGg=0,"NO",('Activity data'!BC7*EF!$H38*EF!$H56)*NtoN2O*kgtoGg)</f>
        <v>1.3642441610307886E-2</v>
      </c>
      <c r="AK1413" s="27">
        <f>IF(('Activity data'!BD7*EF!$H38*EF!$H56)*NtoN2O*kgtoGg=0,"NO",('Activity data'!BD7*EF!$H38*EF!$H56)*NtoN2O*kgtoGg)</f>
        <v>1.3784953485430152E-2</v>
      </c>
      <c r="AL1413" s="27">
        <f>IF(('Activity data'!BE7*EF!$H38*EF!$H56)*NtoN2O*kgtoGg=0,"NO",('Activity data'!BE7*EF!$H38*EF!$H56)*NtoN2O*kgtoGg)</f>
        <v>1.3942673749893102E-2</v>
      </c>
      <c r="AM1413" s="27">
        <f>IF(('Activity data'!BF7*EF!$H38*EF!$H56)*NtoN2O*kgtoGg=0,"NO",('Activity data'!BF7*EF!$H38*EF!$H56)*NtoN2O*kgtoGg)</f>
        <v>1.4095604270573587E-2</v>
      </c>
      <c r="AN1413" s="27">
        <f>IF(('Activity data'!BG7*EF!$H38*EF!$H56)*NtoN2O*kgtoGg=0,"NO",('Activity data'!BG7*EF!$H38*EF!$H56)*NtoN2O*kgtoGg)</f>
        <v>1.4273186344184712E-2</v>
      </c>
      <c r="AO1413" s="27">
        <f>IF(('Activity data'!BH7*EF!$H38*EF!$H56)*NtoN2O*kgtoGg=0,"NO",('Activity data'!BH7*EF!$H38*EF!$H56)*NtoN2O*kgtoGg)</f>
        <v>1.4452647779972252E-2</v>
      </c>
      <c r="AP1413" s="27">
        <f>IF(('Activity data'!BI7*EF!$H38*EF!$H56)*NtoN2O*kgtoGg=0,"NO",('Activity data'!BI7*EF!$H38*EF!$H56)*NtoN2O*kgtoGg)</f>
        <v>1.4636963382382837E-2</v>
      </c>
      <c r="AQ1413" s="27">
        <f>IF(('Activity data'!BJ7*EF!$H38*EF!$H56)*NtoN2O*kgtoGg=0,"NO",('Activity data'!BJ7*EF!$H38*EF!$H56)*NtoN2O*kgtoGg)</f>
        <v>1.4827095718286953E-2</v>
      </c>
      <c r="AR1413" s="27">
        <f>IF(('Activity data'!BK7*EF!$H38*EF!$H56)*NtoN2O*kgtoGg=0,"NO",('Activity data'!BK7*EF!$H38*EF!$H56)*NtoN2O*kgtoGg)</f>
        <v>1.5024899107122291E-2</v>
      </c>
      <c r="AS1413" s="27">
        <f>IF(('Activity data'!BL7*EF!$H38*EF!$H56)*NtoN2O*kgtoGg=0,"NO",('Activity data'!BL7*EF!$H38*EF!$H56)*NtoN2O*kgtoGg)</f>
        <v>1.5239904320455598E-2</v>
      </c>
      <c r="AT1413" s="27">
        <f>IF(('Activity data'!BM7*EF!$H38*EF!$H56)*NtoN2O*kgtoGg=0,"NO",('Activity data'!BM7*EF!$H38*EF!$H56)*NtoN2O*kgtoGg)</f>
        <v>1.5363092353099076E-2</v>
      </c>
      <c r="AU1413" s="27">
        <f>IF(('Activity data'!BN7*EF!$H38*EF!$H56)*NtoN2O*kgtoGg=0,"NO",('Activity data'!BN7*EF!$H38*EF!$H56)*NtoN2O*kgtoGg)</f>
        <v>1.5471924898799467E-2</v>
      </c>
      <c r="AV1413" s="27">
        <f>IF(('Activity data'!BO7*EF!$H38*EF!$H56)*NtoN2O*kgtoGg=0,"NO",('Activity data'!BO7*EF!$H38*EF!$H56)*NtoN2O*kgtoGg)</f>
        <v>1.5582557489670511E-2</v>
      </c>
      <c r="AW1413" s="27">
        <f>IF(('Activity data'!BP7*EF!$H38*EF!$H56)*NtoN2O*kgtoGg=0,"NO",('Activity data'!BP7*EF!$H38*EF!$H56)*NtoN2O*kgtoGg)</f>
        <v>1.5689189191309145E-2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0.52525224947331295</v>
      </c>
      <c r="L1414" s="27">
        <f>IF(('Activity data'!AE8*EF!$H39*EF!$H57)*NtoN2O*kgtoGg=0,"NO",('Activity data'!AE8*EF!$H39*EF!$H57)*NtoN2O*kgtoGg)</f>
        <v>0.52069690445710348</v>
      </c>
      <c r="M1414" s="27">
        <f>IF(('Activity data'!AF8*EF!$H39*EF!$H57)*NtoN2O*kgtoGg=0,"NO",('Activity data'!AF8*EF!$H39*EF!$H57)*NtoN2O*kgtoGg)</f>
        <v>0.51896282251134851</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0.41638684077436</v>
      </c>
      <c r="T1414" s="27">
        <f>IF(('Activity data'!AM8*EF!$H39*EF!$H57)*NtoN2O*kgtoGg=0,"NO",('Activity data'!AM8*EF!$H39*EF!$H57)*NtoN2O*kgtoGg)</f>
        <v>0.42452673354407733</v>
      </c>
      <c r="U1414" s="27">
        <f>IF(('Activity data'!AN8*EF!$H39*EF!$H57)*NtoN2O*kgtoGg=0,"NO",('Activity data'!AN8*EF!$H39*EF!$H57)*NtoN2O*kgtoGg)</f>
        <v>0.42889514925669514</v>
      </c>
      <c r="V1414" s="27">
        <f>IF(('Activity data'!AO8*EF!$H39*EF!$H57)*NtoN2O*kgtoGg=0,"NO",('Activity data'!AO8*EF!$H39*EF!$H57)*NtoN2O*kgtoGg)</f>
        <v>0.43200883855711308</v>
      </c>
      <c r="W1414" s="27">
        <f>IF(('Activity data'!AP8*EF!$H39*EF!$H57)*NtoN2O*kgtoGg=0,"NO",('Activity data'!AP8*EF!$H39*EF!$H57)*NtoN2O*kgtoGg)</f>
        <v>0.43589067388830338</v>
      </c>
      <c r="X1414" s="27">
        <f>IF(('Activity data'!AQ8*EF!$H39*EF!$H57)*NtoN2O*kgtoGg=0,"NO",('Activity data'!AQ8*EF!$H39*EF!$H57)*NtoN2O*kgtoGg)</f>
        <v>0.43890290563573975</v>
      </c>
      <c r="Y1414" s="27">
        <f>IF(('Activity data'!AR8*EF!$H39*EF!$H57)*NtoN2O*kgtoGg=0,"NO",('Activity data'!AR8*EF!$H39*EF!$H57)*NtoN2O*kgtoGg)</f>
        <v>0.44015451925198612</v>
      </c>
      <c r="Z1414" s="27">
        <f>IF(('Activity data'!AS8*EF!$H39*EF!$H57)*NtoN2O*kgtoGg=0,"NO",('Activity data'!AS8*EF!$H39*EF!$H57)*NtoN2O*kgtoGg)</f>
        <v>0.4412171292797234</v>
      </c>
      <c r="AA1414" s="27">
        <f>IF(('Activity data'!AT8*EF!$H39*EF!$H57)*NtoN2O*kgtoGg=0,"NO",('Activity data'!AT8*EF!$H39*EF!$H57)*NtoN2O*kgtoGg)</f>
        <v>0.44239089954833632</v>
      </c>
      <c r="AB1414" s="27">
        <f>IF(('Activity data'!AU8*EF!$H39*EF!$H57)*NtoN2O*kgtoGg=0,"NO",('Activity data'!AU8*EF!$H39*EF!$H57)*NtoN2O*kgtoGg)</f>
        <v>0.44675039046235338</v>
      </c>
      <c r="AC1414" s="27">
        <f>IF(('Activity data'!AV8*EF!$H39*EF!$H57)*NtoN2O*kgtoGg=0,"NO",('Activity data'!AV8*EF!$H39*EF!$H57)*NtoN2O*kgtoGg)</f>
        <v>0.44938044616559109</v>
      </c>
      <c r="AD1414" s="27">
        <f>IF(('Activity data'!AW8*EF!$H39*EF!$H57)*NtoN2O*kgtoGg=0,"NO",('Activity data'!AW8*EF!$H39*EF!$H57)*NtoN2O*kgtoGg)</f>
        <v>0.45027121337052706</v>
      </c>
      <c r="AE1414" s="27">
        <f>IF(('Activity data'!AX8*EF!$H39*EF!$H57)*NtoN2O*kgtoGg=0,"NO",('Activity data'!AX8*EF!$H39*EF!$H57)*NtoN2O*kgtoGg)</f>
        <v>0.45135358848181367</v>
      </c>
      <c r="AF1414" s="27">
        <f>IF(('Activity data'!AY8*EF!$H39*EF!$H57)*NtoN2O*kgtoGg=0,"NO",('Activity data'!AY8*EF!$H39*EF!$H57)*NtoN2O*kgtoGg)</f>
        <v>0.45446787037395103</v>
      </c>
      <c r="AG1414" s="27">
        <f>IF(('Activity data'!AZ8*EF!$H39*EF!$H57)*NtoN2O*kgtoGg=0,"NO",('Activity data'!AZ8*EF!$H39*EF!$H57)*NtoN2O*kgtoGg)</f>
        <v>0.45830880500533289</v>
      </c>
      <c r="AH1414" s="27">
        <f>IF(('Activity data'!BA8*EF!$H39*EF!$H57)*NtoN2O*kgtoGg=0,"NO",('Activity data'!BA8*EF!$H39*EF!$H57)*NtoN2O*kgtoGg)</f>
        <v>0.45827533624456146</v>
      </c>
      <c r="AI1414" s="27">
        <f>IF(('Activity data'!BB8*EF!$H39*EF!$H57)*NtoN2O*kgtoGg=0,"NO",('Activity data'!BB8*EF!$H39*EF!$H57)*NtoN2O*kgtoGg)</f>
        <v>0.45790482175856823</v>
      </c>
      <c r="AJ1414" s="27">
        <f>IF(('Activity data'!BC8*EF!$H39*EF!$H57)*NtoN2O*kgtoGg=0,"NO",('Activity data'!BC8*EF!$H39*EF!$H57)*NtoN2O*kgtoGg)</f>
        <v>0.45836751267312564</v>
      </c>
      <c r="AK1414" s="27">
        <f>IF(('Activity data'!BD8*EF!$H39*EF!$H57)*NtoN2O*kgtoGg=0,"NO",('Activity data'!BD8*EF!$H39*EF!$H57)*NtoN2O*kgtoGg)</f>
        <v>0.45836355068076862</v>
      </c>
      <c r="AL1414" s="27">
        <f>IF(('Activity data'!BE8*EF!$H39*EF!$H57)*NtoN2O*kgtoGg=0,"NO",('Activity data'!BE8*EF!$H39*EF!$H57)*NtoN2O*kgtoGg)</f>
        <v>0.45919635008560616</v>
      </c>
      <c r="AM1414" s="27">
        <f>IF(('Activity data'!BF8*EF!$H39*EF!$H57)*NtoN2O*kgtoGg=0,"NO",('Activity data'!BF8*EF!$H39*EF!$H57)*NtoN2O*kgtoGg)</f>
        <v>0.45923310328512024</v>
      </c>
      <c r="AN1414" s="27">
        <f>IF(('Activity data'!BG8*EF!$H39*EF!$H57)*NtoN2O*kgtoGg=0,"NO",('Activity data'!BG8*EF!$H39*EF!$H57)*NtoN2O*kgtoGg)</f>
        <v>0.46307198734151434</v>
      </c>
      <c r="AO1414" s="27">
        <f>IF(('Activity data'!BH8*EF!$H39*EF!$H57)*NtoN2O*kgtoGg=0,"NO",('Activity data'!BH8*EF!$H39*EF!$H57)*NtoN2O*kgtoGg)</f>
        <v>0.46666086001593665</v>
      </c>
      <c r="AP1414" s="27">
        <f>IF(('Activity data'!BI8*EF!$H39*EF!$H57)*NtoN2O*kgtoGg=0,"NO",('Activity data'!BI8*EF!$H39*EF!$H57)*NtoN2O*kgtoGg)</f>
        <v>0.47021364642945973</v>
      </c>
      <c r="AQ1414" s="27">
        <f>IF(('Activity data'!BJ8*EF!$H39*EF!$H57)*NtoN2O*kgtoGg=0,"NO",('Activity data'!BJ8*EF!$H39*EF!$H57)*NtoN2O*kgtoGg)</f>
        <v>0.47378264798815617</v>
      </c>
      <c r="AR1414" s="27">
        <f>IF(('Activity data'!BK8*EF!$H39*EF!$H57)*NtoN2O*kgtoGg=0,"NO",('Activity data'!BK8*EF!$H39*EF!$H57)*NtoN2O*kgtoGg)</f>
        <v>0.47747663587649708</v>
      </c>
      <c r="AS1414" s="27">
        <f>IF(('Activity data'!BL8*EF!$H39*EF!$H57)*NtoN2O*kgtoGg=0,"NO",('Activity data'!BL8*EF!$H39*EF!$H57)*NtoN2O*kgtoGg)</f>
        <v>0.48191691444953233</v>
      </c>
      <c r="AT1414" s="27">
        <f>IF(('Activity data'!BM8*EF!$H39*EF!$H57)*NtoN2O*kgtoGg=0,"NO",('Activity data'!BM8*EF!$H39*EF!$H57)*NtoN2O*kgtoGg)</f>
        <v>0.47975692350172572</v>
      </c>
      <c r="AU1414" s="27">
        <f>IF(('Activity data'!BN8*EF!$H39*EF!$H57)*NtoN2O*kgtoGg=0,"NO",('Activity data'!BN8*EF!$H39*EF!$H57)*NtoN2O*kgtoGg)</f>
        <v>0.47646089229648547</v>
      </c>
      <c r="AV1414" s="27">
        <f>IF(('Activity data'!BO8*EF!$H39*EF!$H57)*NtoN2O*kgtoGg=0,"NO",('Activity data'!BO8*EF!$H39*EF!$H57)*NtoN2O*kgtoGg)</f>
        <v>0.47312379951572259</v>
      </c>
      <c r="AW1414" s="27">
        <f>IF(('Activity data'!BP8*EF!$H39*EF!$H57)*NtoN2O*kgtoGg=0,"NO",('Activity data'!BP8*EF!$H39*EF!$H57)*NtoN2O*kgtoGg)</f>
        <v>0.46937643139014079</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0.80452586370517842</v>
      </c>
      <c r="L1415" s="27">
        <f>IF(('Activity data'!AE9*EF!$H40*EF!$H58)*NtoN2O*kgtoGg=0,"NO",('Activity data'!AE9*EF!$H40*EF!$H58)*NtoN2O*kgtoGg)</f>
        <v>0.79754846782098032</v>
      </c>
      <c r="M1415" s="27">
        <f>IF(('Activity data'!AF9*EF!$H40*EF!$H58)*NtoN2O*kgtoGg=0,"NO",('Activity data'!AF9*EF!$H40*EF!$H58)*NtoN2O*kgtoGg)</f>
        <v>0.79489238443144161</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0.63777734040239087</v>
      </c>
      <c r="T1415" s="27">
        <f>IF(('Activity data'!AM9*EF!$H40*EF!$H58)*NtoN2O*kgtoGg=0,"NO",('Activity data'!AM9*EF!$H40*EF!$H58)*NtoN2O*kgtoGg)</f>
        <v>0.65024516756084882</v>
      </c>
      <c r="U1415" s="27">
        <f>IF(('Activity data'!AN9*EF!$H40*EF!$H58)*NtoN2O*kgtoGg=0,"NO",('Activity data'!AN9*EF!$H40*EF!$H58)*NtoN2O*kgtoGg)</f>
        <v>0.65693624490081493</v>
      </c>
      <c r="V1415" s="27">
        <f>IF(('Activity data'!AO9*EF!$H40*EF!$H58)*NtoN2O*kgtoGg=0,"NO",('Activity data'!AO9*EF!$H40*EF!$H58)*NtoN2O*kgtoGg)</f>
        <v>0.66170546497791127</v>
      </c>
      <c r="W1415" s="27">
        <f>IF(('Activity data'!AP9*EF!$H40*EF!$H58)*NtoN2O*kgtoGg=0,"NO",('Activity data'!AP9*EF!$H40*EF!$H58)*NtoN2O*kgtoGg)</f>
        <v>0.66765124993308056</v>
      </c>
      <c r="X1415" s="27">
        <f>IF(('Activity data'!AQ9*EF!$H40*EF!$H58)*NtoN2O*kgtoGg=0,"NO",('Activity data'!AQ9*EF!$H40*EF!$H58)*NtoN2O*kgtoGg)</f>
        <v>0.67226506805707054</v>
      </c>
      <c r="Y1415" s="27">
        <f>IF(('Activity data'!AR9*EF!$H40*EF!$H58)*NtoN2O*kgtoGg=0,"NO",('Activity data'!AR9*EF!$H40*EF!$H58)*NtoN2O*kgtoGg)</f>
        <v>0.67418215746819699</v>
      </c>
      <c r="Z1415" s="27">
        <f>IF(('Activity data'!AS9*EF!$H40*EF!$H58)*NtoN2O*kgtoGg=0,"NO",('Activity data'!AS9*EF!$H40*EF!$H58)*NtoN2O*kgtoGg)</f>
        <v>0.67580975116475783</v>
      </c>
      <c r="AA1415" s="27">
        <f>IF(('Activity data'!AT9*EF!$H40*EF!$H58)*NtoN2O*kgtoGg=0,"NO",('Activity data'!AT9*EF!$H40*EF!$H58)*NtoN2O*kgtoGg)</f>
        <v>0.67760760836592981</v>
      </c>
      <c r="AB1415" s="27">
        <f>IF(('Activity data'!AU9*EF!$H40*EF!$H58)*NtoN2O*kgtoGg=0,"NO",('Activity data'!AU9*EF!$H40*EF!$H58)*NtoN2O*kgtoGg)</f>
        <v>0.68428501564296917</v>
      </c>
      <c r="AC1415" s="27">
        <f>IF(('Activity data'!AV9*EF!$H40*EF!$H58)*NtoN2O*kgtoGg=0,"NO",('Activity data'!AV9*EF!$H40*EF!$H58)*NtoN2O*kgtoGg)</f>
        <v>0.68831345690783152</v>
      </c>
      <c r="AD1415" s="27">
        <f>IF(('Activity data'!AW9*EF!$H40*EF!$H58)*NtoN2O*kgtoGg=0,"NO",('Activity data'!AW9*EF!$H40*EF!$H58)*NtoN2O*kgtoGg)</f>
        <v>0.68967783993642395</v>
      </c>
      <c r="AE1415" s="27">
        <f>IF(('Activity data'!AX9*EF!$H40*EF!$H58)*NtoN2O*kgtoGg=0,"NO",('Activity data'!AX9*EF!$H40*EF!$H58)*NtoN2O*kgtoGg)</f>
        <v>0.69133570769831154</v>
      </c>
      <c r="AF1415" s="27">
        <f>IF(('Activity data'!AY9*EF!$H40*EF!$H58)*NtoN2O*kgtoGg=0,"NO",('Activity data'!AY9*EF!$H40*EF!$H58)*NtoN2O*kgtoGg)</f>
        <v>0.69610583544475269</v>
      </c>
      <c r="AG1415" s="27">
        <f>IF(('Activity data'!AZ9*EF!$H40*EF!$H58)*NtoN2O*kgtoGg=0,"NO",('Activity data'!AZ9*EF!$H40*EF!$H58)*NtoN2O*kgtoGg)</f>
        <v>0.70198897303216179</v>
      </c>
      <c r="AH1415" s="27">
        <f>IF(('Activity data'!BA9*EF!$H40*EF!$H58)*NtoN2O*kgtoGg=0,"NO",('Activity data'!BA9*EF!$H40*EF!$H58)*NtoN2O*kgtoGg)</f>
        <v>0.70193770912288034</v>
      </c>
      <c r="AI1415" s="27">
        <f>IF(('Activity data'!BB9*EF!$H40*EF!$H58)*NtoN2O*kgtoGg=0,"NO",('Activity data'!BB9*EF!$H40*EF!$H58)*NtoN2O*kgtoGg)</f>
        <v>0.70137019420569957</v>
      </c>
      <c r="AJ1415" s="27">
        <f>IF(('Activity data'!BC9*EF!$H40*EF!$H58)*NtoN2O*kgtoGg=0,"NO",('Activity data'!BC9*EF!$H40*EF!$H58)*NtoN2O*kgtoGg)</f>
        <v>0.70207889523084688</v>
      </c>
      <c r="AK1415" s="27">
        <f>IF(('Activity data'!BD9*EF!$H40*EF!$H58)*NtoN2O*kgtoGg=0,"NO",('Activity data'!BD9*EF!$H40*EF!$H58)*NtoN2O*kgtoGg)</f>
        <v>0.70207282666983417</v>
      </c>
      <c r="AL1415" s="27">
        <f>IF(('Activity data'!BE9*EF!$H40*EF!$H58)*NtoN2O*kgtoGg=0,"NO",('Activity data'!BE9*EF!$H40*EF!$H58)*NtoN2O*kgtoGg)</f>
        <v>0.70334842075085346</v>
      </c>
      <c r="AM1415" s="27">
        <f>IF(('Activity data'!BF9*EF!$H40*EF!$H58)*NtoN2O*kgtoGg=0,"NO",('Activity data'!BF9*EF!$H40*EF!$H58)*NtoN2O*kgtoGg)</f>
        <v>0.70340471541615501</v>
      </c>
      <c r="AN1415" s="27">
        <f>IF(('Activity data'!BG9*EF!$H40*EF!$H58)*NtoN2O*kgtoGg=0,"NO",('Activity data'!BG9*EF!$H40*EF!$H58)*NtoN2O*kgtoGg)</f>
        <v>0.70928471214959377</v>
      </c>
      <c r="AO1415" s="27">
        <f>IF(('Activity data'!BH9*EF!$H40*EF!$H58)*NtoN2O*kgtoGg=0,"NO",('Activity data'!BH9*EF!$H40*EF!$H58)*NtoN2O*kgtoGg)</f>
        <v>0.71478176788045977</v>
      </c>
      <c r="AP1415" s="27">
        <f>IF(('Activity data'!BI9*EF!$H40*EF!$H58)*NtoN2O*kgtoGg=0,"NO",('Activity data'!BI9*EF!$H40*EF!$H58)*NtoN2O*kgtoGg)</f>
        <v>0.72022355049208264</v>
      </c>
      <c r="AQ1415" s="27">
        <f>IF(('Activity data'!BJ9*EF!$H40*EF!$H58)*NtoN2O*kgtoGg=0,"NO",('Activity data'!BJ9*EF!$H40*EF!$H58)*NtoN2O*kgtoGg)</f>
        <v>0.7256901697487439</v>
      </c>
      <c r="AR1415" s="27">
        <f>IF(('Activity data'!BK9*EF!$H40*EF!$H58)*NtoN2O*kgtoGg=0,"NO",('Activity data'!BK9*EF!$H40*EF!$H58)*NtoN2O*kgtoGg)</f>
        <v>0.73134822985103554</v>
      </c>
      <c r="AS1415" s="27">
        <f>IF(('Activity data'!BL9*EF!$H40*EF!$H58)*NtoN2O*kgtoGg=0,"NO",('Activity data'!BL9*EF!$H40*EF!$H58)*NtoN2O*kgtoGg)</f>
        <v>0.73814937912292311</v>
      </c>
      <c r="AT1415" s="27">
        <f>IF(('Activity data'!BM9*EF!$H40*EF!$H58)*NtoN2O*kgtoGg=0,"NO",('Activity data'!BM9*EF!$H40*EF!$H58)*NtoN2O*kgtoGg)</f>
        <v>0.734840933353063</v>
      </c>
      <c r="AU1415" s="27">
        <f>IF(('Activity data'!BN9*EF!$H40*EF!$H58)*NtoN2O*kgtoGg=0,"NO",('Activity data'!BN9*EF!$H40*EF!$H58)*NtoN2O*kgtoGg)</f>
        <v>0.72979242122416876</v>
      </c>
      <c r="AV1415" s="27">
        <f>IF(('Activity data'!BO9*EF!$H40*EF!$H58)*NtoN2O*kgtoGg=0,"NO",('Activity data'!BO9*EF!$H40*EF!$H58)*NtoN2O*kgtoGg)</f>
        <v>0.72468101531510365</v>
      </c>
      <c r="AW1415" s="27">
        <f>IF(('Activity data'!BP9*EF!$H40*EF!$H58)*NtoN2O*kgtoGg=0,"NO",('Activity data'!BP9*EF!$H40*EF!$H58)*NtoN2O*kgtoGg)</f>
        <v>0.71894119300900572</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0.97926119892671459</v>
      </c>
      <c r="L1416" s="27">
        <f>IF(('Activity data'!AE10*EF!$H41*EF!$H59)*NtoN2O*kgtoGg=0,"NO",('Activity data'!AE10*EF!$H41*EF!$H59)*NtoN2O*kgtoGg)</f>
        <v>1.0122801448609138</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1.1032367943433712</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1.0733661527481975</v>
      </c>
      <c r="T1416" s="27">
        <f>IF(('Activity data'!AM10*EF!$H41*EF!$H59)*NtoN2O*kgtoGg=0,"NO",('Activity data'!AM10*EF!$H41*EF!$H59)*NtoN2O*kgtoGg)</f>
        <v>1.1207150708360665</v>
      </c>
      <c r="U1416" s="27">
        <f>IF(('Activity data'!AN10*EF!$H41*EF!$H59)*NtoN2O*kgtoGg=0,"NO",('Activity data'!AN10*EF!$H41*EF!$H59)*NtoN2O*kgtoGg)</f>
        <v>1.1591516192357747</v>
      </c>
      <c r="V1416" s="27">
        <f>IF(('Activity data'!AO10*EF!$H41*EF!$H59)*NtoN2O*kgtoGg=0,"NO",('Activity data'!AO10*EF!$H41*EF!$H59)*NtoN2O*kgtoGg)</f>
        <v>1.19495775924058</v>
      </c>
      <c r="W1416" s="27">
        <f>IF(('Activity data'!AP10*EF!$H41*EF!$H59)*NtoN2O*kgtoGg=0,"NO",('Activity data'!AP10*EF!$H41*EF!$H59)*NtoN2O*kgtoGg)</f>
        <v>1.233647594454709</v>
      </c>
      <c r="X1416" s="27">
        <f>IF(('Activity data'!AQ10*EF!$H41*EF!$H59)*NtoN2O*kgtoGg=0,"NO",('Activity data'!AQ10*EF!$H41*EF!$H59)*NtoN2O*kgtoGg)</f>
        <v>1.2706568769290665</v>
      </c>
      <c r="Y1416" s="27">
        <f>IF(('Activity data'!AR10*EF!$H41*EF!$H59)*NtoN2O*kgtoGg=0,"NO",('Activity data'!AR10*EF!$H41*EF!$H59)*NtoN2O*kgtoGg)</f>
        <v>1.3032055480047549</v>
      </c>
      <c r="Z1416" s="27">
        <f>IF(('Activity data'!AS10*EF!$H41*EF!$H59)*NtoN2O*kgtoGg=0,"NO",('Activity data'!AS10*EF!$H41*EF!$H59)*NtoN2O*kgtoGg)</f>
        <v>1.3357273055141619</v>
      </c>
      <c r="AA1416" s="27">
        <f>IF(('Activity data'!AT10*EF!$H41*EF!$H59)*NtoN2O*kgtoGg=0,"NO",('Activity data'!AT10*EF!$H41*EF!$H59)*NtoN2O*kgtoGg)</f>
        <v>1.3691357625933023</v>
      </c>
      <c r="AB1416" s="27">
        <f>IF(('Activity data'!AU10*EF!$H41*EF!$H59)*NtoN2O*kgtoGg=0,"NO",('Activity data'!AU10*EF!$H41*EF!$H59)*NtoN2O*kgtoGg)</f>
        <v>1.4132018433364359</v>
      </c>
      <c r="AC1416" s="27">
        <f>IF(('Activity data'!AV10*EF!$H41*EF!$H59)*NtoN2O*kgtoGg=0,"NO",('Activity data'!AV10*EF!$H41*EF!$H59)*NtoN2O*kgtoGg)</f>
        <v>1.4527225301756201</v>
      </c>
      <c r="AD1416" s="27">
        <f>IF(('Activity data'!AW10*EF!$H41*EF!$H59)*NtoN2O*kgtoGg=0,"NO",('Activity data'!AW10*EF!$H41*EF!$H59)*NtoN2O*kgtoGg)</f>
        <v>1.5038738442601605</v>
      </c>
      <c r="AE1416" s="27">
        <f>IF(('Activity data'!AX10*EF!$H41*EF!$H59)*NtoN2O*kgtoGg=0,"NO",('Activity data'!AX10*EF!$H41*EF!$H59)*NtoN2O*kgtoGg)</f>
        <v>1.5575771545564938</v>
      </c>
      <c r="AF1416" s="27">
        <f>IF(('Activity data'!AY10*EF!$H41*EF!$H59)*NtoN2O*kgtoGg=0,"NO",('Activity data'!AY10*EF!$H41*EF!$H59)*NtoN2O*kgtoGg)</f>
        <v>1.6205669103830305</v>
      </c>
      <c r="AG1416" s="27">
        <f>IF(('Activity data'!AZ10*EF!$H41*EF!$H59)*NtoN2O*kgtoGg=0,"NO",('Activity data'!AZ10*EF!$H41*EF!$H59)*NtoN2O*kgtoGg)</f>
        <v>1.6888753205814067</v>
      </c>
      <c r="AH1416" s="27">
        <f>IF(('Activity data'!BA10*EF!$H41*EF!$H59)*NtoN2O*kgtoGg=0,"NO",('Activity data'!BA10*EF!$H41*EF!$H59)*NtoN2O*kgtoGg)</f>
        <v>1.745399048557791</v>
      </c>
      <c r="AI1416" s="27">
        <f>IF(('Activity data'!BB10*EF!$H41*EF!$H59)*NtoN2O*kgtoGg=0,"NO",('Activity data'!BB10*EF!$H41*EF!$H59)*NtoN2O*kgtoGg)</f>
        <v>1.8027451188869172</v>
      </c>
      <c r="AJ1416" s="27">
        <f>IF(('Activity data'!BC10*EF!$H41*EF!$H59)*NtoN2O*kgtoGg=0,"NO",('Activity data'!BC10*EF!$H41*EF!$H59)*NtoN2O*kgtoGg)</f>
        <v>1.8656689223940739</v>
      </c>
      <c r="AK1416" s="27">
        <f>IF(('Activity data'!BD10*EF!$H41*EF!$H59)*NtoN2O*kgtoGg=0,"NO",('Activity data'!BD10*EF!$H41*EF!$H59)*NtoN2O*kgtoGg)</f>
        <v>1.9291770508874455</v>
      </c>
      <c r="AL1416" s="27">
        <f>IF(('Activity data'!BE10*EF!$H41*EF!$H59)*NtoN2O*kgtoGg=0,"NO",('Activity data'!BE10*EF!$H41*EF!$H59)*NtoN2O*kgtoGg)</f>
        <v>1.9988964791016035</v>
      </c>
      <c r="AM1416" s="27">
        <f>IF(('Activity data'!BF10*EF!$H41*EF!$H59)*NtoN2O*kgtoGg=0,"NO",('Activity data'!BF10*EF!$H41*EF!$H59)*NtoN2O*kgtoGg)</f>
        <v>2.0680101428567834</v>
      </c>
      <c r="AN1416" s="27">
        <f>IF(('Activity data'!BG10*EF!$H41*EF!$H59)*NtoN2O*kgtoGg=0,"NO",('Activity data'!BG10*EF!$H41*EF!$H59)*NtoN2O*kgtoGg)</f>
        <v>2.144134490543224</v>
      </c>
      <c r="AO1416" s="27">
        <f>IF(('Activity data'!BH10*EF!$H41*EF!$H59)*NtoN2O*kgtoGg=0,"NO",('Activity data'!BH10*EF!$H41*EF!$H59)*NtoN2O*kgtoGg)</f>
        <v>2.2219287093121975</v>
      </c>
      <c r="AP1416" s="27">
        <f>IF(('Activity data'!BI10*EF!$H41*EF!$H59)*NtoN2O*kgtoGg=0,"NO",('Activity data'!BI10*EF!$H41*EF!$H59)*NtoN2O*kgtoGg)</f>
        <v>2.3024795146115542</v>
      </c>
      <c r="AQ1416" s="27">
        <f>IF(('Activity data'!BJ10*EF!$H41*EF!$H59)*NtoN2O*kgtoGg=0,"NO",('Activity data'!BJ10*EF!$H41*EF!$H59)*NtoN2O*kgtoGg)</f>
        <v>2.386181444326509</v>
      </c>
      <c r="AR1416" s="27">
        <f>IF(('Activity data'!BK10*EF!$H41*EF!$H59)*NtoN2O*kgtoGg=0,"NO",('Activity data'!BK10*EF!$H41*EF!$H59)*NtoN2O*kgtoGg)</f>
        <v>2.4737602108369394</v>
      </c>
      <c r="AS1416" s="27">
        <f>IF(('Activity data'!BL10*EF!$H41*EF!$H59)*NtoN2O*kgtoGg=0,"NO",('Activity data'!BL10*EF!$H41*EF!$H59)*NtoN2O*kgtoGg)</f>
        <v>2.5687490872898078</v>
      </c>
      <c r="AT1416" s="27">
        <f>IF(('Activity data'!BM10*EF!$H41*EF!$H59)*NtoN2O*kgtoGg=0,"NO",('Activity data'!BM10*EF!$H41*EF!$H59)*NtoN2O*kgtoGg)</f>
        <v>2.6313780572864869</v>
      </c>
      <c r="AU1416" s="27">
        <f>IF(('Activity data'!BN10*EF!$H41*EF!$H59)*NtoN2O*kgtoGg=0,"NO",('Activity data'!BN10*EF!$H41*EF!$H59)*NtoN2O*kgtoGg)</f>
        <v>2.6895265803532804</v>
      </c>
      <c r="AV1416" s="27">
        <f>IF(('Activity data'!BO10*EF!$H41*EF!$H59)*NtoN2O*kgtoGg=0,"NO",('Activity data'!BO10*EF!$H41*EF!$H59)*NtoN2O*kgtoGg)</f>
        <v>2.7490955498248484</v>
      </c>
      <c r="AW1416" s="27">
        <f>IF(('Activity data'!BP10*EF!$H41*EF!$H59)*NtoN2O*kgtoGg=0,"NO",('Activity data'!BP10*EF!$H41*EF!$H59)*NtoN2O*kgtoGg)</f>
        <v>2.8079448044540638</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0.11740318150277544</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0.11955045154495984</v>
      </c>
      <c r="T1417" s="27">
        <f>IF(('Activity data'!AM11*EF!$H42*EF!$H60)*NtoN2O*kgtoGg=0,"NO",('Activity data'!AM11*EF!$H42*EF!$H60)*NtoN2O*kgtoGg)</f>
        <v>0.11995011949583226</v>
      </c>
      <c r="U1417" s="27">
        <f>IF(('Activity data'!AN11*EF!$H42*EF!$H60)*NtoN2O*kgtoGg=0,"NO",('Activity data'!AN11*EF!$H42*EF!$H60)*NtoN2O*kgtoGg)</f>
        <v>0.12030373644923036</v>
      </c>
      <c r="V1417" s="27">
        <f>IF(('Activity data'!AO11*EF!$H42*EF!$H60)*NtoN2O*kgtoGg=0,"NO",('Activity data'!AO11*EF!$H42*EF!$H60)*NtoN2O*kgtoGg)</f>
        <v>0.12061203241994412</v>
      </c>
      <c r="W1417" s="27">
        <f>IF(('Activity data'!AP11*EF!$H42*EF!$H60)*NtoN2O*kgtoGg=0,"NO",('Activity data'!AP11*EF!$H42*EF!$H60)*NtoN2O*kgtoGg)</f>
        <v>0.12087542518312812</v>
      </c>
      <c r="X1417" s="27">
        <f>IF(('Activity data'!AQ11*EF!$H42*EF!$H60)*NtoN2O*kgtoGg=0,"NO",('Activity data'!AQ11*EF!$H42*EF!$H60)*NtoN2O*kgtoGg)</f>
        <v>0.12108832787962588</v>
      </c>
      <c r="Y1417" s="27">
        <f>IF(('Activity data'!AR11*EF!$H42*EF!$H60)*NtoN2O*kgtoGg=0,"NO",('Activity data'!AR11*EF!$H42*EF!$H60)*NtoN2O*kgtoGg)</f>
        <v>0.12129445136609399</v>
      </c>
      <c r="Z1417" s="27">
        <f>IF(('Activity data'!AS11*EF!$H42*EF!$H60)*NtoN2O*kgtoGg=0,"NO",('Activity data'!AS11*EF!$H42*EF!$H60)*NtoN2O*kgtoGg)</f>
        <v>0.12149498269403586</v>
      </c>
      <c r="AA1417" s="27">
        <f>IF(('Activity data'!AT11*EF!$H42*EF!$H60)*NtoN2O*kgtoGg=0,"NO",('Activity data'!AT11*EF!$H42*EF!$H60)*NtoN2O*kgtoGg)</f>
        <v>0.12168903659449447</v>
      </c>
      <c r="AB1417" s="27">
        <f>IF(('Activity data'!AU11*EF!$H42*EF!$H60)*NtoN2O*kgtoGg=0,"NO",('Activity data'!AU11*EF!$H42*EF!$H60)*NtoN2O*kgtoGg)</f>
        <v>0.12188108181253243</v>
      </c>
      <c r="AC1417" s="27">
        <f>IF(('Activity data'!AV11*EF!$H42*EF!$H60)*NtoN2O*kgtoGg=0,"NO",('Activity data'!AV11*EF!$H42*EF!$H60)*NtoN2O*kgtoGg)</f>
        <v>0.1220607810636357</v>
      </c>
      <c r="AD1417" s="27">
        <f>IF(('Activity data'!AW11*EF!$H42*EF!$H60)*NtoN2O*kgtoGg=0,"NO",('Activity data'!AW11*EF!$H42*EF!$H60)*NtoN2O*kgtoGg)</f>
        <v>0.12224004719128284</v>
      </c>
      <c r="AE1417" s="27">
        <f>IF(('Activity data'!AX11*EF!$H42*EF!$H60)*NtoN2O*kgtoGg=0,"NO",('Activity data'!AX11*EF!$H42*EF!$H60)*NtoN2O*kgtoGg)</f>
        <v>0.12241466374301066</v>
      </c>
      <c r="AF1417" s="27">
        <f>IF(('Activity data'!AY11*EF!$H42*EF!$H60)*NtoN2O*kgtoGg=0,"NO",('Activity data'!AY11*EF!$H42*EF!$H60)*NtoN2O*kgtoGg)</f>
        <v>0.12258752875783049</v>
      </c>
      <c r="AG1417" s="27">
        <f>IF(('Activity data'!AZ11*EF!$H42*EF!$H60)*NtoN2O*kgtoGg=0,"NO",('Activity data'!AZ11*EF!$H42*EF!$H60)*NtoN2O*kgtoGg)</f>
        <v>0.12275538199242869</v>
      </c>
      <c r="AH1417" s="27">
        <f>IF(('Activity data'!BA11*EF!$H42*EF!$H60)*NtoN2O*kgtoGg=0,"NO",('Activity data'!BA11*EF!$H42*EF!$H60)*NtoN2O*kgtoGg)</f>
        <v>0.12290772042082038</v>
      </c>
      <c r="AI1417" s="27">
        <f>IF(('Activity data'!BB11*EF!$H42*EF!$H60)*NtoN2O*kgtoGg=0,"NO",('Activity data'!BB11*EF!$H42*EF!$H60)*NtoN2O*kgtoGg)</f>
        <v>0.12305265773929117</v>
      </c>
      <c r="AJ1417" s="27">
        <f>IF(('Activity data'!BC11*EF!$H42*EF!$H60)*NtoN2O*kgtoGg=0,"NO",('Activity data'!BC11*EF!$H42*EF!$H60)*NtoN2O*kgtoGg)</f>
        <v>0.12319211779914702</v>
      </c>
      <c r="AK1417" s="27">
        <f>IF(('Activity data'!BD11*EF!$H42*EF!$H60)*NtoN2O*kgtoGg=0,"NO",('Activity data'!BD11*EF!$H42*EF!$H60)*NtoN2O*kgtoGg)</f>
        <v>0.12332263729533599</v>
      </c>
      <c r="AL1417" s="27">
        <f>IF(('Activity data'!BE11*EF!$H42*EF!$H60)*NtoN2O*kgtoGg=0,"NO",('Activity data'!BE11*EF!$H42*EF!$H60)*NtoN2O*kgtoGg)</f>
        <v>0.12344665263050685</v>
      </c>
      <c r="AM1417" s="27">
        <f>IF(('Activity data'!BF11*EF!$H42*EF!$H60)*NtoN2O*kgtoGg=0,"NO",('Activity data'!BF11*EF!$H42*EF!$H60)*NtoN2O*kgtoGg)</f>
        <v>0.12355983837960874</v>
      </c>
      <c r="AN1417" s="27">
        <f>IF(('Activity data'!BG11*EF!$H42*EF!$H60)*NtoN2O*kgtoGg=0,"NO",('Activity data'!BG11*EF!$H42*EF!$H60)*NtoN2O*kgtoGg)</f>
        <v>0.12366889626373621</v>
      </c>
      <c r="AO1417" s="27">
        <f>IF(('Activity data'!BH11*EF!$H42*EF!$H60)*NtoN2O*kgtoGg=0,"NO",('Activity data'!BH11*EF!$H42*EF!$H60)*NtoN2O*kgtoGg)</f>
        <v>0.12376906017850768</v>
      </c>
      <c r="AP1417" s="27">
        <f>IF(('Activity data'!BI11*EF!$H42*EF!$H60)*NtoN2O*kgtoGg=0,"NO",('Activity data'!BI11*EF!$H42*EF!$H60)*NtoN2O*kgtoGg)</f>
        <v>0.12386041904773933</v>
      </c>
      <c r="AQ1417" s="27">
        <f>IF(('Activity data'!BJ11*EF!$H42*EF!$H60)*NtoN2O*kgtoGg=0,"NO",('Activity data'!BJ11*EF!$H42*EF!$H60)*NtoN2O*kgtoGg)</f>
        <v>0.12394271153045082</v>
      </c>
      <c r="AR1417" s="27">
        <f>IF(('Activity data'!BK11*EF!$H42*EF!$H60)*NtoN2O*kgtoGg=0,"NO",('Activity data'!BK11*EF!$H42*EF!$H60)*NtoN2O*kgtoGg)</f>
        <v>0.12401586881810205</v>
      </c>
      <c r="AS1417" s="27">
        <f>IF(('Activity data'!BL11*EF!$H42*EF!$H60)*NtoN2O*kgtoGg=0,"NO",('Activity data'!BL11*EF!$H42*EF!$H60)*NtoN2O*kgtoGg)</f>
        <v>0.12408135383816869</v>
      </c>
      <c r="AT1417" s="27">
        <f>IF(('Activity data'!BM11*EF!$H42*EF!$H60)*NtoN2O*kgtoGg=0,"NO",('Activity data'!BM11*EF!$H42*EF!$H60)*NtoN2O*kgtoGg)</f>
        <v>0.12411838784767153</v>
      </c>
      <c r="AU1417" s="27">
        <f>IF(('Activity data'!BN11*EF!$H42*EF!$H60)*NtoN2O*kgtoGg=0,"NO",('Activity data'!BN11*EF!$H42*EF!$H60)*NtoN2O*kgtoGg)</f>
        <v>0.12414113359883719</v>
      </c>
      <c r="AV1417" s="27">
        <f>IF(('Activity data'!BO11*EF!$H42*EF!$H60)*NtoN2O*kgtoGg=0,"NO",('Activity data'!BO11*EF!$H42*EF!$H60)*NtoN2O*kgtoGg)</f>
        <v>0.12415229217875655</v>
      </c>
      <c r="AW1417" s="27">
        <f>IF(('Activity data'!BP11*EF!$H42*EF!$H60)*NtoN2O*kgtoGg=0,"NO",('Activity data'!BP11*EF!$H42*EF!$H60)*NtoN2O*kgtoGg)</f>
        <v>0.12415047484247166</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6.2665450726748353E-2</v>
      </c>
      <c r="L1418" s="27">
        <f>IF(('Activity data'!AE12*EF!$H43*EF!$H61)*NtoN2O*kgtoGg=0,"NO",('Activity data'!AE12*EF!$H43*EF!$H61)*NtoN2O*kgtoGg)</f>
        <v>6.269933373655362E-2</v>
      </c>
      <c r="M1418" s="27">
        <f>IF(('Activity data'!AF12*EF!$H43*EF!$H61)*NtoN2O*kgtoGg=0,"NO",('Activity data'!AF12*EF!$H43*EF!$H61)*NtoN2O*kgtoGg)</f>
        <v>6.2780346741822507E-2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6.3928581023646278E-2</v>
      </c>
      <c r="T1418" s="27">
        <f>IF(('Activity data'!AM12*EF!$H43*EF!$H61)*NtoN2O*kgtoGg=0,"NO",('Activity data'!AM12*EF!$H43*EF!$H61)*NtoN2O*kgtoGg)</f>
        <v>6.4142300040594458E-2</v>
      </c>
      <c r="U1418" s="27">
        <f>IF(('Activity data'!AN12*EF!$H43*EF!$H61)*NtoN2O*kgtoGg=0,"NO",('Activity data'!AN12*EF!$H43*EF!$H61)*NtoN2O*kgtoGg)</f>
        <v>6.4331393680681179E-2</v>
      </c>
      <c r="V1418" s="27">
        <f>IF(('Activity data'!AO12*EF!$H43*EF!$H61)*NtoN2O*kgtoGg=0,"NO",('Activity data'!AO12*EF!$H43*EF!$H61)*NtoN2O*kgtoGg)</f>
        <v>6.4496252313068908E-2</v>
      </c>
      <c r="W1418" s="27">
        <f>IF(('Activity data'!AP12*EF!$H43*EF!$H61)*NtoN2O*kgtoGg=0,"NO",('Activity data'!AP12*EF!$H43*EF!$H61)*NtoN2O*kgtoGg)</f>
        <v>6.4637099339446877E-2</v>
      </c>
      <c r="X1418" s="27">
        <f>IF(('Activity data'!AQ12*EF!$H43*EF!$H61)*NtoN2O*kgtoGg=0,"NO",('Activity data'!AQ12*EF!$H43*EF!$H61)*NtoN2O*kgtoGg)</f>
        <v>6.4750947234685385E-2</v>
      </c>
      <c r="Y1418" s="27">
        <f>IF(('Activity data'!AR12*EF!$H43*EF!$H61)*NtoN2O*kgtoGg=0,"NO",('Activity data'!AR12*EF!$H43*EF!$H61)*NtoN2O*kgtoGg)</f>
        <v>6.4861170005367244E-2</v>
      </c>
      <c r="Z1418" s="27">
        <f>IF(('Activity data'!AS12*EF!$H43*EF!$H61)*NtoN2O*kgtoGg=0,"NO",('Activity data'!AS12*EF!$H43*EF!$H61)*NtoN2O*kgtoGg)</f>
        <v>6.4968402417126828E-2</v>
      </c>
      <c r="AA1418" s="27">
        <f>IF(('Activity data'!AT12*EF!$H43*EF!$H61)*NtoN2O*kgtoGg=0,"NO",('Activity data'!AT12*EF!$H43*EF!$H61)*NtoN2O*kgtoGg)</f>
        <v>6.5072171079964186E-2</v>
      </c>
      <c r="AB1418" s="27">
        <f>IF(('Activity data'!AU12*EF!$H43*EF!$H61)*NtoN2O*kgtoGg=0,"NO",('Activity data'!AU12*EF!$H43*EF!$H61)*NtoN2O*kgtoGg)</f>
        <v>6.5174865617064509E-2</v>
      </c>
      <c r="AC1418" s="27">
        <f>IF(('Activity data'!AV12*EF!$H43*EF!$H61)*NtoN2O*kgtoGg=0,"NO",('Activity data'!AV12*EF!$H43*EF!$H61)*NtoN2O*kgtoGg)</f>
        <v>6.5270958253985462E-2</v>
      </c>
      <c r="AD1418" s="27">
        <f>IF(('Activity data'!AW12*EF!$H43*EF!$H61)*NtoN2O*kgtoGg=0,"NO",('Activity data'!AW12*EF!$H43*EF!$H61)*NtoN2O*kgtoGg)</f>
        <v>6.5366819281844277E-2</v>
      </c>
      <c r="AE1418" s="27">
        <f>IF(('Activity data'!AX12*EF!$H43*EF!$H61)*NtoN2O*kgtoGg=0,"NO",('Activity data'!AX12*EF!$H43*EF!$H61)*NtoN2O*kgtoGg)</f>
        <v>6.546019398876457E-2</v>
      </c>
      <c r="AF1418" s="27">
        <f>IF(('Activity data'!AY12*EF!$H43*EF!$H61)*NtoN2O*kgtoGg=0,"NO",('Activity data'!AY12*EF!$H43*EF!$H61)*NtoN2O*kgtoGg)</f>
        <v>6.5552632076310471E-2</v>
      </c>
      <c r="AG1418" s="27">
        <f>IF(('Activity data'!AZ12*EF!$H43*EF!$H61)*NtoN2O*kgtoGg=0,"NO",('Activity data'!AZ12*EF!$H43*EF!$H61)*NtoN2O*kgtoGg)</f>
        <v>6.5642390157266403E-2</v>
      </c>
      <c r="AH1418" s="27">
        <f>IF(('Activity data'!BA12*EF!$H43*EF!$H61)*NtoN2O*kgtoGg=0,"NO",('Activity data'!BA12*EF!$H43*EF!$H61)*NtoN2O*kgtoGg)</f>
        <v>6.5723851828356702E-2</v>
      </c>
      <c r="AI1418" s="27">
        <f>IF(('Activity data'!BB12*EF!$H43*EF!$H61)*NtoN2O*kgtoGg=0,"NO",('Activity data'!BB12*EF!$H43*EF!$H61)*NtoN2O*kgtoGg)</f>
        <v>6.5801355819244817E-2</v>
      </c>
      <c r="AJ1418" s="27">
        <f>IF(('Activity data'!BC12*EF!$H43*EF!$H61)*NtoN2O*kgtoGg=0,"NO",('Activity data'!BC12*EF!$H43*EF!$H61)*NtoN2O*kgtoGg)</f>
        <v>6.5875930892955056E-2</v>
      </c>
      <c r="AK1418" s="27">
        <f>IF(('Activity data'!BD12*EF!$H43*EF!$H61)*NtoN2O*kgtoGg=0,"NO",('Activity data'!BD12*EF!$H43*EF!$H61)*NtoN2O*kgtoGg)</f>
        <v>6.5945725076744857E-2</v>
      </c>
      <c r="AL1418" s="27">
        <f>IF(('Activity data'!BE12*EF!$H43*EF!$H61)*NtoN2O*kgtoGg=0,"NO",('Activity data'!BE12*EF!$H43*EF!$H61)*NtoN2O*kgtoGg)</f>
        <v>6.6012041216083409E-2</v>
      </c>
      <c r="AM1418" s="27">
        <f>IF(('Activity data'!BF12*EF!$H43*EF!$H61)*NtoN2O*kgtoGg=0,"NO",('Activity data'!BF12*EF!$H43*EF!$H61)*NtoN2O*kgtoGg)</f>
        <v>6.6072566326935575E-2</v>
      </c>
      <c r="AN1418" s="27">
        <f>IF(('Activity data'!BG12*EF!$H43*EF!$H61)*NtoN2O*kgtoGg=0,"NO",('Activity data'!BG12*EF!$H43*EF!$H61)*NtoN2O*kgtoGg)</f>
        <v>6.613088409731295E-2</v>
      </c>
      <c r="AO1418" s="27">
        <f>IF(('Activity data'!BH12*EF!$H43*EF!$H61)*NtoN2O*kgtoGg=0,"NO",('Activity data'!BH12*EF!$H43*EF!$H61)*NtoN2O*kgtoGg)</f>
        <v>6.6184445893678945E-2</v>
      </c>
      <c r="AP1418" s="27">
        <f>IF(('Activity data'!BI12*EF!$H43*EF!$H61)*NtoN2O*kgtoGg=0,"NO",('Activity data'!BI12*EF!$H43*EF!$H61)*NtoN2O*kgtoGg)</f>
        <v>6.6233299267283344E-2</v>
      </c>
      <c r="AQ1418" s="27">
        <f>IF(('Activity data'!BJ12*EF!$H43*EF!$H61)*NtoN2O*kgtoGg=0,"NO",('Activity data'!BJ12*EF!$H43*EF!$H61)*NtoN2O*kgtoGg)</f>
        <v>6.6277304468273165E-2</v>
      </c>
      <c r="AR1418" s="27">
        <f>IF(('Activity data'!BK12*EF!$H43*EF!$H61)*NtoN2O*kgtoGg=0,"NO",('Activity data'!BK12*EF!$H43*EF!$H61)*NtoN2O*kgtoGg)</f>
        <v>6.6316424701870311E-2</v>
      </c>
      <c r="AS1418" s="27">
        <f>IF(('Activity data'!BL12*EF!$H43*EF!$H61)*NtoN2O*kgtoGg=0,"NO",('Activity data'!BL12*EF!$H43*EF!$H61)*NtoN2O*kgtoGg)</f>
        <v>6.6351442256024754E-2</v>
      </c>
      <c r="AT1418" s="27">
        <f>IF(('Activity data'!BM12*EF!$H43*EF!$H61)*NtoN2O*kgtoGg=0,"NO",('Activity data'!BM12*EF!$H43*EF!$H61)*NtoN2O*kgtoGg)</f>
        <v>6.6371245875722865E-2</v>
      </c>
      <c r="AU1418" s="27">
        <f>IF(('Activity data'!BN12*EF!$H43*EF!$H61)*NtoN2O*kgtoGg=0,"NO",('Activity data'!BN12*EF!$H43*EF!$H61)*NtoN2O*kgtoGg)</f>
        <v>6.6383408971533428E-2</v>
      </c>
      <c r="AV1418" s="27">
        <f>IF(('Activity data'!BO12*EF!$H43*EF!$H61)*NtoN2O*kgtoGg=0,"NO",('Activity data'!BO12*EF!$H43*EF!$H61)*NtoN2O*kgtoGg)</f>
        <v>6.63893759266663E-2</v>
      </c>
      <c r="AW1418" s="27">
        <f>IF(('Activity data'!BP12*EF!$H43*EF!$H61)*NtoN2O*kgtoGg=0,"NO",('Activity data'!BP12*EF!$H43*EF!$H61)*NtoN2O*kgtoGg)</f>
        <v>6.6388404121638087E-2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1.5078704166608926E-2</v>
      </c>
      <c r="T1419" s="27">
        <f>IF(('Activity data'!AM13*EF!$H44*EF!$H62)*NtoN2O*kgtoGg=0,"NO",('Activity data'!AM13*EF!$H44*EF!$H62)*NtoN2O*kgtoGg)</f>
        <v>1.5164109953453546E-2</v>
      </c>
      <c r="U1419" s="27">
        <f>IF(('Activity data'!AN13*EF!$H44*EF!$H62)*NtoN2O*kgtoGg=0,"NO",('Activity data'!AN13*EF!$H44*EF!$H62)*NtoN2O*kgtoGg)</f>
        <v>1.5239284242247776E-2</v>
      </c>
      <c r="V1419" s="27">
        <f>IF(('Activity data'!AO13*EF!$H44*EF!$H62)*NtoN2O*kgtoGg=0,"NO",('Activity data'!AO13*EF!$H44*EF!$H62)*NtoN2O*kgtoGg)</f>
        <v>1.5304545719747074E-2</v>
      </c>
      <c r="W1419" s="27">
        <f>IF(('Activity data'!AP13*EF!$H44*EF!$H62)*NtoN2O*kgtoGg=0,"NO",('Activity data'!AP13*EF!$H44*EF!$H62)*NtoN2O*kgtoGg)</f>
        <v>1.5360135442252837E-2</v>
      </c>
      <c r="X1419" s="27">
        <f>IF(('Activity data'!AQ13*EF!$H44*EF!$H62)*NtoN2O*kgtoGg=0,"NO",('Activity data'!AQ13*EF!$H44*EF!$H62)*NtoN2O*kgtoGg)</f>
        <v>1.5405142607941085E-2</v>
      </c>
      <c r="Y1419" s="27">
        <f>IF(('Activity data'!AR13*EF!$H44*EF!$H62)*NtoN2O*kgtoGg=0,"NO",('Activity data'!AR13*EF!$H44*EF!$H62)*NtoN2O*kgtoGg)</f>
        <v>1.5447962927564311E-2</v>
      </c>
      <c r="Z1419" s="27">
        <f>IF(('Activity data'!AS13*EF!$H44*EF!$H62)*NtoN2O*kgtoGg=0,"NO",('Activity data'!AS13*EF!$H44*EF!$H62)*NtoN2O*kgtoGg)</f>
        <v>1.548889455308677E-2</v>
      </c>
      <c r="AA1419" s="27">
        <f>IF(('Activity data'!AT13*EF!$H44*EF!$H62)*NtoN2O*kgtoGg=0,"NO",('Activity data'!AT13*EF!$H44*EF!$H62)*NtoN2O*kgtoGg)</f>
        <v>1.5527836770406296E-2</v>
      </c>
      <c r="AB1419" s="27">
        <f>IF(('Activity data'!AU13*EF!$H44*EF!$H62)*NtoN2O*kgtoGg=0,"NO",('Activity data'!AU13*EF!$H44*EF!$H62)*NtoN2O*kgtoGg)</f>
        <v>1.5565688416231002E-2</v>
      </c>
      <c r="AC1419" s="27">
        <f>IF(('Activity data'!AV13*EF!$H44*EF!$H62)*NtoN2O*kgtoGg=0,"NO",('Activity data'!AV13*EF!$H44*EF!$H62)*NtoN2O*kgtoGg)</f>
        <v>1.5600564011685292E-2</v>
      </c>
      <c r="AD1419" s="27">
        <f>IF(('Activity data'!AW13*EF!$H44*EF!$H62)*NtoN2O*kgtoGg=0,"NO",('Activity data'!AW13*EF!$H44*EF!$H62)*NtoN2O*kgtoGg)</f>
        <v>1.5634746102029969E-2</v>
      </c>
      <c r="AE1419" s="27">
        <f>IF(('Activity data'!AX13*EF!$H44*EF!$H62)*NtoN2O*kgtoGg=0,"NO",('Activity data'!AX13*EF!$H44*EF!$H62)*NtoN2O*kgtoGg)</f>
        <v>1.5667487530601924E-2</v>
      </c>
      <c r="AF1419" s="27">
        <f>IF(('Activity data'!AY13*EF!$H44*EF!$H62)*NtoN2O*kgtoGg=0,"NO",('Activity data'!AY13*EF!$H44*EF!$H62)*NtoN2O*kgtoGg)</f>
        <v>1.5699367642390216E-2</v>
      </c>
      <c r="AG1419" s="27">
        <f>IF(('Activity data'!AZ13*EF!$H44*EF!$H62)*NtoN2O*kgtoGg=0,"NO",('Activity data'!AZ13*EF!$H44*EF!$H62)*NtoN2O*kgtoGg)</f>
        <v>1.5729814700629455E-2</v>
      </c>
      <c r="AH1419" s="27">
        <f>IF(('Activity data'!BA13*EF!$H44*EF!$H62)*NtoN2O*kgtoGg=0,"NO",('Activity data'!BA13*EF!$H44*EF!$H62)*NtoN2O*kgtoGg)</f>
        <v>1.5756916496943066E-2</v>
      </c>
      <c r="AI1419" s="27">
        <f>IF(('Activity data'!BB13*EF!$H44*EF!$H62)*NtoN2O*kgtoGg=0,"NO",('Activity data'!BB13*EF!$H44*EF!$H62)*NtoN2O*kgtoGg)</f>
        <v>1.5782216785041197E-2</v>
      </c>
      <c r="AJ1419" s="27">
        <f>IF(('Activity data'!BC13*EF!$H44*EF!$H62)*NtoN2O*kgtoGg=0,"NO",('Activity data'!BC13*EF!$H44*EF!$H62)*NtoN2O*kgtoGg)</f>
        <v>1.5806102465013513E-2</v>
      </c>
      <c r="AK1419" s="27">
        <f>IF(('Activity data'!BD13*EF!$H44*EF!$H62)*NtoN2O*kgtoGg=0,"NO",('Activity data'!BD13*EF!$H44*EF!$H62)*NtoN2O*kgtoGg)</f>
        <v>1.5827962795554217E-2</v>
      </c>
      <c r="AL1419" s="27">
        <f>IF(('Activity data'!BE13*EF!$H44*EF!$H62)*NtoN2O*kgtoGg=0,"NO",('Activity data'!BE13*EF!$H44*EF!$H62)*NtoN2O*kgtoGg)</f>
        <v>1.5848275086327315E-2</v>
      </c>
      <c r="AM1419" s="27">
        <f>IF(('Activity data'!BF13*EF!$H44*EF!$H62)*NtoN2O*kgtoGg=0,"NO",('Activity data'!BF13*EF!$H44*EF!$H62)*NtoN2O*kgtoGg)</f>
        <v>1.5866269910266493E-2</v>
      </c>
      <c r="AN1419" s="27">
        <f>IF(('Activity data'!BG13*EF!$H44*EF!$H62)*NtoN2O*kgtoGg=0,"NO",('Activity data'!BG13*EF!$H44*EF!$H62)*NtoN2O*kgtoGg)</f>
        <v>1.5883203226406024E-2</v>
      </c>
      <c r="AO1419" s="27">
        <f>IF(('Activity data'!BH13*EF!$H44*EF!$H62)*NtoN2O*kgtoGg=0,"NO",('Activity data'!BH13*EF!$H44*EF!$H62)*NtoN2O*kgtoGg)</f>
        <v>1.5898222376567517E-2</v>
      </c>
      <c r="AP1419" s="27">
        <f>IF(('Activity data'!BI13*EF!$H44*EF!$H62)*NtoN2O*kgtoGg=0,"NO",('Activity data'!BI13*EF!$H44*EF!$H62)*NtoN2O*kgtoGg)</f>
        <v>1.5911366343801824E-2</v>
      </c>
      <c r="AQ1419" s="27">
        <f>IF(('Activity data'!BJ13*EF!$H44*EF!$H62)*NtoN2O*kgtoGg=0,"NO",('Activity data'!BJ13*EF!$H44*EF!$H62)*NtoN2O*kgtoGg)</f>
        <v>1.592260886015575E-2</v>
      </c>
      <c r="AR1419" s="27">
        <f>IF(('Activity data'!BK13*EF!$H44*EF!$H62)*NtoN2O*kgtoGg=0,"NO",('Activity data'!BK13*EF!$H44*EF!$H62)*NtoN2O*kgtoGg)</f>
        <v>1.5931957873364856E-2</v>
      </c>
      <c r="AS1419" s="27">
        <f>IF(('Activity data'!BL13*EF!$H44*EF!$H62)*NtoN2O*kgtoGg=0,"NO",('Activity data'!BL13*EF!$H44*EF!$H62)*NtoN2O*kgtoGg)</f>
        <v>1.5939698752267903E-2</v>
      </c>
      <c r="AT1419" s="27">
        <f>IF(('Activity data'!BM13*EF!$H44*EF!$H62)*NtoN2O*kgtoGg=0,"NO",('Activity data'!BM13*EF!$H44*EF!$H62)*NtoN2O*kgtoGg)</f>
        <v>1.5942078145401422E-2</v>
      </c>
      <c r="AU1419" s="27">
        <f>IF(('Activity data'!BN13*EF!$H44*EF!$H62)*NtoN2O*kgtoGg=0,"NO",('Activity data'!BN13*EF!$H44*EF!$H62)*NtoN2O*kgtoGg)</f>
        <v>1.5941696471724866E-2</v>
      </c>
      <c r="AV1419" s="27">
        <f>IF(('Activity data'!BO13*EF!$H44*EF!$H62)*NtoN2O*kgtoGg=0,"NO",('Activity data'!BO13*EF!$H44*EF!$H62)*NtoN2O*kgtoGg)</f>
        <v>1.5939063311034396E-2</v>
      </c>
      <c r="AW1419" s="27">
        <f>IF(('Activity data'!BP13*EF!$H44*EF!$H62)*NtoN2O*kgtoGg=0,"NO",('Activity data'!BP13*EF!$H44*EF!$H62)*NtoN2O*kgtoGg)</f>
        <v>1.5933945683382855E-2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0.11732381389682568</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0.11954225620944353</v>
      </c>
      <c r="T1420" s="27">
        <f>IF(('Activity data'!AM14*EF!$H45*EF!$H63)*NtoN2O*kgtoGg=0,"NO",('Activity data'!AM14*EF!$H45*EF!$H63)*NtoN2O*kgtoGg)</f>
        <v>0.12021934359970862</v>
      </c>
      <c r="U1420" s="27">
        <f>IF(('Activity data'!AN14*EF!$H45*EF!$H63)*NtoN2O*kgtoGg=0,"NO",('Activity data'!AN14*EF!$H45*EF!$H63)*NtoN2O*kgtoGg)</f>
        <v>0.12081531683402028</v>
      </c>
      <c r="V1420" s="27">
        <f>IF(('Activity data'!AO14*EF!$H45*EF!$H63)*NtoN2O*kgtoGg=0,"NO",('Activity data'!AO14*EF!$H45*EF!$H63)*NtoN2O*kgtoGg)</f>
        <v>0.12133270242482619</v>
      </c>
      <c r="W1420" s="27">
        <f>IF(('Activity data'!AP14*EF!$H45*EF!$H63)*NtoN2O*kgtoGg=0,"NO",('Activity data'!AP14*EF!$H45*EF!$H63)*NtoN2O*kgtoGg)</f>
        <v>0.12177341143914</v>
      </c>
      <c r="X1420" s="27">
        <f>IF(('Activity data'!AQ14*EF!$H45*EF!$H63)*NtoN2O*kgtoGg=0,"NO",('Activity data'!AQ14*EF!$H45*EF!$H63)*NtoN2O*kgtoGg)</f>
        <v>0.12213022314341626</v>
      </c>
      <c r="Y1420" s="27">
        <f>IF(('Activity data'!AR14*EF!$H45*EF!$H63)*NtoN2O*kgtoGg=0,"NO",('Activity data'!AR14*EF!$H45*EF!$H63)*NtoN2O*kgtoGg)</f>
        <v>0.1224696977801497</v>
      </c>
      <c r="Z1420" s="27">
        <f>IF(('Activity data'!AS14*EF!$H45*EF!$H63)*NtoN2O*kgtoGg=0,"NO",('Activity data'!AS14*EF!$H45*EF!$H63)*NtoN2O*kgtoGg)</f>
        <v>0.12279419906429255</v>
      </c>
      <c r="AA1420" s="27">
        <f>IF(('Activity data'!AT14*EF!$H45*EF!$H63)*NtoN2O*kgtoGg=0,"NO",('Activity data'!AT14*EF!$H45*EF!$H63)*NtoN2O*kgtoGg)</f>
        <v>0.12310292854586717</v>
      </c>
      <c r="AB1420" s="27">
        <f>IF(('Activity data'!AU14*EF!$H45*EF!$H63)*NtoN2O*kgtoGg=0,"NO",('Activity data'!AU14*EF!$H45*EF!$H63)*NtoN2O*kgtoGg)</f>
        <v>0.12340301210033768</v>
      </c>
      <c r="AC1420" s="27">
        <f>IF(('Activity data'!AV14*EF!$H45*EF!$H63)*NtoN2O*kgtoGg=0,"NO",('Activity data'!AV14*EF!$H45*EF!$H63)*NtoN2O*kgtoGg)</f>
        <v>0.1236795018650541</v>
      </c>
      <c r="AD1420" s="27">
        <f>IF(('Activity data'!AW14*EF!$H45*EF!$H63)*NtoN2O*kgtoGg=0,"NO",('Activity data'!AW14*EF!$H45*EF!$H63)*NtoN2O*kgtoGg)</f>
        <v>0.12395049359992785</v>
      </c>
      <c r="AE1420" s="27">
        <f>IF(('Activity data'!AX14*EF!$H45*EF!$H63)*NtoN2O*kgtoGg=0,"NO",('Activity data'!AX14*EF!$H45*EF!$H63)*NtoN2O*kgtoGg)</f>
        <v>0.12421006393168614</v>
      </c>
      <c r="AF1420" s="27">
        <f>IF(('Activity data'!AY14*EF!$H45*EF!$H63)*NtoN2O*kgtoGg=0,"NO",('Activity data'!AY14*EF!$H45*EF!$H63)*NtoN2O*kgtoGg)</f>
        <v>0.12446280584168536</v>
      </c>
      <c r="AG1420" s="27">
        <f>IF(('Activity data'!AZ14*EF!$H45*EF!$H63)*NtoN2O*kgtoGg=0,"NO",('Activity data'!AZ14*EF!$H45*EF!$H63)*NtoN2O*kgtoGg)</f>
        <v>0.12470418666570332</v>
      </c>
      <c r="AH1420" s="27">
        <f>IF(('Activity data'!BA14*EF!$H45*EF!$H63)*NtoN2O*kgtoGg=0,"NO",('Activity data'!BA14*EF!$H45*EF!$H63)*NtoN2O*kgtoGg)</f>
        <v>0.1249190466326382</v>
      </c>
      <c r="AI1420" s="27">
        <f>IF(('Activity data'!BB14*EF!$H45*EF!$H63)*NtoN2O*kgtoGg=0,"NO",('Activity data'!BB14*EF!$H45*EF!$H63)*NtoN2O*kgtoGg)</f>
        <v>0.12511962444679128</v>
      </c>
      <c r="AJ1420" s="27">
        <f>IF(('Activity data'!BC14*EF!$H45*EF!$H63)*NtoN2O*kgtoGg=0,"NO",('Activity data'!BC14*EF!$H45*EF!$H63)*NtoN2O*kgtoGg)</f>
        <v>0.12530898740818619</v>
      </c>
      <c r="AK1420" s="27">
        <f>IF(('Activity data'!BD14*EF!$H45*EF!$H63)*NtoN2O*kgtoGg=0,"NO",('Activity data'!BD14*EF!$H45*EF!$H63)*NtoN2O*kgtoGg)</f>
        <v>0.12548229362902888</v>
      </c>
      <c r="AL1420" s="27">
        <f>IF(('Activity data'!BE14*EF!$H45*EF!$H63)*NtoN2O*kgtoGg=0,"NO",('Activity data'!BE14*EF!$H45*EF!$H63)*NtoN2O*kgtoGg)</f>
        <v>0.12564332716619286</v>
      </c>
      <c r="AM1420" s="27">
        <f>IF(('Activity data'!BF14*EF!$H45*EF!$H63)*NtoN2O*kgtoGg=0,"NO",('Activity data'!BF14*EF!$H45*EF!$H63)*NtoN2O*kgtoGg)</f>
        <v>0.12578598808917488</v>
      </c>
      <c r="AN1420" s="27">
        <f>IF(('Activity data'!BG14*EF!$H45*EF!$H63)*NtoN2O*kgtoGg=0,"NO",('Activity data'!BG14*EF!$H45*EF!$H63)*NtoN2O*kgtoGg)</f>
        <v>0.12592023349873135</v>
      </c>
      <c r="AO1420" s="27">
        <f>IF(('Activity data'!BH14*EF!$H45*EF!$H63)*NtoN2O*kgtoGg=0,"NO",('Activity data'!BH14*EF!$H45*EF!$H63)*NtoN2O*kgtoGg)</f>
        <v>0.12603930361754359</v>
      </c>
      <c r="AP1420" s="27">
        <f>IF(('Activity data'!BI14*EF!$H45*EF!$H63)*NtoN2O*kgtoGg=0,"NO",('Activity data'!BI14*EF!$H45*EF!$H63)*NtoN2O*kgtoGg)</f>
        <v>0.12614350749881689</v>
      </c>
      <c r="AQ1420" s="27">
        <f>IF(('Activity data'!BJ14*EF!$H45*EF!$H63)*NtoN2O*kgtoGg=0,"NO",('Activity data'!BJ14*EF!$H45*EF!$H63)*NtoN2O*kgtoGg)</f>
        <v>0.12623263689319791</v>
      </c>
      <c r="AR1420" s="27">
        <f>IF(('Activity data'!BK14*EF!$H45*EF!$H63)*NtoN2O*kgtoGg=0,"NO",('Activity data'!BK14*EF!$H45*EF!$H63)*NtoN2O*kgtoGg)</f>
        <v>0.1263067548094326</v>
      </c>
      <c r="AS1420" s="27">
        <f>IF(('Activity data'!BL14*EF!$H45*EF!$H63)*NtoN2O*kgtoGg=0,"NO",('Activity data'!BL14*EF!$H45*EF!$H63)*NtoN2O*kgtoGg)</f>
        <v>0.12636812361930447</v>
      </c>
      <c r="AT1420" s="27">
        <f>IF(('Activity data'!BM14*EF!$H45*EF!$H63)*NtoN2O*kgtoGg=0,"NO",('Activity data'!BM14*EF!$H45*EF!$H63)*NtoN2O*kgtoGg)</f>
        <v>0.12638698717816513</v>
      </c>
      <c r="AU1420" s="27">
        <f>IF(('Activity data'!BN14*EF!$H45*EF!$H63)*NtoN2O*kgtoGg=0,"NO",('Activity data'!BN14*EF!$H45*EF!$H63)*NtoN2O*kgtoGg)</f>
        <v>0.12638396131255181</v>
      </c>
      <c r="AV1420" s="27">
        <f>IF(('Activity data'!BO14*EF!$H45*EF!$H63)*NtoN2O*kgtoGg=0,"NO",('Activity data'!BO14*EF!$H45*EF!$H63)*NtoN2O*kgtoGg)</f>
        <v>0.12636308591328521</v>
      </c>
      <c r="AW1420" s="27">
        <f>IF(('Activity data'!BP14*EF!$H45*EF!$H63)*NtoN2O*kgtoGg=0,"NO",('Activity data'!BP14*EF!$H45*EF!$H63)*NtoN2O*kgtoGg)</f>
        <v>0.12632251394177191</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9.7466979224281783E-2</v>
      </c>
      <c r="L1423" s="27">
        <f>IF(('Activity data'!AE17*EF!$H48*EF!$H66)*NtoN2O*kgtoGg=0,"NO",('Activity data'!AE17*EF!$H48*EF!$H66)*NtoN2O*kgtoGg)</f>
        <v>9.6937181363551492E-2</v>
      </c>
      <c r="M1423" s="27">
        <f>IF(('Activity data'!AF17*EF!$H48*EF!$H66)*NtoN2O*kgtoGg=0,"NO",('Activity data'!AF17*EF!$H48*EF!$H66)*NtoN2O*kgtoGg)</f>
        <v>9.6980665528366566E-2</v>
      </c>
      <c r="N1423" s="27">
        <f>IF(('Activity data'!AG17*EF!$H48*EF!$H66)*NtoN2O*kgtoGg=0,"NO",('Activity data'!AG17*EF!$H48*EF!$H66)*NtoN2O*kgtoGg)</f>
        <v>9.6090308702663552E-2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8.9872834352323586E-2</v>
      </c>
      <c r="S1423" s="27">
        <f>IF(('Activity data'!AL17*EF!$H48*EF!$H66)*NtoN2O*kgtoGg=0,"NO",('Activity data'!AL17*EF!$H48*EF!$H66)*NtoN2O*kgtoGg)</f>
        <v>8.0091466237422651E-2</v>
      </c>
      <c r="T1423" s="27">
        <f>IF(('Activity data'!AM17*EF!$H48*EF!$H66)*NtoN2O*kgtoGg=0,"NO",('Activity data'!AM17*EF!$H48*EF!$H66)*NtoN2O*kgtoGg)</f>
        <v>8.1326487415573939E-2</v>
      </c>
      <c r="U1423" s="27">
        <f>IF(('Activity data'!AN17*EF!$H48*EF!$H66)*NtoN2O*kgtoGg=0,"NO",('Activity data'!AN17*EF!$H48*EF!$H66)*NtoN2O*kgtoGg)</f>
        <v>8.1846585619549966E-2</v>
      </c>
      <c r="V1423" s="27">
        <f>IF(('Activity data'!AO17*EF!$H48*EF!$H66)*NtoN2O*kgtoGg=0,"NO",('Activity data'!AO17*EF!$H48*EF!$H66)*NtoN2O*kgtoGg)</f>
        <v>8.2148368826373136E-2</v>
      </c>
      <c r="W1423" s="27">
        <f>IF(('Activity data'!AP17*EF!$H48*EF!$H66)*NtoN2O*kgtoGg=0,"NO",('Activity data'!AP17*EF!$H48*EF!$H66)*NtoN2O*kgtoGg)</f>
        <v>8.262812914320615E-2</v>
      </c>
      <c r="X1423" s="27">
        <f>IF(('Activity data'!AQ17*EF!$H48*EF!$H66)*NtoN2O*kgtoGg=0,"NO",('Activity data'!AQ17*EF!$H48*EF!$H66)*NtoN2O*kgtoGg)</f>
        <v>8.2963795143198224E-2</v>
      </c>
      <c r="Y1423" s="27">
        <f>IF(('Activity data'!AR17*EF!$H48*EF!$H66)*NtoN2O*kgtoGg=0,"NO",('Activity data'!AR17*EF!$H48*EF!$H66)*NtoN2O*kgtoGg)</f>
        <v>8.2970948623515811E-2</v>
      </c>
      <c r="Z1423" s="27">
        <f>IF(('Activity data'!AS17*EF!$H48*EF!$H66)*NtoN2O*kgtoGg=0,"NO",('Activity data'!AS17*EF!$H48*EF!$H66)*NtoN2O*kgtoGg)</f>
        <v>8.2956811359759727E-2</v>
      </c>
      <c r="AA1423" s="27">
        <f>IF(('Activity data'!AT17*EF!$H48*EF!$H66)*NtoN2O*kgtoGg=0,"NO",('Activity data'!AT17*EF!$H48*EF!$H66)*NtoN2O*kgtoGg)</f>
        <v>8.2979293083164388E-2</v>
      </c>
      <c r="AB1423" s="27">
        <f>IF(('Activity data'!AU17*EF!$H48*EF!$H66)*NtoN2O*kgtoGg=0,"NO",('Activity data'!AU17*EF!$H48*EF!$H66)*NtoN2O*kgtoGg)</f>
        <v>8.3635771017202473E-2</v>
      </c>
      <c r="AC1423" s="27">
        <f>IF(('Activity data'!AV17*EF!$H48*EF!$H66)*NtoN2O*kgtoGg=0,"NO",('Activity data'!AV17*EF!$H48*EF!$H66)*NtoN2O*kgtoGg)</f>
        <v>8.3968458310358277E-2</v>
      </c>
      <c r="AD1423" s="27">
        <f>IF(('Activity data'!AW17*EF!$H48*EF!$H66)*NtoN2O*kgtoGg=0,"NO",('Activity data'!AW17*EF!$H48*EF!$H66)*NtoN2O*kgtoGg)</f>
        <v>8.4715618803122741E-2</v>
      </c>
      <c r="AE1423" s="27">
        <f>IF(('Activity data'!AX17*EF!$H48*EF!$H66)*NtoN2O*kgtoGg=0,"NO",('Activity data'!AX17*EF!$H48*EF!$H66)*NtoN2O*kgtoGg)</f>
        <v>8.5539220068095612E-2</v>
      </c>
      <c r="AF1423" s="27">
        <f>IF(('Activity data'!AY17*EF!$H48*EF!$H66)*NtoN2O*kgtoGg=0,"NO",('Activity data'!AY17*EF!$H48*EF!$H66)*NtoN2O*kgtoGg)</f>
        <v>8.6807140177873512E-2</v>
      </c>
      <c r="AG1423" s="27">
        <f>IF(('Activity data'!AZ17*EF!$H48*EF!$H66)*NtoN2O*kgtoGg=0,"NO",('Activity data'!AZ17*EF!$H48*EF!$H66)*NtoN2O*kgtoGg)</f>
        <v>8.8268977810850163E-2</v>
      </c>
      <c r="AH1423" s="27">
        <f>IF(('Activity data'!BA17*EF!$H48*EF!$H66)*NtoN2O*kgtoGg=0,"NO",('Activity data'!BA17*EF!$H48*EF!$H66)*NtoN2O*kgtoGg)</f>
        <v>8.9000070499233891E-2</v>
      </c>
      <c r="AI1423" s="27">
        <f>IF(('Activity data'!BB17*EF!$H48*EF!$H66)*NtoN2O*kgtoGg=0,"NO",('Activity data'!BB17*EF!$H48*EF!$H66)*NtoN2O*kgtoGg)</f>
        <v>8.9702992514848146E-2</v>
      </c>
      <c r="AJ1423" s="27">
        <f>IF(('Activity data'!BC17*EF!$H48*EF!$H66)*NtoN2O*kgtoGg=0,"NO",('Activity data'!BC17*EF!$H48*EF!$H66)*NtoN2O*kgtoGg)</f>
        <v>9.0618194506708952E-2</v>
      </c>
      <c r="AK1423" s="27">
        <f>IF(('Activity data'!BD17*EF!$H48*EF!$H66)*NtoN2O*kgtoGg=0,"NO",('Activity data'!BD17*EF!$H48*EF!$H66)*NtoN2O*kgtoGg)</f>
        <v>9.148197984125922E-2</v>
      </c>
      <c r="AL1423" s="27">
        <f>IF(('Activity data'!BE17*EF!$H48*EF!$H66)*NtoN2O*kgtoGg=0,"NO",('Activity data'!BE17*EF!$H48*EF!$H66)*NtoN2O*kgtoGg)</f>
        <v>9.2566905902376331E-2</v>
      </c>
      <c r="AM1423" s="27">
        <f>IF(('Activity data'!BF17*EF!$H48*EF!$H66)*NtoN2O*kgtoGg=0,"NO",('Activity data'!BF17*EF!$H48*EF!$H66)*NtoN2O*kgtoGg)</f>
        <v>9.353417514760351E-2</v>
      </c>
      <c r="AN1423" s="27">
        <f>IF(('Activity data'!BG17*EF!$H48*EF!$H66)*NtoN2O*kgtoGg=0,"NO",('Activity data'!BG17*EF!$H48*EF!$H66)*NtoN2O*kgtoGg)</f>
        <v>9.4862028923488564E-2</v>
      </c>
      <c r="AO1423" s="27">
        <f>IF(('Activity data'!BH17*EF!$H48*EF!$H66)*NtoN2O*kgtoGg=0,"NO",('Activity data'!BH17*EF!$H48*EF!$H66)*NtoN2O*kgtoGg)</f>
        <v>9.6170819863117651E-2</v>
      </c>
      <c r="AP1423" s="27">
        <f>IF(('Activity data'!BI17*EF!$H48*EF!$H66)*NtoN2O*kgtoGg=0,"NO",('Activity data'!BI17*EF!$H48*EF!$H66)*NtoN2O*kgtoGg)</f>
        <v>9.7506861618746568E-2</v>
      </c>
      <c r="AQ1423" s="27">
        <f>IF(('Activity data'!BJ17*EF!$H48*EF!$H66)*NtoN2O*kgtoGg=0,"NO",('Activity data'!BJ17*EF!$H48*EF!$H66)*NtoN2O*kgtoGg)</f>
        <v>9.8882539012865048E-2</v>
      </c>
      <c r="AR1423" s="27">
        <f>IF(('Activity data'!BK17*EF!$H48*EF!$H66)*NtoN2O*kgtoGg=0,"NO",('Activity data'!BK17*EF!$H48*EF!$H66)*NtoN2O*kgtoGg)</f>
        <v>0.10032292250058811</v>
      </c>
      <c r="AS1423" s="27">
        <f>IF(('Activity data'!BL17*EF!$H48*EF!$H66)*NtoN2O*kgtoGg=0,"NO",('Activity data'!BL17*EF!$H48*EF!$H66)*NtoN2O*kgtoGg)</f>
        <v>0.10196633524372066</v>
      </c>
      <c r="AT1423" s="27">
        <f>IF(('Activity data'!BM17*EF!$H48*EF!$H66)*NtoN2O*kgtoGg=0,"NO",('Activity data'!BM17*EF!$H48*EF!$H66)*NtoN2O*kgtoGg)</f>
        <v>0.10219358337474922</v>
      </c>
      <c r="AU1423" s="27">
        <f>IF(('Activity data'!BN17*EF!$H48*EF!$H66)*NtoN2O*kgtoGg=0,"NO",('Activity data'!BN17*EF!$H48*EF!$H66)*NtoN2O*kgtoGg)</f>
        <v>0.10219265974889229</v>
      </c>
      <c r="AV1423" s="27">
        <f>IF(('Activity data'!BO17*EF!$H48*EF!$H66)*NtoN2O*kgtoGg=0,"NO",('Activity data'!BO17*EF!$H48*EF!$H66)*NtoN2O*kgtoGg)</f>
        <v>0.10220433044931966</v>
      </c>
      <c r="AW1423" s="27">
        <f>IF(('Activity data'!BP17*EF!$H48*EF!$H66)*NtoN2O*kgtoGg=0,"NO",('Activity data'!BP17*EF!$H48*EF!$H66)*NtoN2O*kgtoGg)</f>
        <v>0.10214560273268752</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3.8131055665722162E-2</v>
      </c>
      <c r="L1424" s="27">
        <f>IF(('Activity data'!AE18*EF!$H49*EF!$H67)*NtoN2O*kgtoGg=0,"NO",('Activity data'!AE18*EF!$H49*EF!$H67)*NtoN2O*kgtoGg)</f>
        <v>3.7923788015899955E-2</v>
      </c>
      <c r="M1424" s="27">
        <f>IF(('Activity data'!AF18*EF!$H49*EF!$H67)*NtoN2O*kgtoGg=0,"NO",('Activity data'!AF18*EF!$H49*EF!$H67)*NtoN2O*kgtoGg)</f>
        <v>3.794079990159023E-2</v>
      </c>
      <c r="N1424" s="27">
        <f>IF(('Activity data'!AG18*EF!$H49*EF!$H67)*NtoN2O*kgtoGg=0,"NO",('Activity data'!AG18*EF!$H49*EF!$H67)*NtoN2O*kgtoGg)</f>
        <v>3.7592474284510076E-2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3.1333403186949688E-2</v>
      </c>
      <c r="T1424" s="27">
        <f>IF(('Activity data'!AM18*EF!$H49*EF!$H67)*NtoN2O*kgtoGg=0,"NO",('Activity data'!AM18*EF!$H49*EF!$H67)*NtoN2O*kgtoGg)</f>
        <v>3.1816568477053393E-2</v>
      </c>
      <c r="U1424" s="27">
        <f>IF(('Activity data'!AN18*EF!$H49*EF!$H67)*NtoN2O*kgtoGg=0,"NO",('Activity data'!AN18*EF!$H49*EF!$H67)*NtoN2O*kgtoGg)</f>
        <v>3.2020041424766457E-2</v>
      </c>
      <c r="V1424" s="27">
        <f>IF(('Activity data'!AO18*EF!$H49*EF!$H67)*NtoN2O*kgtoGg=0,"NO",('Activity data'!AO18*EF!$H49*EF!$H67)*NtoN2O*kgtoGg)</f>
        <v>3.2138105125416046E-2</v>
      </c>
      <c r="W1424" s="27">
        <f>IF(('Activity data'!AP18*EF!$H49*EF!$H67)*NtoN2O*kgtoGg=0,"NO",('Activity data'!AP18*EF!$H49*EF!$H67)*NtoN2O*kgtoGg)</f>
        <v>3.2325797074966141E-2</v>
      </c>
      <c r="X1424" s="27">
        <f>IF(('Activity data'!AQ18*EF!$H49*EF!$H67)*NtoN2O*kgtoGg=0,"NO",('Activity data'!AQ18*EF!$H49*EF!$H67)*NtoN2O*kgtoGg)</f>
        <v>3.2457116410321084E-2</v>
      </c>
      <c r="Y1424" s="27">
        <f>IF(('Activity data'!AR18*EF!$H49*EF!$H67)*NtoN2O*kgtoGg=0,"NO",('Activity data'!AR18*EF!$H49*EF!$H67)*NtoN2O*kgtoGg)</f>
        <v>3.2459914996656319E-2</v>
      </c>
      <c r="Z1424" s="27">
        <f>IF(('Activity data'!AS18*EF!$H49*EF!$H67)*NtoN2O*kgtoGg=0,"NO",('Activity data'!AS18*EF!$H49*EF!$H67)*NtoN2O*kgtoGg)</f>
        <v>3.2454384212840769E-2</v>
      </c>
      <c r="AA1424" s="27">
        <f>IF(('Activity data'!AT18*EF!$H49*EF!$H67)*NtoN2O*kgtoGg=0,"NO",('Activity data'!AT18*EF!$H49*EF!$H67)*NtoN2O*kgtoGg)</f>
        <v>3.2463179518219344E-2</v>
      </c>
      <c r="AB1424" s="27">
        <f>IF(('Activity data'!AU18*EF!$H49*EF!$H67)*NtoN2O*kgtoGg=0,"NO",('Activity data'!AU18*EF!$H49*EF!$H67)*NtoN2O*kgtoGg)</f>
        <v>3.2720006977584051E-2</v>
      </c>
      <c r="AC1424" s="27">
        <f>IF(('Activity data'!AV18*EF!$H49*EF!$H67)*NtoN2O*kgtoGg=0,"NO",('Activity data'!AV18*EF!$H49*EF!$H67)*NtoN2O*kgtoGg)</f>
        <v>3.2850160982515413E-2</v>
      </c>
      <c r="AD1424" s="27">
        <f>IF(('Activity data'!AW18*EF!$H49*EF!$H67)*NtoN2O*kgtoGg=0,"NO",('Activity data'!AW18*EF!$H49*EF!$H67)*NtoN2O*kgtoGg)</f>
        <v>3.3142465294884342E-2</v>
      </c>
      <c r="AE1424" s="27">
        <f>IF(('Activity data'!AX18*EF!$H49*EF!$H67)*NtoN2O*kgtoGg=0,"NO",('Activity data'!AX18*EF!$H49*EF!$H67)*NtoN2O*kgtoGg)</f>
        <v>3.3464674785021235E-2</v>
      </c>
      <c r="AF1424" s="27">
        <f>IF(('Activity data'!AY18*EF!$H49*EF!$H67)*NtoN2O*kgtoGg=0,"NO",('Activity data'!AY18*EF!$H49*EF!$H67)*NtoN2O*kgtoGg)</f>
        <v>3.3960710803274952E-2</v>
      </c>
      <c r="AG1424" s="27">
        <f>IF(('Activity data'!AZ18*EF!$H49*EF!$H67)*NtoN2O*kgtoGg=0,"NO",('Activity data'!AZ18*EF!$H49*EF!$H67)*NtoN2O*kgtoGg)</f>
        <v>3.4532611282810821E-2</v>
      </c>
      <c r="AH1424" s="27">
        <f>IF(('Activity data'!BA18*EF!$H49*EF!$H67)*NtoN2O*kgtoGg=0,"NO",('Activity data'!BA18*EF!$H49*EF!$H67)*NtoN2O*kgtoGg)</f>
        <v>3.4818629544784596E-2</v>
      </c>
      <c r="AI1424" s="27">
        <f>IF(('Activity data'!BB18*EF!$H49*EF!$H67)*NtoN2O*kgtoGg=0,"NO",('Activity data'!BB18*EF!$H49*EF!$H67)*NtoN2O*kgtoGg)</f>
        <v>3.5093626869205342E-2</v>
      </c>
      <c r="AJ1424" s="27">
        <f>IF(('Activity data'!BC18*EF!$H49*EF!$H67)*NtoN2O*kgtoGg=0,"NO",('Activity data'!BC18*EF!$H49*EF!$H67)*NtoN2O*kgtoGg)</f>
        <v>3.5451672418321215E-2</v>
      </c>
      <c r="AK1424" s="27">
        <f>IF(('Activity data'!BD18*EF!$H49*EF!$H67)*NtoN2O*kgtoGg=0,"NO",('Activity data'!BD18*EF!$H49*EF!$H67)*NtoN2O*kgtoGg)</f>
        <v>3.5789602730075094E-2</v>
      </c>
      <c r="AL1424" s="27">
        <f>IF(('Activity data'!BE18*EF!$H49*EF!$H67)*NtoN2O*kgtoGg=0,"NO",('Activity data'!BE18*EF!$H49*EF!$H67)*NtoN2O*kgtoGg)</f>
        <v>3.6214047771451145E-2</v>
      </c>
      <c r="AM1424" s="27">
        <f>IF(('Activity data'!BF18*EF!$H49*EF!$H67)*NtoN2O*kgtoGg=0,"NO",('Activity data'!BF18*EF!$H49*EF!$H67)*NtoN2O*kgtoGg)</f>
        <v>3.6592463084278548E-2</v>
      </c>
      <c r="AN1424" s="27">
        <f>IF(('Activity data'!BG18*EF!$H49*EF!$H67)*NtoN2O*kgtoGg=0,"NO",('Activity data'!BG18*EF!$H49*EF!$H67)*NtoN2O*kgtoGg)</f>
        <v>3.7111946366177567E-2</v>
      </c>
      <c r="AO1424" s="27">
        <f>IF(('Activity data'!BH18*EF!$H49*EF!$H67)*NtoN2O*kgtoGg=0,"NO",('Activity data'!BH18*EF!$H49*EF!$H67)*NtoN2O*kgtoGg)</f>
        <v>3.7623971880572038E-2</v>
      </c>
      <c r="AP1424" s="27">
        <f>IF(('Activity data'!BI18*EF!$H49*EF!$H67)*NtoN2O*kgtoGg=0,"NO",('Activity data'!BI18*EF!$H49*EF!$H67)*NtoN2O*kgtoGg)</f>
        <v>3.814665846592713E-2</v>
      </c>
      <c r="AQ1424" s="27">
        <f>IF(('Activity data'!BJ18*EF!$H49*EF!$H67)*NtoN2O*kgtoGg=0,"NO",('Activity data'!BJ18*EF!$H49*EF!$H67)*NtoN2O*kgtoGg)</f>
        <v>3.8684851315553673E-2</v>
      </c>
      <c r="AR1424" s="27">
        <f>IF(('Activity data'!BK18*EF!$H49*EF!$H67)*NtoN2O*kgtoGg=0,"NO",('Activity data'!BK18*EF!$H49*EF!$H67)*NtoN2O*kgtoGg)</f>
        <v>3.9248358499088837E-2</v>
      </c>
      <c r="AS1424" s="27">
        <f>IF(('Activity data'!BL18*EF!$H49*EF!$H67)*NtoN2O*kgtoGg=0,"NO",('Activity data'!BL18*EF!$H49*EF!$H67)*NtoN2O*kgtoGg)</f>
        <v>3.9891294838030313E-2</v>
      </c>
      <c r="AT1424" s="27">
        <f>IF(('Activity data'!BM18*EF!$H49*EF!$H67)*NtoN2O*kgtoGg=0,"NO",('Activity data'!BM18*EF!$H49*EF!$H67)*NtoN2O*kgtoGg)</f>
        <v>3.9980198907933223E-2</v>
      </c>
      <c r="AU1424" s="27">
        <f>IF(('Activity data'!BN18*EF!$H49*EF!$H67)*NtoN2O*kgtoGg=0,"NO",('Activity data'!BN18*EF!$H49*EF!$H67)*NtoN2O*kgtoGg)</f>
        <v>3.997983756679753E-2</v>
      </c>
      <c r="AV1424" s="27">
        <f>IF(('Activity data'!BO18*EF!$H49*EF!$H67)*NtoN2O*kgtoGg=0,"NO",('Activity data'!BO18*EF!$H49*EF!$H67)*NtoN2O*kgtoGg)</f>
        <v>3.9984403381098918E-2</v>
      </c>
      <c r="AW1424" s="27">
        <f>IF(('Activity data'!BP18*EF!$H49*EF!$H67)*NtoN2O*kgtoGg=0,"NO",('Activity data'!BP18*EF!$H49*EF!$H67)*NtoN2O*kgtoGg)</f>
        <v>3.9961427909304854E-2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0.32784224726088979</v>
      </c>
      <c r="L1425" s="27">
        <f>IF(('Activity data'!AE19*EF!$H50*EF!$H68)*NtoN2O*kgtoGg=0,"NO",('Activity data'!AE19*EF!$H50*EF!$H68)*NtoN2O*kgtoGg)</f>
        <v>0.33450793008613727</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0.36607496135357975</v>
      </c>
      <c r="S1425" s="27">
        <f>IF(('Activity data'!AL19*EF!$H50*EF!$H68)*NtoN2O*kgtoGg=0,"NO",('Activity data'!AL19*EF!$H50*EF!$H68)*NtoN2O*kgtoGg)</f>
        <v>0.35146679960329763</v>
      </c>
      <c r="T1425" s="27">
        <f>IF(('Activity data'!AM19*EF!$H50*EF!$H68)*NtoN2O*kgtoGg=0,"NO",('Activity data'!AM19*EF!$H50*EF!$H68)*NtoN2O*kgtoGg)</f>
        <v>0.36127188227022533</v>
      </c>
      <c r="U1425" s="27">
        <f>IF(('Activity data'!AN19*EF!$H50*EF!$H68)*NtoN2O*kgtoGg=0,"NO",('Activity data'!AN19*EF!$H50*EF!$H68)*NtoN2O*kgtoGg)</f>
        <v>0.36938106524088465</v>
      </c>
      <c r="V1425" s="27">
        <f>IF(('Activity data'!AO19*EF!$H50*EF!$H68)*NtoN2O*kgtoGg=0,"NO",('Activity data'!AO19*EF!$H50*EF!$H68)*NtoN2O*kgtoGg)</f>
        <v>0.37689047688718919</v>
      </c>
      <c r="W1425" s="27">
        <f>IF(('Activity data'!AP19*EF!$H50*EF!$H68)*NtoN2O*kgtoGg=0,"NO",('Activity data'!AP19*EF!$H50*EF!$H68)*NtoN2O*kgtoGg)</f>
        <v>0.38475211301826423</v>
      </c>
      <c r="X1425" s="27">
        <f>IF(('Activity data'!AQ19*EF!$H50*EF!$H68)*NtoN2O*kgtoGg=0,"NO",('Activity data'!AQ19*EF!$H50*EF!$H68)*NtoN2O*kgtoGg)</f>
        <v>0.39217085110108957</v>
      </c>
      <c r="Y1425" s="27">
        <f>IF(('Activity data'!AR19*EF!$H50*EF!$H68)*NtoN2O*kgtoGg=0,"NO",('Activity data'!AR19*EF!$H50*EF!$H68)*NtoN2O*kgtoGg)</f>
        <v>0.39875797259965884</v>
      </c>
      <c r="Z1425" s="27">
        <f>IF(('Activity data'!AS19*EF!$H50*EF!$H68)*NtoN2O*kgtoGg=0,"NO",('Activity data'!AS19*EF!$H50*EF!$H68)*NtoN2O*kgtoGg)</f>
        <v>0.40527861570080786</v>
      </c>
      <c r="AA1425" s="27">
        <f>IF(('Activity data'!AT19*EF!$H50*EF!$H68)*NtoN2O*kgtoGg=0,"NO",('Activity data'!AT19*EF!$H50*EF!$H68)*NtoN2O*kgtoGg)</f>
        <v>0.41188789419680788</v>
      </c>
      <c r="AB1425" s="27">
        <f>IF(('Activity data'!AU19*EF!$H50*EF!$H68)*NtoN2O*kgtoGg=0,"NO",('Activity data'!AU19*EF!$H50*EF!$H68)*NtoN2O*kgtoGg)</f>
        <v>0.42025011550229818</v>
      </c>
      <c r="AC1425" s="27">
        <f>IF(('Activity data'!AV19*EF!$H50*EF!$H68)*NtoN2O*kgtoGg=0,"NO",('Activity data'!AV19*EF!$H50*EF!$H68)*NtoN2O*kgtoGg)</f>
        <v>0.42776348020101262</v>
      </c>
      <c r="AD1425" s="27">
        <f>IF(('Activity data'!AW19*EF!$H50*EF!$H68)*NtoN2O*kgtoGg=0,"NO",('Activity data'!AW19*EF!$H50*EF!$H68)*NtoN2O*kgtoGg)</f>
        <v>0.43652115244252149</v>
      </c>
      <c r="AE1425" s="27">
        <f>IF(('Activity data'!AX19*EF!$H50*EF!$H68)*NtoN2O*kgtoGg=0,"NO",('Activity data'!AX19*EF!$H50*EF!$H68)*NtoN2O*kgtoGg)</f>
        <v>0.44560160903905688</v>
      </c>
      <c r="AF1425" s="27">
        <f>IF(('Activity data'!AY19*EF!$H50*EF!$H68)*NtoN2O*kgtoGg=0,"NO",('Activity data'!AY19*EF!$H50*EF!$H68)*NtoN2O*kgtoGg)</f>
        <v>0.45612637561051617</v>
      </c>
      <c r="AG1425" s="27">
        <f>IF(('Activity data'!AZ19*EF!$H50*EF!$H68)*NtoN2O*kgtoGg=0,"NO",('Activity data'!AZ19*EF!$H50*EF!$H68)*NtoN2O*kgtoGg)</f>
        <v>0.4674105970190387</v>
      </c>
      <c r="AH1425" s="27">
        <f>IF(('Activity data'!BA19*EF!$H50*EF!$H68)*NtoN2O*kgtoGg=0,"NO",('Activity data'!BA19*EF!$H50*EF!$H68)*NtoN2O*kgtoGg)</f>
        <v>0.47660579643256989</v>
      </c>
      <c r="AI1425" s="27">
        <f>IF(('Activity data'!BB19*EF!$H50*EF!$H68)*NtoN2O*kgtoGg=0,"NO",('Activity data'!BB19*EF!$H50*EF!$H68)*NtoN2O*kgtoGg)</f>
        <v>0.48582507538292796</v>
      </c>
      <c r="AJ1425" s="27">
        <f>IF(('Activity data'!BC19*EF!$H50*EF!$H68)*NtoN2O*kgtoGg=0,"NO",('Activity data'!BC19*EF!$H50*EF!$H68)*NtoN2O*kgtoGg)</f>
        <v>0.49584714415907366</v>
      </c>
      <c r="AK1425" s="27">
        <f>IF(('Activity data'!BD19*EF!$H50*EF!$H68)*NtoN2O*kgtoGg=0,"NO",('Activity data'!BD19*EF!$H50*EF!$H68)*NtoN2O*kgtoGg)</f>
        <v>0.50584327891958292</v>
      </c>
      <c r="AL1425" s="27">
        <f>IF(('Activity data'!BE19*EF!$H50*EF!$H68)*NtoN2O*kgtoGg=0,"NO",('Activity data'!BE19*EF!$H50*EF!$H68)*NtoN2O*kgtoGg)</f>
        <v>0.51672673790947277</v>
      </c>
      <c r="AM1425" s="27">
        <f>IF(('Activity data'!BF19*EF!$H50*EF!$H68)*NtoN2O*kgtoGg=0,"NO",('Activity data'!BF19*EF!$H50*EF!$H68)*NtoN2O*kgtoGg)</f>
        <v>0.52738100324368553</v>
      </c>
      <c r="AN1425" s="27">
        <f>IF(('Activity data'!BG19*EF!$H50*EF!$H68)*NtoN2O*kgtoGg=0,"NO",('Activity data'!BG19*EF!$H50*EF!$H68)*NtoN2O*kgtoGg)</f>
        <v>0.53946633869507565</v>
      </c>
      <c r="AO1425" s="27">
        <f>IF(('Activity data'!BH19*EF!$H50*EF!$H68)*NtoN2O*kgtoGg=0,"NO",('Activity data'!BH19*EF!$H50*EF!$H68)*NtoN2O*kgtoGg)</f>
        <v>0.55170594750895274</v>
      </c>
      <c r="AP1425" s="27">
        <f>IF(('Activity data'!BI19*EF!$H50*EF!$H68)*NtoN2O*kgtoGg=0,"NO",('Activity data'!BI19*EF!$H50*EF!$H68)*NtoN2O*kgtoGg)</f>
        <v>0.5642708280414559</v>
      </c>
      <c r="AQ1425" s="27">
        <f>IF(('Activity data'!BJ19*EF!$H50*EF!$H68)*NtoN2O*kgtoGg=0,"NO",('Activity data'!BJ19*EF!$H50*EF!$H68)*NtoN2O*kgtoGg)</f>
        <v>0.57721922613179033</v>
      </c>
      <c r="AR1425" s="27">
        <f>IF(('Activity data'!BK19*EF!$H50*EF!$H68)*NtoN2O*kgtoGg=0,"NO",('Activity data'!BK19*EF!$H50*EF!$H68)*NtoN2O*kgtoGg)</f>
        <v>0.5906610946936528</v>
      </c>
      <c r="AS1425" s="27">
        <f>IF(('Activity data'!BL19*EF!$H50*EF!$H68)*NtoN2O*kgtoGg=0,"NO",('Activity data'!BL19*EF!$H50*EF!$H68)*NtoN2O*kgtoGg)</f>
        <v>0.60514882901449418</v>
      </c>
      <c r="AT1425" s="27">
        <f>IF(('Activity data'!BM19*EF!$H50*EF!$H68)*NtoN2O*kgtoGg=0,"NO",('Activity data'!BM19*EF!$H50*EF!$H68)*NtoN2O*kgtoGg)</f>
        <v>0.6144050490980183</v>
      </c>
      <c r="AU1425" s="27">
        <f>IF(('Activity data'!BN19*EF!$H50*EF!$H68)*NtoN2O*kgtoGg=0,"NO",('Activity data'!BN19*EF!$H50*EF!$H68)*NtoN2O*kgtoGg)</f>
        <v>0.62286168363001027</v>
      </c>
      <c r="AV1425" s="27">
        <f>IF(('Activity data'!BO19*EF!$H50*EF!$H68)*NtoN2O*kgtoGg=0,"NO",('Activity data'!BO19*EF!$H50*EF!$H68)*NtoN2O*kgtoGg)</f>
        <v>0.63144933115204016</v>
      </c>
      <c r="AW1425" s="27">
        <f>IF(('Activity data'!BP19*EF!$H50*EF!$H68)*NtoN2O*kgtoGg=0,"NO",('Activity data'!BP19*EF!$H50*EF!$H68)*NtoN2O*kgtoGg)</f>
        <v>0.63983217043600726</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1.7017151675634949</v>
      </c>
      <c r="L1426" s="27">
        <f>IF(('Activity data'!AE20*EF!$H51*EF!$H69)*NtoN2O*kgtoGg=0,"NO",('Activity data'!AE20*EF!$H51*EF!$H69)*NtoN2O*kgtoGg)</f>
        <v>1.7241237147327637</v>
      </c>
      <c r="M1426" s="27">
        <f>IF(('Activity data'!AF20*EF!$H51*EF!$H69)*NtoN2O*kgtoGg=0,"NO",('Activity data'!AF20*EF!$H51*EF!$H69)*NtoN2O*kgtoGg)</f>
        <v>1.7601182693498105</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1.7315152516158581</v>
      </c>
      <c r="R1426" s="27">
        <f>IF(('Activity data'!AK20*EF!$H51*EF!$H69)*NtoN2O*kgtoGg=0,"NO",('Activity data'!AK20*EF!$H51*EF!$H69)*NtoN2O*kgtoGg)</f>
        <v>1.7240481490859689</v>
      </c>
      <c r="S1426" s="27">
        <f>IF(('Activity data'!AL20*EF!$H51*EF!$H69)*NtoN2O*kgtoGg=0,"NO",('Activity data'!AL20*EF!$H51*EF!$H69)*NtoN2O*kgtoGg)</f>
        <v>1.4743120135991061</v>
      </c>
      <c r="T1426" s="27">
        <f>IF(('Activity data'!AM20*EF!$H51*EF!$H69)*NtoN2O*kgtoGg=0,"NO",('Activity data'!AM20*EF!$H51*EF!$H69)*NtoN2O*kgtoGg)</f>
        <v>1.536452317565681</v>
      </c>
      <c r="U1426" s="27">
        <f>IF(('Activity data'!AN20*EF!$H51*EF!$H69)*NtoN2O*kgtoGg=0,"NO",('Activity data'!AN20*EF!$H51*EF!$H69)*NtoN2O*kgtoGg)</f>
        <v>1.5792908987907681</v>
      </c>
      <c r="V1426" s="27">
        <f>IF(('Activity data'!AO20*EF!$H51*EF!$H69)*NtoN2O*kgtoGg=0,"NO",('Activity data'!AO20*EF!$H51*EF!$H69)*NtoN2O*kgtoGg)</f>
        <v>1.6167735829368195</v>
      </c>
      <c r="W1426" s="27">
        <f>IF(('Activity data'!AP20*EF!$H51*EF!$H69)*NtoN2O*kgtoGg=0,"NO",('Activity data'!AP20*EF!$H51*EF!$H69)*NtoN2O*kgtoGg)</f>
        <v>1.6606003193392869</v>
      </c>
      <c r="X1426" s="27">
        <f>IF(('Activity data'!AQ20*EF!$H51*EF!$H69)*NtoN2O*kgtoGg=0,"NO",('Activity data'!AQ20*EF!$H51*EF!$H69)*NtoN2O*kgtoGg)</f>
        <v>1.7012252204907063</v>
      </c>
      <c r="Y1426" s="27">
        <f>IF(('Activity data'!AR20*EF!$H51*EF!$H69)*NtoN2O*kgtoGg=0,"NO",('Activity data'!AR20*EF!$H51*EF!$H69)*NtoN2O*kgtoGg)</f>
        <v>1.7323167361999336</v>
      </c>
      <c r="Z1426" s="27">
        <f>IF(('Activity data'!AS20*EF!$H51*EF!$H69)*NtoN2O*kgtoGg=0,"NO",('Activity data'!AS20*EF!$H51*EF!$H69)*NtoN2O*kgtoGg)</f>
        <v>1.7631145610914698</v>
      </c>
      <c r="AA1426" s="27">
        <f>IF(('Activity data'!AT20*EF!$H51*EF!$H69)*NtoN2O*kgtoGg=0,"NO",('Activity data'!AT20*EF!$H51*EF!$H69)*NtoN2O*kgtoGg)</f>
        <v>1.7954587051908844</v>
      </c>
      <c r="AB1426" s="27">
        <f>IF(('Activity data'!AU20*EF!$H51*EF!$H69)*NtoN2O*kgtoGg=0,"NO",('Activity data'!AU20*EF!$H51*EF!$H69)*NtoN2O*kgtoGg)</f>
        <v>1.8485712281796063</v>
      </c>
      <c r="AC1426" s="27">
        <f>IF(('Activity data'!AV20*EF!$H51*EF!$H69)*NtoN2O*kgtoGg=0,"NO",('Activity data'!AV20*EF!$H51*EF!$H69)*NtoN2O*kgtoGg)</f>
        <v>1.8921755128100026</v>
      </c>
      <c r="AD1426" s="27">
        <f>IF(('Activity data'!AW20*EF!$H51*EF!$H69)*NtoN2O*kgtoGg=0,"NO",('Activity data'!AW20*EF!$H51*EF!$H69)*NtoN2O*kgtoGg)</f>
        <v>1.9501148859756294</v>
      </c>
      <c r="AE1426" s="27">
        <f>IF(('Activity data'!AX20*EF!$H51*EF!$H69)*NtoN2O*kgtoGg=0,"NO",('Activity data'!AX20*EF!$H51*EF!$H69)*NtoN2O*kgtoGg)</f>
        <v>2.0116893145161887</v>
      </c>
      <c r="AF1426" s="27">
        <f>IF(('Activity data'!AY20*EF!$H51*EF!$H69)*NtoN2O*kgtoGg=0,"NO",('Activity data'!AY20*EF!$H51*EF!$H69)*NtoN2O*kgtoGg)</f>
        <v>2.089439935076352</v>
      </c>
      <c r="AG1426" s="27">
        <f>IF(('Activity data'!AZ20*EF!$H51*EF!$H69)*NtoN2O*kgtoGg=0,"NO",('Activity data'!AZ20*EF!$H51*EF!$H69)*NtoN2O*kgtoGg)</f>
        <v>2.1754274297051839</v>
      </c>
      <c r="AH1426" s="27">
        <f>IF(('Activity data'!BA20*EF!$H51*EF!$H69)*NtoN2O*kgtoGg=0,"NO",('Activity data'!BA20*EF!$H51*EF!$H69)*NtoN2O*kgtoGg)</f>
        <v>2.237971090505094</v>
      </c>
      <c r="AI1426" s="27">
        <f>IF(('Activity data'!BB20*EF!$H51*EF!$H69)*NtoN2O*kgtoGg=0,"NO",('Activity data'!BB20*EF!$H51*EF!$H69)*NtoN2O*kgtoGg)</f>
        <v>2.3007478708551781</v>
      </c>
      <c r="AJ1426" s="27">
        <f>IF(('Activity data'!BC20*EF!$H51*EF!$H69)*NtoN2O*kgtoGg=0,"NO",('Activity data'!BC20*EF!$H51*EF!$H69)*NtoN2O*kgtoGg)</f>
        <v>2.3722888900672703</v>
      </c>
      <c r="AK1426" s="27">
        <f>IF(('Activity data'!BD20*EF!$H51*EF!$H69)*NtoN2O*kgtoGg=0,"NO",('Activity data'!BD20*EF!$H51*EF!$H69)*NtoN2O*kgtoGg)</f>
        <v>2.4434486047712323</v>
      </c>
      <c r="AL1426" s="27">
        <f>IF(('Activity data'!BE20*EF!$H51*EF!$H69)*NtoN2O*kgtoGg=0,"NO",('Activity data'!BE20*EF!$H51*EF!$H69)*NtoN2O*kgtoGg)</f>
        <v>2.5241165096238025</v>
      </c>
      <c r="AM1426" s="27">
        <f>IF(('Activity data'!BF20*EF!$H51*EF!$H69)*NtoN2O*kgtoGg=0,"NO",('Activity data'!BF20*EF!$H51*EF!$H69)*NtoN2O*kgtoGg)</f>
        <v>2.6021618361195604</v>
      </c>
      <c r="AN1426" s="27">
        <f>IF(('Activity data'!BG20*EF!$H51*EF!$H69)*NtoN2O*kgtoGg=0,"NO",('Activity data'!BG20*EF!$H51*EF!$H69)*NtoN2O*kgtoGg)</f>
        <v>2.6952956459106865</v>
      </c>
      <c r="AO1426" s="27">
        <f>IF(('Activity data'!BH20*EF!$H51*EF!$H69)*NtoN2O*kgtoGg=0,"NO",('Activity data'!BH20*EF!$H51*EF!$H69)*NtoN2O*kgtoGg)</f>
        <v>2.7897352261942565</v>
      </c>
      <c r="AP1426" s="27">
        <f>IF(('Activity data'!BI20*EF!$H51*EF!$H69)*NtoN2O*kgtoGg=0,"NO",('Activity data'!BI20*EF!$H51*EF!$H69)*NtoN2O*kgtoGg)</f>
        <v>2.8872833669908089</v>
      </c>
      <c r="AQ1426" s="27">
        <f>IF(('Activity data'!BJ20*EF!$H51*EF!$H69)*NtoN2O*kgtoGg=0,"NO",('Activity data'!BJ20*EF!$H51*EF!$H69)*NtoN2O*kgtoGg)</f>
        <v>2.9885196444050632</v>
      </c>
      <c r="AR1426" s="27">
        <f>IF(('Activity data'!BK20*EF!$H51*EF!$H69)*NtoN2O*kgtoGg=0,"NO",('Activity data'!BK20*EF!$H51*EF!$H69)*NtoN2O*kgtoGg)</f>
        <v>3.0945497857941069</v>
      </c>
      <c r="AS1426" s="27">
        <f>IF(('Activity data'!BL20*EF!$H51*EF!$H69)*NtoN2O*kgtoGg=0,"NO",('Activity data'!BL20*EF!$H51*EF!$H69)*NtoN2O*kgtoGg)</f>
        <v>3.2110385953169591</v>
      </c>
      <c r="AT1426" s="27">
        <f>IF(('Activity data'!BM20*EF!$H51*EF!$H69)*NtoN2O*kgtoGg=0,"NO",('Activity data'!BM20*EF!$H51*EF!$H69)*NtoN2O*kgtoGg)</f>
        <v>3.2731270426284702</v>
      </c>
      <c r="AU1426" s="27">
        <f>IF(('Activity data'!BN20*EF!$H51*EF!$H69)*NtoN2O*kgtoGg=0,"NO",('Activity data'!BN20*EF!$H51*EF!$H69)*NtoN2O*kgtoGg)</f>
        <v>3.3271532732714491</v>
      </c>
      <c r="AV1426" s="27">
        <f>IF(('Activity data'!BO20*EF!$H51*EF!$H69)*NtoN2O*kgtoGg=0,"NO",('Activity data'!BO20*EF!$H51*EF!$H69)*NtoN2O*kgtoGg)</f>
        <v>3.382749351001304</v>
      </c>
      <c r="AW1426" s="27">
        <f>IF(('Activity data'!BP20*EF!$H51*EF!$H69)*NtoN2O*kgtoGg=0,"NO",('Activity data'!BP20*EF!$H51*EF!$H69)*NtoN2O*kgtoGg)</f>
        <v>3.4364950392803757</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1.366009363587042E-2</v>
      </c>
      <c r="L1427" s="27">
        <f>IF(('Activity data'!AE21*EF!$H52*EF!$H70)*NtoN2O*kgtoGg=0,"NO",('Activity data'!AE21*EF!$H52*EF!$H70)*NtoN2O*kgtoGg)</f>
        <v>1.3937830420255733E-2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1.5253123389732505E-2</v>
      </c>
      <c r="S1427" s="27">
        <f>IF(('Activity data'!AL21*EF!$H52*EF!$H70)*NtoN2O*kgtoGg=0,"NO",('Activity data'!AL21*EF!$H52*EF!$H70)*NtoN2O*kgtoGg)</f>
        <v>1.4644449983470746E-2</v>
      </c>
      <c r="T1427" s="27">
        <f>IF(('Activity data'!AM21*EF!$H52*EF!$H70)*NtoN2O*kgtoGg=0,"NO",('Activity data'!AM21*EF!$H52*EF!$H70)*NtoN2O*kgtoGg)</f>
        <v>1.5052995094592738E-2</v>
      </c>
      <c r="U1427" s="27">
        <f>IF(('Activity data'!AN21*EF!$H52*EF!$H70)*NtoN2O*kgtoGg=0,"NO",('Activity data'!AN21*EF!$H52*EF!$H70)*NtoN2O*kgtoGg)</f>
        <v>1.5390877718370211E-2</v>
      </c>
      <c r="V1427" s="27">
        <f>IF(('Activity data'!AO21*EF!$H52*EF!$H70)*NtoN2O*kgtoGg=0,"NO",('Activity data'!AO21*EF!$H52*EF!$H70)*NtoN2O*kgtoGg)</f>
        <v>1.5703769870299564E-2</v>
      </c>
      <c r="W1427" s="27">
        <f>IF(('Activity data'!AP21*EF!$H52*EF!$H70)*NtoN2O*kgtoGg=0,"NO",('Activity data'!AP21*EF!$H52*EF!$H70)*NtoN2O*kgtoGg)</f>
        <v>1.6031338042427692E-2</v>
      </c>
      <c r="X1427" s="27">
        <f>IF(('Activity data'!AQ21*EF!$H52*EF!$H70)*NtoN2O*kgtoGg=0,"NO",('Activity data'!AQ21*EF!$H52*EF!$H70)*NtoN2O*kgtoGg)</f>
        <v>1.634045212921208E-2</v>
      </c>
      <c r="Y1427" s="27">
        <f>IF(('Activity data'!AR21*EF!$H52*EF!$H70)*NtoN2O*kgtoGg=0,"NO",('Activity data'!AR21*EF!$H52*EF!$H70)*NtoN2O*kgtoGg)</f>
        <v>1.6614915524985806E-2</v>
      </c>
      <c r="Z1427" s="27">
        <f>IF(('Activity data'!AS21*EF!$H52*EF!$H70)*NtoN2O*kgtoGg=0,"NO",('Activity data'!AS21*EF!$H52*EF!$H70)*NtoN2O*kgtoGg)</f>
        <v>1.6886608987533674E-2</v>
      </c>
      <c r="AA1427" s="27">
        <f>IF(('Activity data'!AT21*EF!$H52*EF!$H70)*NtoN2O*kgtoGg=0,"NO",('Activity data'!AT21*EF!$H52*EF!$H70)*NtoN2O*kgtoGg)</f>
        <v>1.7161995591533679E-2</v>
      </c>
      <c r="AB1427" s="27">
        <f>IF(('Activity data'!AU21*EF!$H52*EF!$H70)*NtoN2O*kgtoGg=0,"NO",('Activity data'!AU21*EF!$H52*EF!$H70)*NtoN2O*kgtoGg)</f>
        <v>1.7510421479262444E-2</v>
      </c>
      <c r="AC1427" s="27">
        <f>IF(('Activity data'!AV21*EF!$H52*EF!$H70)*NtoN2O*kgtoGg=0,"NO",('Activity data'!AV21*EF!$H52*EF!$H70)*NtoN2O*kgtoGg)</f>
        <v>1.7823478341708877E-2</v>
      </c>
      <c r="AD1427" s="27">
        <f>IF(('Activity data'!AW21*EF!$H52*EF!$H70)*NtoN2O*kgtoGg=0,"NO",('Activity data'!AW21*EF!$H52*EF!$H70)*NtoN2O*kgtoGg)</f>
        <v>1.8188381351771747E-2</v>
      </c>
      <c r="AE1427" s="27">
        <f>IF(('Activity data'!AX21*EF!$H52*EF!$H70)*NtoN2O*kgtoGg=0,"NO",('Activity data'!AX21*EF!$H52*EF!$H70)*NtoN2O*kgtoGg)</f>
        <v>1.8566733709960721E-2</v>
      </c>
      <c r="AF1427" s="27">
        <f>IF(('Activity data'!AY21*EF!$H52*EF!$H70)*NtoN2O*kgtoGg=0,"NO",('Activity data'!AY21*EF!$H52*EF!$H70)*NtoN2O*kgtoGg)</f>
        <v>1.900526565043819E-2</v>
      </c>
      <c r="AG1427" s="27">
        <f>IF(('Activity data'!AZ21*EF!$H52*EF!$H70)*NtoN2O*kgtoGg=0,"NO",('Activity data'!AZ21*EF!$H52*EF!$H70)*NtoN2O*kgtoGg)</f>
        <v>1.9475441542459958E-2</v>
      </c>
      <c r="AH1427" s="27">
        <f>IF(('Activity data'!BA21*EF!$H52*EF!$H70)*NtoN2O*kgtoGg=0,"NO",('Activity data'!BA21*EF!$H52*EF!$H70)*NtoN2O*kgtoGg)</f>
        <v>1.9858574851357096E-2</v>
      </c>
      <c r="AI1427" s="27">
        <f>IF(('Activity data'!BB21*EF!$H52*EF!$H70)*NtoN2O*kgtoGg=0,"NO",('Activity data'!BB21*EF!$H52*EF!$H70)*NtoN2O*kgtoGg)</f>
        <v>2.0242711474288681E-2</v>
      </c>
      <c r="AJ1427" s="27">
        <f>IF(('Activity data'!BC21*EF!$H52*EF!$H70)*NtoN2O*kgtoGg=0,"NO",('Activity data'!BC21*EF!$H52*EF!$H70)*NtoN2O*kgtoGg)</f>
        <v>2.0660297673294758E-2</v>
      </c>
      <c r="AK1427" s="27">
        <f>IF(('Activity data'!BD21*EF!$H52*EF!$H70)*NtoN2O*kgtoGg=0,"NO",('Activity data'!BD21*EF!$H52*EF!$H70)*NtoN2O*kgtoGg)</f>
        <v>2.1076803288315977E-2</v>
      </c>
      <c r="AL1427" s="27">
        <f>IF(('Activity data'!BE21*EF!$H52*EF!$H70)*NtoN2O*kgtoGg=0,"NO",('Activity data'!BE21*EF!$H52*EF!$H70)*NtoN2O*kgtoGg)</f>
        <v>2.1530280746228057E-2</v>
      </c>
      <c r="AM1427" s="27">
        <f>IF(('Activity data'!BF21*EF!$H52*EF!$H70)*NtoN2O*kgtoGg=0,"NO",('Activity data'!BF21*EF!$H52*EF!$H70)*NtoN2O*kgtoGg)</f>
        <v>2.1974208468486925E-2</v>
      </c>
      <c r="AN1427" s="27">
        <f>IF(('Activity data'!BG21*EF!$H52*EF!$H70)*NtoN2O*kgtoGg=0,"NO",('Activity data'!BG21*EF!$H52*EF!$H70)*NtoN2O*kgtoGg)</f>
        <v>2.2477764112294844E-2</v>
      </c>
      <c r="AO1427" s="27">
        <f>IF(('Activity data'!BH21*EF!$H52*EF!$H70)*NtoN2O*kgtoGg=0,"NO",('Activity data'!BH21*EF!$H52*EF!$H70)*NtoN2O*kgtoGg)</f>
        <v>2.2987747812873056E-2</v>
      </c>
      <c r="AP1427" s="27">
        <f>IF(('Activity data'!BI21*EF!$H52*EF!$H70)*NtoN2O*kgtoGg=0,"NO",('Activity data'!BI21*EF!$H52*EF!$H70)*NtoN2O*kgtoGg)</f>
        <v>2.3511284501727358E-2</v>
      </c>
      <c r="AQ1427" s="27">
        <f>IF(('Activity data'!BJ21*EF!$H52*EF!$H70)*NtoN2O*kgtoGg=0,"NO",('Activity data'!BJ21*EF!$H52*EF!$H70)*NtoN2O*kgtoGg)</f>
        <v>2.4050801088824621E-2</v>
      </c>
      <c r="AR1427" s="27">
        <f>IF(('Activity data'!BK21*EF!$H52*EF!$H70)*NtoN2O*kgtoGg=0,"NO",('Activity data'!BK21*EF!$H52*EF!$H70)*NtoN2O*kgtoGg)</f>
        <v>2.4610878945568893E-2</v>
      </c>
      <c r="AS1427" s="27">
        <f>IF(('Activity data'!BL21*EF!$H52*EF!$H70)*NtoN2O*kgtoGg=0,"NO",('Activity data'!BL21*EF!$H52*EF!$H70)*NtoN2O*kgtoGg)</f>
        <v>2.5214534542270614E-2</v>
      </c>
      <c r="AT1427" s="27">
        <f>IF(('Activity data'!BM21*EF!$H52*EF!$H70)*NtoN2O*kgtoGg=0,"NO",('Activity data'!BM21*EF!$H52*EF!$H70)*NtoN2O*kgtoGg)</f>
        <v>2.560021037908412E-2</v>
      </c>
      <c r="AU1427" s="27">
        <f>IF(('Activity data'!BN21*EF!$H52*EF!$H70)*NtoN2O*kgtoGg=0,"NO",('Activity data'!BN21*EF!$H52*EF!$H70)*NtoN2O*kgtoGg)</f>
        <v>2.5952570151250447E-2</v>
      </c>
      <c r="AV1427" s="27">
        <f>IF(('Activity data'!BO21*EF!$H52*EF!$H70)*NtoN2O*kgtoGg=0,"NO",('Activity data'!BO21*EF!$H52*EF!$H70)*NtoN2O*kgtoGg)</f>
        <v>2.6310388798001696E-2</v>
      </c>
      <c r="AW1427" s="27">
        <f>IF(('Activity data'!BP21*EF!$H52*EF!$H70)*NtoN2O*kgtoGg=0,"NO",('Activity data'!BP21*EF!$H52*EF!$H70)*NtoN2O*kgtoGg)</f>
        <v>2.6659673768166997E-2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7.0904798648479025E-2</v>
      </c>
      <c r="L1428" s="27">
        <f>IF(('Activity data'!AE22*EF!$H53*EF!$H71)*NtoN2O*kgtoGg=0,"NO",('Activity data'!AE22*EF!$H53*EF!$H71)*NtoN2O*kgtoGg)</f>
        <v>7.1838488113865229E-2</v>
      </c>
      <c r="M1428" s="27">
        <f>IF(('Activity data'!AF22*EF!$H53*EF!$H71)*NtoN2O*kgtoGg=0,"NO",('Activity data'!AF22*EF!$H53*EF!$H71)*NtoN2O*kgtoGg)</f>
        <v>7.3338261222908846E-2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7.2146468817327475E-2</v>
      </c>
      <c r="R1428" s="27">
        <f>IF(('Activity data'!AK22*EF!$H53*EF!$H71)*NtoN2O*kgtoGg=0,"NO",('Activity data'!AK22*EF!$H53*EF!$H71)*NtoN2O*kgtoGg)</f>
        <v>7.1835339545248775E-2</v>
      </c>
      <c r="S1428" s="27">
        <f>IF(('Activity data'!AL22*EF!$H53*EF!$H71)*NtoN2O*kgtoGg=0,"NO",('Activity data'!AL22*EF!$H53*EF!$H71)*NtoN2O*kgtoGg)</f>
        <v>6.1429667233296133E-2</v>
      </c>
      <c r="T1428" s="27">
        <f>IF(('Activity data'!AM22*EF!$H53*EF!$H71)*NtoN2O*kgtoGg=0,"NO",('Activity data'!AM22*EF!$H53*EF!$H71)*NtoN2O*kgtoGg)</f>
        <v>6.4018846565236764E-2</v>
      </c>
      <c r="U1428" s="27">
        <f>IF(('Activity data'!AN22*EF!$H53*EF!$H71)*NtoN2O*kgtoGg=0,"NO",('Activity data'!AN22*EF!$H53*EF!$H71)*NtoN2O*kgtoGg)</f>
        <v>6.5803787449615389E-2</v>
      </c>
      <c r="V1428" s="27">
        <f>IF(('Activity data'!AO22*EF!$H53*EF!$H71)*NtoN2O*kgtoGg=0,"NO",('Activity data'!AO22*EF!$H53*EF!$H71)*NtoN2O*kgtoGg)</f>
        <v>6.7365565955700882E-2</v>
      </c>
      <c r="W1428" s="27">
        <f>IF(('Activity data'!AP22*EF!$H53*EF!$H71)*NtoN2O*kgtoGg=0,"NO",('Activity data'!AP22*EF!$H53*EF!$H71)*NtoN2O*kgtoGg)</f>
        <v>6.919167997247036E-2</v>
      </c>
      <c r="X1428" s="27">
        <f>IF(('Activity data'!AQ22*EF!$H53*EF!$H71)*NtoN2O*kgtoGg=0,"NO",('Activity data'!AQ22*EF!$H53*EF!$H71)*NtoN2O*kgtoGg)</f>
        <v>7.0884384187112848E-2</v>
      </c>
      <c r="Y1428" s="27">
        <f>IF(('Activity data'!AR22*EF!$H53*EF!$H71)*NtoN2O*kgtoGg=0,"NO",('Activity data'!AR22*EF!$H53*EF!$H71)*NtoN2O*kgtoGg)</f>
        <v>7.2179864008330638E-2</v>
      </c>
      <c r="Z1428" s="27">
        <f>IF(('Activity data'!AS22*EF!$H53*EF!$H71)*NtoN2O*kgtoGg=0,"NO",('Activity data'!AS22*EF!$H53*EF!$H71)*NtoN2O*kgtoGg)</f>
        <v>7.3463106712144635E-2</v>
      </c>
      <c r="AA1428" s="27">
        <f>IF(('Activity data'!AT22*EF!$H53*EF!$H71)*NtoN2O*kgtoGg=0,"NO",('Activity data'!AT22*EF!$H53*EF!$H71)*NtoN2O*kgtoGg)</f>
        <v>7.4810779382953566E-2</v>
      </c>
      <c r="AB1428" s="27">
        <f>IF(('Activity data'!AU22*EF!$H53*EF!$H71)*NtoN2O*kgtoGg=0,"NO",('Activity data'!AU22*EF!$H53*EF!$H71)*NtoN2O*kgtoGg)</f>
        <v>7.7023801174150308E-2</v>
      </c>
      <c r="AC1428" s="27">
        <f>IF(('Activity data'!AV22*EF!$H53*EF!$H71)*NtoN2O*kgtoGg=0,"NO",('Activity data'!AV22*EF!$H53*EF!$H71)*NtoN2O*kgtoGg)</f>
        <v>7.8840646367083517E-2</v>
      </c>
      <c r="AD1428" s="27">
        <f>IF(('Activity data'!AW22*EF!$H53*EF!$H71)*NtoN2O*kgtoGg=0,"NO",('Activity data'!AW22*EF!$H53*EF!$H71)*NtoN2O*kgtoGg)</f>
        <v>8.12547869156513E-2</v>
      </c>
      <c r="AE1428" s="27">
        <f>IF(('Activity data'!AX22*EF!$H53*EF!$H71)*NtoN2O*kgtoGg=0,"NO",('Activity data'!AX22*EF!$H53*EF!$H71)*NtoN2O*kgtoGg)</f>
        <v>8.3820388104841284E-2</v>
      </c>
      <c r="AF1428" s="27">
        <f>IF(('Activity data'!AY22*EF!$H53*EF!$H71)*NtoN2O*kgtoGg=0,"NO",('Activity data'!AY22*EF!$H53*EF!$H71)*NtoN2O*kgtoGg)</f>
        <v>8.7059997294848077E-2</v>
      </c>
      <c r="AG1428" s="27">
        <f>IF(('Activity data'!AZ22*EF!$H53*EF!$H71)*NtoN2O*kgtoGg=0,"NO",('Activity data'!AZ22*EF!$H53*EF!$H71)*NtoN2O*kgtoGg)</f>
        <v>9.0642809571049407E-2</v>
      </c>
      <c r="AH1428" s="27">
        <f>IF(('Activity data'!BA22*EF!$H53*EF!$H71)*NtoN2O*kgtoGg=0,"NO",('Activity data'!BA22*EF!$H53*EF!$H71)*NtoN2O*kgtoGg)</f>
        <v>9.3248795437712334E-2</v>
      </c>
      <c r="AI1428" s="27">
        <f>IF(('Activity data'!BB22*EF!$H53*EF!$H71)*NtoN2O*kgtoGg=0,"NO",('Activity data'!BB22*EF!$H53*EF!$H71)*NtoN2O*kgtoGg)</f>
        <v>9.5864494618965859E-2</v>
      </c>
      <c r="AJ1428" s="27">
        <f>IF(('Activity data'!BC22*EF!$H53*EF!$H71)*NtoN2O*kgtoGg=0,"NO",('Activity data'!BC22*EF!$H53*EF!$H71)*NtoN2O*kgtoGg)</f>
        <v>9.8845370419469683E-2</v>
      </c>
      <c r="AK1428" s="27">
        <f>IF(('Activity data'!BD22*EF!$H53*EF!$H71)*NtoN2O*kgtoGg=0,"NO",('Activity data'!BD22*EF!$H53*EF!$H71)*NtoN2O*kgtoGg)</f>
        <v>0.10181035853213477</v>
      </c>
      <c r="AL1428" s="27">
        <f>IF(('Activity data'!BE22*EF!$H53*EF!$H71)*NtoN2O*kgtoGg=0,"NO",('Activity data'!BE22*EF!$H53*EF!$H71)*NtoN2O*kgtoGg)</f>
        <v>0.10517152123432523</v>
      </c>
      <c r="AM1428" s="27">
        <f>IF(('Activity data'!BF22*EF!$H53*EF!$H71)*NtoN2O*kgtoGg=0,"NO",('Activity data'!BF22*EF!$H53*EF!$H71)*NtoN2O*kgtoGg)</f>
        <v>0.10842340983831511</v>
      </c>
      <c r="AN1428" s="27">
        <f>IF(('Activity data'!BG22*EF!$H53*EF!$H71)*NtoN2O*kgtoGg=0,"NO",('Activity data'!BG22*EF!$H53*EF!$H71)*NtoN2O*kgtoGg)</f>
        <v>0.11230398524627873</v>
      </c>
      <c r="AO1428" s="27">
        <f>IF(('Activity data'!BH22*EF!$H53*EF!$H71)*NtoN2O*kgtoGg=0,"NO",('Activity data'!BH22*EF!$H53*EF!$H71)*NtoN2O*kgtoGg)</f>
        <v>0.1162389677580941</v>
      </c>
      <c r="AP1428" s="27">
        <f>IF(('Activity data'!BI22*EF!$H53*EF!$H71)*NtoN2O*kgtoGg=0,"NO",('Activity data'!BI22*EF!$H53*EF!$H71)*NtoN2O*kgtoGg)</f>
        <v>0.12030347362461713</v>
      </c>
      <c r="AQ1428" s="27">
        <f>IF(('Activity data'!BJ22*EF!$H53*EF!$H71)*NtoN2O*kgtoGg=0,"NO",('Activity data'!BJ22*EF!$H53*EF!$H71)*NtoN2O*kgtoGg)</f>
        <v>0.12452165185021109</v>
      </c>
      <c r="AR1428" s="27">
        <f>IF(('Activity data'!BK22*EF!$H53*EF!$H71)*NtoN2O*kgtoGg=0,"NO",('Activity data'!BK22*EF!$H53*EF!$H71)*NtoN2O*kgtoGg)</f>
        <v>0.12893957440808793</v>
      </c>
      <c r="AS1428" s="27">
        <f>IF(('Activity data'!BL22*EF!$H53*EF!$H71)*NtoN2O*kgtoGg=0,"NO",('Activity data'!BL22*EF!$H53*EF!$H71)*NtoN2O*kgtoGg)</f>
        <v>0.13379327480487344</v>
      </c>
      <c r="AT1428" s="27">
        <f>IF(('Activity data'!BM22*EF!$H53*EF!$H71)*NtoN2O*kgtoGg=0,"NO",('Activity data'!BM22*EF!$H53*EF!$H71)*NtoN2O*kgtoGg)</f>
        <v>0.13638029344285305</v>
      </c>
      <c r="AU1428" s="27">
        <f>IF(('Activity data'!BN22*EF!$H53*EF!$H71)*NtoN2O*kgtoGg=0,"NO",('Activity data'!BN22*EF!$H53*EF!$H71)*NtoN2O*kgtoGg)</f>
        <v>0.13863138638631053</v>
      </c>
      <c r="AV1428" s="27">
        <f>IF(('Activity data'!BO22*EF!$H53*EF!$H71)*NtoN2O*kgtoGg=0,"NO",('Activity data'!BO22*EF!$H53*EF!$H71)*NtoN2O*kgtoGg)</f>
        <v>0.14094788962505447</v>
      </c>
      <c r="AW1428" s="27">
        <f>IF(('Activity data'!BP22*EF!$H53*EF!$H71)*NtoN2O*kgtoGg=0,"NO",('Activity data'!BP22*EF!$H53*EF!$H71)*NtoN2O*kgtoGg)</f>
        <v>0.14318729330334914</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893.02080283100577</v>
      </c>
      <c r="U1461" s="22">
        <f>'Activity data'!AN45*EF!$H$149*CtoCO2*ttoGg</f>
        <v>897.75285452078901</v>
      </c>
      <c r="V1461" s="22">
        <f>'Activity data'!AO45*EF!$H$149*CtoCO2*ttoGg</f>
        <v>901.44720150656667</v>
      </c>
      <c r="W1461" s="22">
        <f>'Activity data'!AP45*EF!$H$149*CtoCO2*ttoGg</f>
        <v>904.78917334091534</v>
      </c>
      <c r="X1461" s="22">
        <f>'Activity data'!AQ45*EF!$H$149*CtoCO2*ttoGg</f>
        <v>908.3320585963171</v>
      </c>
      <c r="Y1461" s="22">
        <f>'Activity data'!AR45*EF!$H$149*CtoCO2*ttoGg</f>
        <v>911.62897626634526</v>
      </c>
      <c r="Z1461" s="22">
        <f>'Activity data'!AS45*EF!$H$149*CtoCO2*ttoGg</f>
        <v>914.43698674296445</v>
      </c>
      <c r="AA1461" s="22">
        <f>'Activity data'!AT45*EF!$H$149*CtoCO2*ttoGg</f>
        <v>917.18690409894339</v>
      </c>
      <c r="AB1461" s="22">
        <f>'Activity data'!AU45*EF!$H$149*CtoCO2*ttoGg</f>
        <v>919.96313175781677</v>
      </c>
      <c r="AC1461" s="22">
        <f>'Activity data'!AV45*EF!$H$149*CtoCO2*ttoGg</f>
        <v>923.62831618408711</v>
      </c>
      <c r="AD1461" s="22">
        <f>'Activity data'!AW45*EF!$H$149*CtoCO2*ttoGg</f>
        <v>926.81227740548343</v>
      </c>
      <c r="AE1461" s="22">
        <f>'Activity data'!AX45*EF!$H$149*CtoCO2*ttoGg</f>
        <v>930.58117433402219</v>
      </c>
      <c r="AF1461" s="22">
        <f>'Activity data'!AY45*EF!$H$149*CtoCO2*ttoGg</f>
        <v>934.4502977841239</v>
      </c>
      <c r="AG1461" s="22">
        <f>'Activity data'!AZ45*EF!$H$149*CtoCO2*ttoGg</f>
        <v>938.95025436510252</v>
      </c>
      <c r="AH1461" s="22">
        <f>'Activity data'!BA45*EF!$H$149*CtoCO2*ttoGg</f>
        <v>943.71736655395034</v>
      </c>
      <c r="AI1461" s="22">
        <f>'Activity data'!BB45*EF!$H$149*CtoCO2*ttoGg</f>
        <v>947.42965655318744</v>
      </c>
      <c r="AJ1461" s="22">
        <f>'Activity data'!BC45*EF!$H$149*CtoCO2*ttoGg</f>
        <v>951.09603654448711</v>
      </c>
      <c r="AK1461" s="22">
        <f>'Activity data'!BD45*EF!$H$149*CtoCO2*ttoGg</f>
        <v>955.06145476903919</v>
      </c>
      <c r="AL1461" s="22">
        <f>'Activity data'!BE45*EF!$H$149*CtoCO2*ttoGg</f>
        <v>958.94938542959153</v>
      </c>
      <c r="AM1461" s="22">
        <f>'Activity data'!BF45*EF!$H$149*CtoCO2*ttoGg</f>
        <v>963.14946904373596</v>
      </c>
      <c r="AN1461" s="22">
        <f>'Activity data'!BG45*EF!$H$149*CtoCO2*ttoGg</f>
        <v>967.17892913427841</v>
      </c>
      <c r="AO1461" s="22">
        <f>'Activity data'!BH45*EF!$H$149*CtoCO2*ttoGg</f>
        <v>971.71789752028167</v>
      </c>
      <c r="AP1461" s="22">
        <f>'Activity data'!BI45*EF!$H$149*CtoCO2*ttoGg</f>
        <v>976.2259927100805</v>
      </c>
      <c r="AQ1461" s="22">
        <f>'Activity data'!BJ45*EF!$H$149*CtoCO2*ttoGg</f>
        <v>980.76920521611396</v>
      </c>
      <c r="AR1461" s="22">
        <f>'Activity data'!BK45*EF!$H$149*CtoCO2*ttoGg</f>
        <v>985.36495316758908</v>
      </c>
      <c r="AS1461" s="22">
        <f>'Activity data'!BL45*EF!$H$149*CtoCO2*ttoGg</f>
        <v>990.04785507182669</v>
      </c>
      <c r="AT1461" s="22">
        <f>'Activity data'!BM45*EF!$H$149*CtoCO2*ttoGg</f>
        <v>995.00767590091596</v>
      </c>
      <c r="AU1461" s="22">
        <f>'Activity data'!BN45*EF!$H$149*CtoCO2*ttoGg</f>
        <v>998.01595730450163</v>
      </c>
      <c r="AV1461" s="22">
        <f>'Activity data'!BO45*EF!$H$149*CtoCO2*ttoGg</f>
        <v>1000.7113984956475</v>
      </c>
      <c r="AW1461" s="22">
        <f>'Activity data'!BP45*EF!$H$149*CtoCO2*ttoGg</f>
        <v>1003.4264229774296</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469.93037862526131</v>
      </c>
      <c r="U1462" s="22">
        <f>'Activity data'!AN46*EF!$H$150*CtoCO2*ttoGg</f>
        <v>469.81115063848193</v>
      </c>
      <c r="V1462" s="22">
        <f>'Activity data'!AO46*EF!$H$150*CtoCO2*ttoGg</f>
        <v>469.71806848671042</v>
      </c>
      <c r="W1462" s="22">
        <f>'Activity data'!AP46*EF!$H$150*CtoCO2*ttoGg</f>
        <v>469.63386472060563</v>
      </c>
      <c r="X1462" s="22">
        <f>'Activity data'!AQ46*EF!$H$150*CtoCO2*ttoGg</f>
        <v>469.54459877338365</v>
      </c>
      <c r="Y1462" s="22">
        <f>'Activity data'!AR46*EF!$H$150*CtoCO2*ttoGg</f>
        <v>469.46153018450423</v>
      </c>
      <c r="Z1462" s="22">
        <f>'Activity data'!AS46*EF!$H$150*CtoCO2*ttoGg</f>
        <v>469.39078001989691</v>
      </c>
      <c r="AA1462" s="22">
        <f>'Activity data'!AT46*EF!$H$150*CtoCO2*ttoGg</f>
        <v>469.32149355988821</v>
      </c>
      <c r="AB1462" s="22">
        <f>'Activity data'!AU46*EF!$H$150*CtoCO2*ttoGg</f>
        <v>469.25154418986693</v>
      </c>
      <c r="AC1462" s="22">
        <f>'Activity data'!AV46*EF!$H$150*CtoCO2*ttoGg</f>
        <v>469.15919681309106</v>
      </c>
      <c r="AD1462" s="22">
        <f>'Activity data'!AW46*EF!$H$150*CtoCO2*ttoGg</f>
        <v>469.07897425609099</v>
      </c>
      <c r="AE1462" s="22">
        <f>'Activity data'!AX46*EF!$H$150*CtoCO2*ttoGg</f>
        <v>468.98401375636973</v>
      </c>
      <c r="AF1462" s="22">
        <f>'Activity data'!AY46*EF!$H$150*CtoCO2*ttoGg</f>
        <v>468.88652796589281</v>
      </c>
      <c r="AG1462" s="22">
        <f>'Activity data'!AZ46*EF!$H$150*CtoCO2*ttoGg</f>
        <v>468.77314780884535</v>
      </c>
      <c r="AH1462" s="22">
        <f>'Activity data'!BA46*EF!$H$150*CtoCO2*ttoGg</f>
        <v>468.65303644356692</v>
      </c>
      <c r="AI1462" s="22">
        <f>'Activity data'!BB46*EF!$H$150*CtoCO2*ttoGg</f>
        <v>468.55950220261474</v>
      </c>
      <c r="AJ1462" s="22">
        <f>'Activity data'!BC46*EF!$H$150*CtoCO2*ttoGg</f>
        <v>468.46712470258132</v>
      </c>
      <c r="AK1462" s="22">
        <f>'Activity data'!BD46*EF!$H$150*CtoCO2*ttoGg</f>
        <v>468.36721268499451</v>
      </c>
      <c r="AL1462" s="22">
        <f>'Activity data'!BE46*EF!$H$150*CtoCO2*ttoGg</f>
        <v>468.26925303117338</v>
      </c>
      <c r="AM1462" s="22">
        <f>'Activity data'!BF46*EF!$H$150*CtoCO2*ttoGg</f>
        <v>468.16342842348769</v>
      </c>
      <c r="AN1462" s="22">
        <f>'Activity data'!BG46*EF!$H$150*CtoCO2*ttoGg</f>
        <v>468.06190281770444</v>
      </c>
      <c r="AO1462" s="22">
        <f>'Activity data'!BH46*EF!$H$150*CtoCO2*ttoGg</f>
        <v>467.94753972571056</v>
      </c>
      <c r="AP1462" s="22">
        <f>'Activity data'!BI46*EF!$H$150*CtoCO2*ttoGg</f>
        <v>467.83395450962973</v>
      </c>
      <c r="AQ1462" s="22">
        <f>'Activity data'!BJ46*EF!$H$150*CtoCO2*ttoGg</f>
        <v>467.719484483494</v>
      </c>
      <c r="AR1462" s="22">
        <f>'Activity data'!BK46*EF!$H$150*CtoCO2*ttoGg</f>
        <v>467.60369078301881</v>
      </c>
      <c r="AS1462" s="22">
        <f>'Activity data'!BL46*EF!$H$150*CtoCO2*ttoGg</f>
        <v>467.48570116605572</v>
      </c>
      <c r="AT1462" s="22">
        <f>'Activity data'!BM46*EF!$H$150*CtoCO2*ttoGg</f>
        <v>467.36073434595187</v>
      </c>
      <c r="AU1462" s="22">
        <f>'Activity data'!BN46*EF!$H$150*CtoCO2*ttoGg</f>
        <v>467.28493818840155</v>
      </c>
      <c r="AV1462" s="22">
        <f>'Activity data'!BO46*EF!$H$150*CtoCO2*ttoGg</f>
        <v>467.21702430077511</v>
      </c>
      <c r="AW1462" s="22">
        <f>'Activity data'!BP46*EF!$H$150*CtoCO2*ttoGg</f>
        <v>467.14861699581724</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6.6038785467281169</v>
      </c>
      <c r="U1463" s="22">
        <f>'Activity data'!AN47*ttokg*SNEF*NtoN2O*kgtoGg</f>
        <v>6.601999368084118</v>
      </c>
      <c r="V1463" s="22">
        <f>'Activity data'!AO47*ttokg*SNEF*NtoN2O*kgtoGg</f>
        <v>6.600532279722807</v>
      </c>
      <c r="W1463" s="22">
        <f>'Activity data'!AP47*ttokg*SNEF*NtoN2O*kgtoGg</f>
        <v>6.5992051255597355</v>
      </c>
      <c r="X1463" s="22">
        <f>'Activity data'!AQ47*ttokg*SNEF*NtoN2O*kgtoGg</f>
        <v>6.5977981852415502</v>
      </c>
      <c r="Y1463" s="22">
        <f>'Activity data'!AR47*ttokg*SNEF*NtoN2O*kgtoGg</f>
        <v>6.5964889228575565</v>
      </c>
      <c r="Z1463" s="22">
        <f>'Activity data'!AS47*ttokg*SNEF*NtoN2O*kgtoGg</f>
        <v>6.5953738138803679</v>
      </c>
      <c r="AA1463" s="22">
        <f>'Activity data'!AT47*ttokg*SNEF*NtoN2O*kgtoGg</f>
        <v>6.5942817746747782</v>
      </c>
      <c r="AB1463" s="22">
        <f>'Activity data'!AU47*ttokg*SNEF*NtoN2O*kgtoGg</f>
        <v>6.5931792871980042</v>
      </c>
      <c r="AC1463" s="22">
        <f>'Activity data'!AV47*ttokg*SNEF*NtoN2O*kgtoGg</f>
        <v>6.5917237797877517</v>
      </c>
      <c r="AD1463" s="22">
        <f>'Activity data'!AW47*ttokg*SNEF*NtoN2O*kgtoGg</f>
        <v>6.5904593743410622</v>
      </c>
      <c r="AE1463" s="22">
        <f>'Activity data'!AX47*ttokg*SNEF*NtoN2O*kgtoGg</f>
        <v>6.5889626809226787</v>
      </c>
      <c r="AF1463" s="22">
        <f>'Activity data'!AY47*ttokg*SNEF*NtoN2O*kgtoGg</f>
        <v>6.5874261858387104</v>
      </c>
      <c r="AG1463" s="22">
        <f>'Activity data'!AZ47*ttokg*SNEF*NtoN2O*kgtoGg</f>
        <v>6.5856391761312372</v>
      </c>
      <c r="AH1463" s="22">
        <f>'Activity data'!BA47*ttokg*SNEF*NtoN2O*kgtoGg</f>
        <v>6.5837460743635239</v>
      </c>
      <c r="AI1463" s="22">
        <f>'Activity data'!BB47*ttokg*SNEF*NtoN2O*kgtoGg</f>
        <v>6.5822718605247434</v>
      </c>
      <c r="AJ1463" s="22">
        <f>'Activity data'!BC47*ttokg*SNEF*NtoN2O*kgtoGg</f>
        <v>6.5808158783351747</v>
      </c>
      <c r="AK1463" s="22">
        <f>'Activity data'!BD47*ttokg*SNEF*NtoN2O*kgtoGg</f>
        <v>6.5792411429496331</v>
      </c>
      <c r="AL1463" s="22">
        <f>'Activity data'!BE47*ttokg*SNEF*NtoN2O*kgtoGg</f>
        <v>6.5776971792007926</v>
      </c>
      <c r="AM1463" s="22">
        <f>'Activity data'!BF47*ttokg*SNEF*NtoN2O*kgtoGg</f>
        <v>6.5760292541762722</v>
      </c>
      <c r="AN1463" s="22">
        <f>'Activity data'!BG47*ttokg*SNEF*NtoN2O*kgtoGg</f>
        <v>6.5744290866706301</v>
      </c>
      <c r="AO1463" s="22">
        <f>'Activity data'!BH47*ttokg*SNEF*NtoN2O*kgtoGg</f>
        <v>6.5726265847082814</v>
      </c>
      <c r="AP1463" s="22">
        <f>'Activity data'!BI47*ttokg*SNEF*NtoN2O*kgtoGg</f>
        <v>6.5708363430200762</v>
      </c>
      <c r="AQ1463" s="22">
        <f>'Activity data'!BJ47*ttokg*SNEF*NtoN2O*kgtoGg</f>
        <v>6.5690321556450879</v>
      </c>
      <c r="AR1463" s="22">
        <f>'Activity data'!BK47*ttokg*SNEF*NtoN2O*kgtoGg</f>
        <v>6.5672071055463608</v>
      </c>
      <c r="AS1463" s="22">
        <f>'Activity data'!BL47*ttokg*SNEF*NtoN2O*kgtoGg</f>
        <v>6.5653474451226606</v>
      </c>
      <c r="AT1463" s="22">
        <f>'Activity data'!BM47*ttokg*SNEF*NtoN2O*kgtoGg</f>
        <v>6.5633778154585922</v>
      </c>
      <c r="AU1463" s="22">
        <f>'Activity data'!BN47*ttokg*SNEF*NtoN2O*kgtoGg</f>
        <v>6.5621831754716791</v>
      </c>
      <c r="AV1463" s="22">
        <f>'Activity data'!BO47*ttokg*SNEF*NtoN2O*kgtoGg</f>
        <v>6.5611127696826843</v>
      </c>
      <c r="AW1463" s="22">
        <f>'Activity data'!BP47*ttokg*SNEF*NtoN2O*kgtoGg</f>
        <v>6.5600345870341048</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4.358559840840559E-2</v>
      </c>
      <c r="U1464" s="22">
        <f>'Activity data'!AN48*ttokg*ONEF*NtoN2O*kgtoGg</f>
        <v>4.3573195829355184E-2</v>
      </c>
      <c r="V1464" s="22">
        <f>'Activity data'!AO48*ttokg*ONEF*NtoN2O*kgtoGg</f>
        <v>4.3563513046170524E-2</v>
      </c>
      <c r="W1464" s="22">
        <f>'Activity data'!AP48*ttokg*ONEF*NtoN2O*kgtoGg</f>
        <v>4.3554753828694261E-2</v>
      </c>
      <c r="X1464" s="22">
        <f>'Activity data'!AQ48*ttokg*ONEF*NtoN2O*kgtoGg</f>
        <v>4.3545468022594236E-2</v>
      </c>
      <c r="Y1464" s="22">
        <f>'Activity data'!AR48*ttokg*ONEF*NtoN2O*kgtoGg</f>
        <v>4.3536826890859873E-2</v>
      </c>
      <c r="Z1464" s="22">
        <f>'Activity data'!AS48*ttokg*ONEF*NtoN2O*kgtoGg</f>
        <v>4.3529467171610443E-2</v>
      </c>
      <c r="AA1464" s="22">
        <f>'Activity data'!AT48*ttokg*ONEF*NtoN2O*kgtoGg</f>
        <v>4.3522259712853541E-2</v>
      </c>
      <c r="AB1464" s="22">
        <f>'Activity data'!AU48*ttokg*ONEF*NtoN2O*kgtoGg</f>
        <v>4.3514983295506834E-2</v>
      </c>
      <c r="AC1464" s="22">
        <f>'Activity data'!AV48*ttokg*ONEF*NtoN2O*kgtoGg</f>
        <v>4.3505376946599172E-2</v>
      </c>
      <c r="AD1464" s="22">
        <f>'Activity data'!AW48*ttokg*ONEF*NtoN2O*kgtoGg</f>
        <v>4.3497031870651022E-2</v>
      </c>
      <c r="AE1464" s="22">
        <f>'Activity data'!AX48*ttokg*ONEF*NtoN2O*kgtoGg</f>
        <v>4.3487153694089682E-2</v>
      </c>
      <c r="AF1464" s="22">
        <f>'Activity data'!AY48*ttokg*ONEF*NtoN2O*kgtoGg</f>
        <v>4.3477012826535502E-2</v>
      </c>
      <c r="AG1464" s="22">
        <f>'Activity data'!AZ48*ttokg*ONEF*NtoN2O*kgtoGg</f>
        <v>4.3465218562466178E-2</v>
      </c>
      <c r="AH1464" s="22">
        <f>'Activity data'!BA48*ttokg*ONEF*NtoN2O*kgtoGg</f>
        <v>4.3452724090799276E-2</v>
      </c>
      <c r="AI1464" s="22">
        <f>'Activity data'!BB48*ttokg*ONEF*NtoN2O*kgtoGg</f>
        <v>4.3442994279463305E-2</v>
      </c>
      <c r="AJ1464" s="22">
        <f>'Activity data'!BC48*ttokg*ONEF*NtoN2O*kgtoGg</f>
        <v>4.3433384797012156E-2</v>
      </c>
      <c r="AK1464" s="22">
        <f>'Activity data'!BD48*ttokg*ONEF*NtoN2O*kgtoGg</f>
        <v>4.3422991543467591E-2</v>
      </c>
      <c r="AL1464" s="22">
        <f>'Activity data'!BE48*ttokg*ONEF*NtoN2O*kgtoGg</f>
        <v>4.3412801382725234E-2</v>
      </c>
      <c r="AM1464" s="22">
        <f>'Activity data'!BF48*ttokg*ONEF*NtoN2O*kgtoGg</f>
        <v>4.3401793077563394E-2</v>
      </c>
      <c r="AN1464" s="22">
        <f>'Activity data'!BG48*ttokg*ONEF*NtoN2O*kgtoGg</f>
        <v>4.339123197202617E-2</v>
      </c>
      <c r="AO1464" s="22">
        <f>'Activity data'!BH48*ttokg*ONEF*NtoN2O*kgtoGg</f>
        <v>4.3379335459074658E-2</v>
      </c>
      <c r="AP1464" s="22">
        <f>'Activity data'!BI48*ttokg*ONEF*NtoN2O*kgtoGg</f>
        <v>4.3367519863932509E-2</v>
      </c>
      <c r="AQ1464" s="22">
        <f>'Activity data'!BJ48*ttokg*ONEF*NtoN2O*kgtoGg</f>
        <v>4.3355612227257596E-2</v>
      </c>
      <c r="AR1464" s="22">
        <f>'Activity data'!BK48*ttokg*ONEF*NtoN2O*kgtoGg</f>
        <v>4.3343566896605984E-2</v>
      </c>
      <c r="AS1464" s="22">
        <f>'Activity data'!BL48*ttokg*ONEF*NtoN2O*kgtoGg</f>
        <v>4.3331293137809562E-2</v>
      </c>
      <c r="AT1464" s="22">
        <f>'Activity data'!BM48*ttokg*ONEF*NtoN2O*kgtoGg</f>
        <v>4.3318293582026726E-2</v>
      </c>
      <c r="AU1464" s="22">
        <f>'Activity data'!BN48*ttokg*ONEF*NtoN2O*kgtoGg</f>
        <v>4.331040895811309E-2</v>
      </c>
      <c r="AV1464" s="22">
        <f>'Activity data'!BO48*ttokg*ONEF*NtoN2O*kgtoGg</f>
        <v>4.3303344279905724E-2</v>
      </c>
      <c r="AW1464" s="22">
        <f>'Activity data'!BP48*ttokg*ONEF*NtoN2O*kgtoGg</f>
        <v>4.3296228274425107E-2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2.9687394774721576</v>
      </c>
      <c r="U1465" s="22">
        <f>'Activity data'!AN85*CREF*NtoN2O*kgtoGg</f>
        <v>2.9827686495833849</v>
      </c>
      <c r="V1465" s="22">
        <f>'Activity data'!AO85*CREF*NtoN2O*kgtoGg</f>
        <v>2.9937213257373601</v>
      </c>
      <c r="W1465" s="22">
        <f>'Activity data'!AP85*CREF*NtoN2O*kgtoGg</f>
        <v>3.0036293109261485</v>
      </c>
      <c r="X1465" s="22">
        <f>'Activity data'!AQ85*CREF*NtoN2O*kgtoGg</f>
        <v>3.0141329466167042</v>
      </c>
      <c r="Y1465" s="22">
        <f>'Activity data'!AR85*CREF*NtoN2O*kgtoGg</f>
        <v>3.0239073591678669</v>
      </c>
      <c r="Z1465" s="22">
        <f>'Activity data'!AS85*CREF*NtoN2O*kgtoGg</f>
        <v>3.0322323025220732</v>
      </c>
      <c r="AA1465" s="22">
        <f>'Activity data'!AT85*CREF*NtoN2O*kgtoGg</f>
        <v>3.0403850164837514</v>
      </c>
      <c r="AB1465" s="22">
        <f>'Activity data'!AU85*CREF*NtoN2O*kgtoGg</f>
        <v>3.0486157329254966</v>
      </c>
      <c r="AC1465" s="22">
        <f>'Activity data'!AV85*CREF*NtoN2O*kgtoGg</f>
        <v>3.0594819504789843</v>
      </c>
      <c r="AD1465" s="22">
        <f>'Activity data'!AW85*CREF*NtoN2O*kgtoGg</f>
        <v>3.0689214796512632</v>
      </c>
      <c r="AE1465" s="22">
        <f>'Activity data'!AX85*CREF*NtoN2O*kgtoGg</f>
        <v>3.080095174941639</v>
      </c>
      <c r="AF1465" s="22">
        <f>'Activity data'!AY85*CREF*NtoN2O*kgtoGg</f>
        <v>3.0915660130388343</v>
      </c>
      <c r="AG1465" s="22">
        <f>'Activity data'!AZ85*CREF*NtoN2O*kgtoGg</f>
        <v>3.104907089913354</v>
      </c>
      <c r="AH1465" s="22">
        <f>'Activity data'!BA85*CREF*NtoN2O*kgtoGg</f>
        <v>3.1190402063193456</v>
      </c>
      <c r="AI1465" s="22">
        <f>'Activity data'!BB85*CREF*NtoN2O*kgtoGg</f>
        <v>3.1300460783470179</v>
      </c>
      <c r="AJ1465" s="22">
        <f>'Activity data'!BC85*CREF*NtoN2O*kgtoGg</f>
        <v>3.1409158404069202</v>
      </c>
      <c r="AK1465" s="22">
        <f>'Activity data'!BD85*CREF*NtoN2O*kgtoGg</f>
        <v>3.1526721648116918</v>
      </c>
      <c r="AL1465" s="22">
        <f>'Activity data'!BE85*CREF*NtoN2O*kgtoGg</f>
        <v>3.1641987608780804</v>
      </c>
      <c r="AM1465" s="22">
        <f>'Activity data'!BF85*CREF*NtoN2O*kgtoGg</f>
        <v>3.1766508006627681</v>
      </c>
      <c r="AN1465" s="22">
        <f>'Activity data'!BG85*CREF*NtoN2O*kgtoGg</f>
        <v>3.1885969907789069</v>
      </c>
      <c r="AO1465" s="22">
        <f>'Activity data'!BH85*CREF*NtoN2O*kgtoGg</f>
        <v>3.2020537264337889</v>
      </c>
      <c r="AP1465" s="22">
        <f>'Activity data'!BI85*CREF*NtoN2O*kgtoGg</f>
        <v>3.2154189319424336</v>
      </c>
      <c r="AQ1465" s="22">
        <f>'Activity data'!BJ85*CREF*NtoN2O*kgtoGg</f>
        <v>3.2288882501924094</v>
      </c>
      <c r="AR1465" s="22">
        <f>'Activity data'!BK85*CREF*NtoN2O*kgtoGg</f>
        <v>3.2425133209265837</v>
      </c>
      <c r="AS1465" s="22">
        <f>'Activity data'!BL85*CREF*NtoN2O*kgtoGg</f>
        <v>3.2563967780613363</v>
      </c>
      <c r="AT1465" s="22">
        <f>'Activity data'!BM85*CREF*NtoN2O*kgtoGg</f>
        <v>3.271101220154049</v>
      </c>
      <c r="AU1465" s="22">
        <f>'Activity data'!BN85*CREF*NtoN2O*kgtoGg</f>
        <v>3.280019909199865</v>
      </c>
      <c r="AV1465" s="22">
        <f>'Activity data'!BO85*CREF*NtoN2O*kgtoGg</f>
        <v>3.2880111170025872</v>
      </c>
      <c r="AW1465" s="22">
        <f>'Activity data'!BP85*CREF*NtoN2O*kgtoGg</f>
        <v>3.2960603836290185</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0.32309177745176454</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0.32880601635823309</v>
      </c>
      <c r="S1466" s="22">
        <f>'Activity data'!AL50*ManureNEF*NtoN2O*kgtoGg</f>
        <v>0.31982358123626181</v>
      </c>
      <c r="T1466" s="22">
        <f>'Activity data'!AM50*ManureNEF*NtoN2O*kgtoGg</f>
        <v>0.32390464490157206</v>
      </c>
      <c r="U1466" s="22">
        <f>'Activity data'!AN50*ManureNEF*NtoN2O*kgtoGg</f>
        <v>0.32705937839966276</v>
      </c>
      <c r="V1466" s="22">
        <f>'Activity data'!AO50*ManureNEF*NtoN2O*kgtoGg</f>
        <v>0.32987557904715975</v>
      </c>
      <c r="W1466" s="22">
        <f>'Activity data'!AP50*ManureNEF*NtoN2O*kgtoGg</f>
        <v>0.33285260575189063</v>
      </c>
      <c r="X1466" s="22">
        <f>'Activity data'!AQ50*ManureNEF*NtoN2O*kgtoGg</f>
        <v>0.33557069910200715</v>
      </c>
      <c r="Y1466" s="22">
        <f>'Activity data'!AR50*ManureNEF*NtoN2O*kgtoGg</f>
        <v>0.33786206173959821</v>
      </c>
      <c r="Z1466" s="22">
        <f>'Activity data'!AS50*ManureNEF*NtoN2O*kgtoGg</f>
        <v>0.34012491723008853</v>
      </c>
      <c r="AA1466" s="22">
        <f>'Activity data'!AT50*ManureNEF*NtoN2O*kgtoGg</f>
        <v>0.34243711425349854</v>
      </c>
      <c r="AB1466" s="22">
        <f>'Activity data'!AU50*ManureNEF*NtoN2O*kgtoGg</f>
        <v>0.34564527696459957</v>
      </c>
      <c r="AC1466" s="22">
        <f>'Activity data'!AV50*ManureNEF*NtoN2O*kgtoGg</f>
        <v>0.3484139798779034</v>
      </c>
      <c r="AD1466" s="22">
        <f>'Activity data'!AW50*ManureNEF*NtoN2O*kgtoGg</f>
        <v>0.3518102226345291</v>
      </c>
      <c r="AE1466" s="22">
        <f>'Activity data'!AX50*ManureNEF*NtoN2O*kgtoGg</f>
        <v>0.35536063399598516</v>
      </c>
      <c r="AF1466" s="22">
        <f>'Activity data'!AY50*ManureNEF*NtoN2O*kgtoGg</f>
        <v>0.35962470166439875</v>
      </c>
      <c r="AG1466" s="22">
        <f>'Activity data'!AZ50*ManureNEF*NtoN2O*kgtoGg</f>
        <v>0.36425075525194911</v>
      </c>
      <c r="AH1466" s="22">
        <f>'Activity data'!BA50*ManureNEF*NtoN2O*kgtoGg</f>
        <v>0.36781675106452982</v>
      </c>
      <c r="AI1466" s="22">
        <f>'Activity data'!BB50*ManureNEF*NtoN2O*kgtoGg</f>
        <v>0.37138273483008932</v>
      </c>
      <c r="AJ1466" s="22">
        <f>'Activity data'!BC50*ManureNEF*NtoN2O*kgtoGg</f>
        <v>0.37533240026192566</v>
      </c>
      <c r="AK1466" s="22">
        <f>'Activity data'!BD50*ManureNEF*NtoN2O*kgtoGg</f>
        <v>0.37925320312723176</v>
      </c>
      <c r="AL1466" s="22">
        <f>'Activity data'!BE50*ManureNEF*NtoN2O*kgtoGg</f>
        <v>0.38359242092429363</v>
      </c>
      <c r="AM1466" s="22">
        <f>'Activity data'!BF50*ManureNEF*NtoN2O*kgtoGg</f>
        <v>0.38779986274738648</v>
      </c>
      <c r="AN1466" s="22">
        <f>'Activity data'!BG50*ManureNEF*NtoN2O*kgtoGg</f>
        <v>0.39268552088951802</v>
      </c>
      <c r="AO1466" s="22">
        <f>'Activity data'!BH50*ManureNEF*NtoN2O*kgtoGg</f>
        <v>0.39762288425691511</v>
      </c>
      <c r="AP1466" s="22">
        <f>'Activity data'!BI50*ManureNEF*NtoN2O*kgtoGg</f>
        <v>0.40269379600677496</v>
      </c>
      <c r="AQ1466" s="22">
        <f>'Activity data'!BJ50*ManureNEF*NtoN2O*kgtoGg</f>
        <v>0.40792473838796722</v>
      </c>
      <c r="AR1466" s="22">
        <f>'Activity data'!BK50*ManureNEF*NtoN2O*kgtoGg</f>
        <v>0.41336672764709043</v>
      </c>
      <c r="AS1466" s="22">
        <f>'Activity data'!BL50*ManureNEF*NtoN2O*kgtoGg</f>
        <v>0.41928197545201717</v>
      </c>
      <c r="AT1466" s="22">
        <f>'Activity data'!BM50*ManureNEF*NtoN2O*kgtoGg</f>
        <v>0.42267113857225275</v>
      </c>
      <c r="AU1466" s="22">
        <f>'Activity data'!BN50*ManureNEF*NtoN2O*kgtoGg</f>
        <v>0.42566535190819099</v>
      </c>
      <c r="AV1466" s="22">
        <f>'Activity data'!BO50*ManureNEF*NtoN2O*kgtoGg</f>
        <v>0.42870908829094007</v>
      </c>
      <c r="AW1466" s="22">
        <f>'Activity data'!BP50*ManureNEF*NtoN2O*kgtoGg</f>
        <v>0.43164275175553596</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0.94471091139331709</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0.96141917889497153</v>
      </c>
      <c r="S1467" s="22">
        <f>'Activity data'!AL51*ManureNEF*NtoN2O*kgtoGg</f>
        <v>0.93515480120781203</v>
      </c>
      <c r="T1467" s="22">
        <f>'Activity data'!AM51*ManureNEF*NtoN2O*kgtoGg</f>
        <v>0.94708771205165099</v>
      </c>
      <c r="U1467" s="22">
        <f>'Activity data'!AN51*ManureNEF*NtoN2O*kgtoGg</f>
        <v>0.95631206056862683</v>
      </c>
      <c r="V1467" s="22">
        <f>'Activity data'!AO51*ManureNEF*NtoN2O*kgtoGg</f>
        <v>0.96454654892777603</v>
      </c>
      <c r="W1467" s="22">
        <f>'Activity data'!AP51*ManureNEF*NtoN2O*kgtoGg</f>
        <v>0.97325128797638427</v>
      </c>
      <c r="X1467" s="22">
        <f>'Activity data'!AQ51*ManureNEF*NtoN2O*kgtoGg</f>
        <v>0.98119891346624655</v>
      </c>
      <c r="Y1467" s="22">
        <f>'Activity data'!AR51*ManureNEF*NtoN2O*kgtoGg</f>
        <v>0.98789879082853727</v>
      </c>
      <c r="Z1467" s="22">
        <f>'Activity data'!AS51*ManureNEF*NtoN2O*kgtoGg</f>
        <v>0.99451531412613681</v>
      </c>
      <c r="AA1467" s="22">
        <f>'Activity data'!AT51*ManureNEF*NtoN2O*kgtoGg</f>
        <v>1.00127611062345</v>
      </c>
      <c r="AB1467" s="22">
        <f>'Activity data'!AU51*ManureNEF*NtoN2O*kgtoGg</f>
        <v>1.0106566845972174</v>
      </c>
      <c r="AC1467" s="22">
        <f>'Activity data'!AV51*ManureNEF*NtoN2O*kgtoGg</f>
        <v>1.0187522909702245</v>
      </c>
      <c r="AD1467" s="22">
        <f>'Activity data'!AW51*ManureNEF*NtoN2O*kgtoGg</f>
        <v>1.0286828054984183</v>
      </c>
      <c r="AE1467" s="22">
        <f>'Activity data'!AX51*ManureNEF*NtoN2O*kgtoGg</f>
        <v>1.0390641045198805</v>
      </c>
      <c r="AF1467" s="22">
        <f>'Activity data'!AY51*ManureNEF*NtoN2O*kgtoGg</f>
        <v>1.0515321137185085</v>
      </c>
      <c r="AG1467" s="22">
        <f>'Activity data'!AZ51*ManureNEF*NtoN2O*kgtoGg</f>
        <v>1.0650585591617119</v>
      </c>
      <c r="AH1467" s="22">
        <f>'Activity data'!BA51*ManureNEF*NtoN2O*kgtoGg</f>
        <v>1.0754854266626372</v>
      </c>
      <c r="AI1467" s="22">
        <f>'Activity data'!BB51*ManureNEF*NtoN2O*kgtoGg</f>
        <v>1.0859122589384242</v>
      </c>
      <c r="AJ1467" s="22">
        <f>'Activity data'!BC51*ManureNEF*NtoN2O*kgtoGg</f>
        <v>1.0974609651891298</v>
      </c>
      <c r="AK1467" s="22">
        <f>'Activity data'!BD51*ManureNEF*NtoN2O*kgtoGg</f>
        <v>1.1089252781391241</v>
      </c>
      <c r="AL1467" s="22">
        <f>'Activity data'!BE51*ManureNEF*NtoN2O*kgtoGg</f>
        <v>1.1216130241168389</v>
      </c>
      <c r="AM1467" s="22">
        <f>'Activity data'!BF51*ManureNEF*NtoN2O*kgtoGg</f>
        <v>1.1339154609992568</v>
      </c>
      <c r="AN1467" s="22">
        <f>'Activity data'!BG51*ManureNEF*NtoN2O*kgtoGg</f>
        <v>1.1482009825702859</v>
      </c>
      <c r="AO1467" s="22">
        <f>'Activity data'!BH51*ManureNEF*NtoN2O*kgtoGg</f>
        <v>1.1626376887083427</v>
      </c>
      <c r="AP1467" s="22">
        <f>'Activity data'!BI51*ManureNEF*NtoN2O*kgtoGg</f>
        <v>1.1774648864123149</v>
      </c>
      <c r="AQ1467" s="22">
        <f>'Activity data'!BJ51*ManureNEF*NtoN2O*kgtoGg</f>
        <v>1.1927600090036652</v>
      </c>
      <c r="AR1467" s="22">
        <f>'Activity data'!BK51*ManureNEF*NtoN2O*kgtoGg</f>
        <v>1.2086722264959426</v>
      </c>
      <c r="AS1467" s="22">
        <f>'Activity data'!BL51*ManureNEF*NtoN2O*kgtoGg</f>
        <v>1.2259682381400152</v>
      </c>
      <c r="AT1467" s="22">
        <f>'Activity data'!BM51*ManureNEF*NtoN2O*kgtoGg</f>
        <v>1.2358780520183839</v>
      </c>
      <c r="AU1467" s="22">
        <f>'Activity data'!BN51*ManureNEF*NtoN2O*kgtoGg</f>
        <v>1.2446330442741758</v>
      </c>
      <c r="AV1467" s="22">
        <f>'Activity data'!BO51*ManureNEF*NtoN2O*kgtoGg</f>
        <v>1.2535328404709924</v>
      </c>
      <c r="AW1467" s="22">
        <f>'Activity data'!BP51*ManureNEF*NtoN2O*kgtoGg</f>
        <v>1.2621107866732084</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5.0536707115294871E-2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5.1430505218981189E-2</v>
      </c>
      <c r="S1468" s="22">
        <f>'Activity data'!AL52*ManureNEF*NtoN2O*kgtoGg</f>
        <v>5.0025509101402868E-2</v>
      </c>
      <c r="T1468" s="22">
        <f>'Activity data'!AM52*ManureNEF*NtoN2O*kgtoGg</f>
        <v>5.0663852549197509E-2</v>
      </c>
      <c r="U1468" s="22">
        <f>'Activity data'!AN52*ManureNEF*NtoN2O*kgtoGg</f>
        <v>5.1157303184423346E-2</v>
      </c>
      <c r="V1468" s="22">
        <f>'Activity data'!AO52*ManureNEF*NtoN2O*kgtoGg</f>
        <v>5.1597801882418554E-2</v>
      </c>
      <c r="W1468" s="22">
        <f>'Activity data'!AP52*ManureNEF*NtoN2O*kgtoGg</f>
        <v>5.2063456340845179E-2</v>
      </c>
      <c r="X1468" s="22">
        <f>'Activity data'!AQ52*ManureNEF*NtoN2O*kgtoGg</f>
        <v>5.2488609492776998E-2</v>
      </c>
      <c r="Y1468" s="22">
        <f>'Activity data'!AR52*ManureNEF*NtoN2O*kgtoGg</f>
        <v>5.2847015155168577E-2</v>
      </c>
      <c r="Z1468" s="22">
        <f>'Activity data'!AS52*ManureNEF*NtoN2O*kgtoGg</f>
        <v>5.320096184508151E-2</v>
      </c>
      <c r="AA1468" s="22">
        <f>'Activity data'!AT52*ManureNEF*NtoN2O*kgtoGg</f>
        <v>5.356262633771125E-2</v>
      </c>
      <c r="AB1468" s="22">
        <f>'Activity data'!AU52*ManureNEF*NtoN2O*kgtoGg</f>
        <v>5.4064434154016093E-2</v>
      </c>
      <c r="AC1468" s="22">
        <f>'Activity data'!AV52*ManureNEF*NtoN2O*kgtoGg</f>
        <v>5.449750344882287E-2</v>
      </c>
      <c r="AD1468" s="22">
        <f>'Activity data'!AW52*ManureNEF*NtoN2O*kgtoGg</f>
        <v>5.5028729984012724E-2</v>
      </c>
      <c r="AE1468" s="22">
        <f>'Activity data'!AX52*ManureNEF*NtoN2O*kgtoGg</f>
        <v>5.5584070947895699E-2</v>
      </c>
      <c r="AF1468" s="22">
        <f>'Activity data'!AY52*ManureNEF*NtoN2O*kgtoGg</f>
        <v>5.6251039140580765E-2</v>
      </c>
      <c r="AG1468" s="22">
        <f>'Activity data'!AZ52*ManureNEF*NtoN2O*kgtoGg</f>
        <v>5.6974627704479121E-2</v>
      </c>
      <c r="AH1468" s="22">
        <f>'Activity data'!BA52*ManureNEF*NtoN2O*kgtoGg</f>
        <v>5.7532406325080714E-2</v>
      </c>
      <c r="AI1468" s="22">
        <f>'Activity data'!BB52*ManureNEF*NtoN2O*kgtoGg</f>
        <v>5.8090183061336044E-2</v>
      </c>
      <c r="AJ1468" s="22">
        <f>'Activity data'!BC52*ManureNEF*NtoN2O*kgtoGg</f>
        <v>5.8707973729691609E-2</v>
      </c>
      <c r="AK1468" s="22">
        <f>'Activity data'!BD52*ManureNEF*NtoN2O*kgtoGg</f>
        <v>5.9321249832301103E-2</v>
      </c>
      <c r="AL1468" s="22">
        <f>'Activity data'!BE52*ManureNEF*NtoN2O*kgtoGg</f>
        <v>5.9999972703706668E-2</v>
      </c>
      <c r="AM1468" s="22">
        <f>'Activity data'!BF52*ManureNEF*NtoN2O*kgtoGg</f>
        <v>6.0658083711035003E-2</v>
      </c>
      <c r="AN1468" s="22">
        <f>'Activity data'!BG52*ManureNEF*NtoN2O*kgtoGg</f>
        <v>6.1422278567808221E-2</v>
      </c>
      <c r="AO1468" s="22">
        <f>'Activity data'!BH52*ManureNEF*NtoN2O*kgtoGg</f>
        <v>6.2194560946480591E-2</v>
      </c>
      <c r="AP1468" s="22">
        <f>'Activity data'!BI52*ManureNEF*NtoN2O*kgtoGg</f>
        <v>6.2987732422187484E-2</v>
      </c>
      <c r="AQ1468" s="22">
        <f>'Activity data'!BJ52*ManureNEF*NtoN2O*kgtoGg</f>
        <v>6.3805935241028192E-2</v>
      </c>
      <c r="AR1468" s="22">
        <f>'Activity data'!BK52*ManureNEF*NtoN2O*kgtoGg</f>
        <v>6.4657149157649599E-2</v>
      </c>
      <c r="AS1468" s="22">
        <f>'Activity data'!BL52*ManureNEF*NtoN2O*kgtoGg</f>
        <v>6.5582388259027249E-2</v>
      </c>
      <c r="AT1468" s="22">
        <f>'Activity data'!BM52*ManureNEF*NtoN2O*kgtoGg</f>
        <v>6.6112507426169712E-2</v>
      </c>
      <c r="AU1468" s="22">
        <f>'Activity data'!BN52*ManureNEF*NtoN2O*kgtoGg</f>
        <v>6.6580850147833714E-2</v>
      </c>
      <c r="AV1468" s="22">
        <f>'Activity data'!BO52*ManureNEF*NtoN2O*kgtoGg</f>
        <v>6.7056939063882104E-2</v>
      </c>
      <c r="AW1468" s="22">
        <f>'Activity data'!BP52*ManureNEF*NtoN2O*kgtoGg</f>
        <v>6.75158108199337E-2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0.39999978998352292</v>
      </c>
      <c r="L1469" s="22">
        <f>'Activity data'!AE53*ManureNEF*NtoN2O*kgtoGg</f>
        <v>0.39653071954810187</v>
      </c>
      <c r="M1469" s="22">
        <f>'Activity data'!AF53*ManureNEF*NtoN2O*kgtoGg</f>
        <v>0.39521014945095007</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0.31709459412816648</v>
      </c>
      <c r="T1469" s="22">
        <f>'Activity data'!AM53*ManureNEF*NtoN2O*kgtoGg</f>
        <v>0.32329343554510509</v>
      </c>
      <c r="U1469" s="22">
        <f>'Activity data'!AN53*ManureNEF*NtoN2O*kgtoGg</f>
        <v>0.32662015212625256</v>
      </c>
      <c r="V1469" s="22">
        <f>'Activity data'!AO53*ManureNEF*NtoN2O*kgtoGg</f>
        <v>0.32899134628580157</v>
      </c>
      <c r="W1469" s="22">
        <f>'Activity data'!AP53*ManureNEF*NtoN2O*kgtoGg</f>
        <v>0.33194751319186178</v>
      </c>
      <c r="X1469" s="22">
        <f>'Activity data'!AQ53*ManureNEF*NtoN2O*kgtoGg</f>
        <v>0.33424144352260182</v>
      </c>
      <c r="Y1469" s="22">
        <f>'Activity data'!AR53*ManureNEF*NtoN2O*kgtoGg</f>
        <v>0.33519459543035862</v>
      </c>
      <c r="Z1469" s="22">
        <f>'Activity data'!AS53*ManureNEF*NtoN2O*kgtoGg</f>
        <v>0.33600381383609706</v>
      </c>
      <c r="AA1469" s="22">
        <f>'Activity data'!AT53*ManureNEF*NtoN2O*kgtoGg</f>
        <v>0.33689768504065609</v>
      </c>
      <c r="AB1469" s="22">
        <f>'Activity data'!AU53*ManureNEF*NtoN2O*kgtoGg</f>
        <v>0.34021760504440757</v>
      </c>
      <c r="AC1469" s="22">
        <f>'Activity data'!AV53*ManureNEF*NtoN2O*kgtoGg</f>
        <v>0.34222049361841178</v>
      </c>
      <c r="AD1469" s="22">
        <f>'Activity data'!AW53*ManureNEF*NtoN2O*kgtoGg</f>
        <v>0.34289884710524765</v>
      </c>
      <c r="AE1469" s="22">
        <f>'Activity data'!AX53*ManureNEF*NtoN2O*kgtoGg</f>
        <v>0.34372311738230427</v>
      </c>
      <c r="AF1469" s="22">
        <f>'Activity data'!AY53*ManureNEF*NtoN2O*kgtoGg</f>
        <v>0.34609476282323964</v>
      </c>
      <c r="AG1469" s="22">
        <f>'Activity data'!AZ53*ManureNEF*NtoN2O*kgtoGg</f>
        <v>0.349019782273292</v>
      </c>
      <c r="AH1469" s="22">
        <f>'Activity data'!BA53*ManureNEF*NtoN2O*kgtoGg</f>
        <v>0.34899429452470448</v>
      </c>
      <c r="AI1469" s="22">
        <f>'Activity data'!BB53*ManureNEF*NtoN2O*kgtoGg</f>
        <v>0.34871213349306363</v>
      </c>
      <c r="AJ1469" s="22">
        <f>'Activity data'!BC53*ManureNEF*NtoN2O*kgtoGg</f>
        <v>0.34906449042030341</v>
      </c>
      <c r="AK1469" s="22">
        <f>'Activity data'!BD53*ManureNEF*NtoN2O*kgtoGg</f>
        <v>0.34906147321073921</v>
      </c>
      <c r="AL1469" s="22">
        <f>'Activity data'!BE53*ManureNEF*NtoN2O*kgtoGg</f>
        <v>0.34969568198826922</v>
      </c>
      <c r="AM1469" s="22">
        <f>'Activity data'!BF53*ManureNEF*NtoN2O*kgtoGg</f>
        <v>0.34972367096328388</v>
      </c>
      <c r="AN1469" s="22">
        <f>'Activity data'!BG53*ManureNEF*NtoN2O*kgtoGg</f>
        <v>0.35264712882161486</v>
      </c>
      <c r="AO1469" s="22">
        <f>'Activity data'!BH53*ManureNEF*NtoN2O*kgtoGg</f>
        <v>0.35538019339675181</v>
      </c>
      <c r="AP1469" s="22">
        <f>'Activity data'!BI53*ManureNEF*NtoN2O*kgtoGg</f>
        <v>0.35808577689628091</v>
      </c>
      <c r="AQ1469" s="22">
        <f>'Activity data'!BJ53*ManureNEF*NtoN2O*kgtoGg</f>
        <v>0.360803708852519</v>
      </c>
      <c r="AR1469" s="22">
        <f>'Activity data'!BK53*ManureNEF*NtoN2O*kgtoGg</f>
        <v>0.36361682270594786</v>
      </c>
      <c r="AS1469" s="22">
        <f>'Activity data'!BL53*ManureNEF*NtoN2O*kgtoGg</f>
        <v>0.3669982656192593</v>
      </c>
      <c r="AT1469" s="22">
        <f>'Activity data'!BM53*ManureNEF*NtoN2O*kgtoGg</f>
        <v>0.36535334943592962</v>
      </c>
      <c r="AU1469" s="22">
        <f>'Activity data'!BN53*ManureNEF*NtoN2O*kgtoGg</f>
        <v>0.36284329490270817</v>
      </c>
      <c r="AV1469" s="22">
        <f>'Activity data'!BO53*ManureNEF*NtoN2O*kgtoGg</f>
        <v>0.36030197040043493</v>
      </c>
      <c r="AW1469" s="22">
        <f>'Activity data'!BP53*ManureNEF*NtoN2O*kgtoGg</f>
        <v>0.35744820544326111</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2.6602988559851233</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2.1089170722639059</v>
      </c>
      <c r="T1470" s="22">
        <f>'Activity data'!AM54*ManureNEF*NtoN2O*kgtoGg</f>
        <v>2.1501440207345399</v>
      </c>
      <c r="U1470" s="22">
        <f>'Activity data'!AN54*ManureNEF*NtoN2O*kgtoGg</f>
        <v>2.1722691831386944</v>
      </c>
      <c r="V1470" s="22">
        <f>'Activity data'!AO54*ManureNEF*NtoN2O*kgtoGg</f>
        <v>2.1880394041936264</v>
      </c>
      <c r="W1470" s="22">
        <f>'Activity data'!AP54*ManureNEF*NtoN2O*kgtoGg</f>
        <v>2.2077001331120529</v>
      </c>
      <c r="X1470" s="22">
        <f>'Activity data'!AQ54*ManureNEF*NtoN2O*kgtoGg</f>
        <v>2.2229564917087132</v>
      </c>
      <c r="Y1470" s="22">
        <f>'Activity data'!AR54*ManureNEF*NtoN2O*kgtoGg</f>
        <v>2.2292956673615048</v>
      </c>
      <c r="Z1470" s="22">
        <f>'Activity data'!AS54*ManureNEF*NtoN2O*kgtoGg</f>
        <v>2.2346775771847991</v>
      </c>
      <c r="AA1470" s="22">
        <f>'Activity data'!AT54*ManureNEF*NtoN2O*kgtoGg</f>
        <v>2.2406224916633408</v>
      </c>
      <c r="AB1470" s="22">
        <f>'Activity data'!AU54*ManureNEF*NtoN2O*kgtoGg</f>
        <v>2.2627024517260845</v>
      </c>
      <c r="AC1470" s="22">
        <f>'Activity data'!AV54*ManureNEF*NtoN2O*kgtoGg</f>
        <v>2.2760231641752293</v>
      </c>
      <c r="AD1470" s="22">
        <f>'Activity data'!AW54*ManureNEF*NtoN2O*kgtoGg</f>
        <v>2.2805347240564422</v>
      </c>
      <c r="AE1470" s="22">
        <f>'Activity data'!AX54*ManureNEF*NtoN2O*kgtoGg</f>
        <v>2.2860167401224167</v>
      </c>
      <c r="AF1470" s="22">
        <f>'Activity data'!AY54*ManureNEF*NtoN2O*kgtoGg</f>
        <v>2.3017899625373146</v>
      </c>
      <c r="AG1470" s="22">
        <f>'Activity data'!AZ54*ManureNEF*NtoN2O*kgtoGg</f>
        <v>2.3212435374930149</v>
      </c>
      <c r="AH1470" s="22">
        <f>'Activity data'!BA54*ManureNEF*NtoN2O*kgtoGg</f>
        <v>2.3210740248329906</v>
      </c>
      <c r="AI1470" s="22">
        <f>'Activity data'!BB54*ManureNEF*NtoN2O*kgtoGg</f>
        <v>2.3191974421735124</v>
      </c>
      <c r="AJ1470" s="22">
        <f>'Activity data'!BC54*ManureNEF*NtoN2O*kgtoGg</f>
        <v>2.3215408802300002</v>
      </c>
      <c r="AK1470" s="22">
        <f>'Activity data'!BD54*ManureNEF*NtoN2O*kgtoGg</f>
        <v>2.3215208135215848</v>
      </c>
      <c r="AL1470" s="22">
        <f>'Activity data'!BE54*ManureNEF*NtoN2O*kgtoGg</f>
        <v>2.3257387779494887</v>
      </c>
      <c r="AM1470" s="22">
        <f>'Activity data'!BF54*ManureNEF*NtoN2O*kgtoGg</f>
        <v>2.3259249256427523</v>
      </c>
      <c r="AN1470" s="22">
        <f>'Activity data'!BG54*ManureNEF*NtoN2O*kgtoGg</f>
        <v>2.3453681148413228</v>
      </c>
      <c r="AO1470" s="22">
        <f>'Activity data'!BH54*ManureNEF*NtoN2O*kgtoGg</f>
        <v>2.3635450457913865</v>
      </c>
      <c r="AP1470" s="22">
        <f>'Activity data'!BI54*ManureNEF*NtoN2O*kgtoGg</f>
        <v>2.3815392069604866</v>
      </c>
      <c r="AQ1470" s="22">
        <f>'Activity data'!BJ54*ManureNEF*NtoN2O*kgtoGg</f>
        <v>2.3996154946358459</v>
      </c>
      <c r="AR1470" s="22">
        <f>'Activity data'!BK54*ManureNEF*NtoN2O*kgtoGg</f>
        <v>2.4183248133740904</v>
      </c>
      <c r="AS1470" s="22">
        <f>'Activity data'!BL54*ManureNEF*NtoN2O*kgtoGg</f>
        <v>2.4408139469664651</v>
      </c>
      <c r="AT1470" s="22">
        <f>'Activity data'!BM54*ManureNEF*NtoN2O*kgtoGg</f>
        <v>2.4298740196207946</v>
      </c>
      <c r="AU1470" s="22">
        <f>'Activity data'!BN54*ManureNEF*NtoN2O*kgtoGg</f>
        <v>2.4131802728479177</v>
      </c>
      <c r="AV1470" s="22">
        <f>'Activity data'!BO54*ManureNEF*NtoN2O*kgtoGg</f>
        <v>2.3962785573086092</v>
      </c>
      <c r="AW1470" s="22">
        <f>'Activity data'!BP54*ManureNEF*NtoN2O*kgtoGg</f>
        <v>2.3772988782164455</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0.34358078636628725</v>
      </c>
      <c r="L1471" s="22">
        <f>'Activity data'!AE55*ManureNEF*NtoN2O*kgtoGg</f>
        <v>0.35516571939691488</v>
      </c>
      <c r="M1471" s="22">
        <f>'Activity data'!AF55*ManureNEF*NtoN2O*kgtoGg</f>
        <v>0.36891582276573964</v>
      </c>
      <c r="N1471" s="22">
        <f>'Activity data'!AG55*ManureNEF*NtoN2O*kgtoGg</f>
        <v>0.37917034791782095</v>
      </c>
      <c r="O1471" s="22">
        <f>'Activity data'!AH55*ManureNEF*NtoN2O*kgtoGg</f>
        <v>0.38707850955818845</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0.37659818159279607</v>
      </c>
      <c r="T1471" s="22">
        <f>'Activity data'!AM55*ManureNEF*NtoN2O*kgtoGg</f>
        <v>0.39321088771048274</v>
      </c>
      <c r="U1471" s="22">
        <f>'Activity data'!AN55*ManureNEF*NtoN2O*kgtoGg</f>
        <v>0.40669662526329453</v>
      </c>
      <c r="V1471" s="22">
        <f>'Activity data'!AO55*ManureNEF*NtoN2O*kgtoGg</f>
        <v>0.41925946524212343</v>
      </c>
      <c r="W1471" s="22">
        <f>'Activity data'!AP55*ManureNEF*NtoN2O*kgtoGg</f>
        <v>0.43283407028296639</v>
      </c>
      <c r="X1471" s="22">
        <f>'Activity data'!AQ55*ManureNEF*NtoN2O*kgtoGg</f>
        <v>0.44581904139111239</v>
      </c>
      <c r="Y1471" s="22">
        <f>'Activity data'!AR55*ManureNEF*NtoN2O*kgtoGg</f>
        <v>0.4572389751285254</v>
      </c>
      <c r="Z1471" s="22">
        <f>'Activity data'!AS55*ManureNEF*NtoN2O*kgtoGg</f>
        <v>0.46864946604896868</v>
      </c>
      <c r="AA1471" s="22">
        <f>'Activity data'!AT55*ManureNEF*NtoN2O*kgtoGg</f>
        <v>0.48037106184702144</v>
      </c>
      <c r="AB1471" s="22">
        <f>'Activity data'!AU55*ManureNEF*NtoN2O*kgtoGg</f>
        <v>0.49583196103346944</v>
      </c>
      <c r="AC1471" s="22">
        <f>'Activity data'!AV55*ManureNEF*NtoN2O*kgtoGg</f>
        <v>0.50969807630161768</v>
      </c>
      <c r="AD1471" s="22">
        <f>'Activity data'!AW55*ManureNEF*NtoN2O*kgtoGg</f>
        <v>0.52764488021470779</v>
      </c>
      <c r="AE1471" s="22">
        <f>'Activity data'!AX55*ManureNEF*NtoN2O*kgtoGg</f>
        <v>0.54648707022724974</v>
      </c>
      <c r="AF1471" s="22">
        <f>'Activity data'!AY55*ManureNEF*NtoN2O*kgtoGg</f>
        <v>0.56858747598581738</v>
      </c>
      <c r="AG1471" s="22">
        <f>'Activity data'!AZ55*ManureNEF*NtoN2O*kgtoGg</f>
        <v>0.59255396962113349</v>
      </c>
      <c r="AH1471" s="22">
        <f>'Activity data'!BA55*ManureNEF*NtoN2O*kgtoGg</f>
        <v>0.61238572332256203</v>
      </c>
      <c r="AI1471" s="22">
        <f>'Activity data'!BB55*ManureNEF*NtoN2O*kgtoGg</f>
        <v>0.63250600171232407</v>
      </c>
      <c r="AJ1471" s="22">
        <f>'Activity data'!BC55*ManureNEF*NtoN2O*kgtoGg</f>
        <v>0.65458326762854946</v>
      </c>
      <c r="AK1471" s="22">
        <f>'Activity data'!BD55*ManureNEF*NtoN2O*kgtoGg</f>
        <v>0.67686554813993804</v>
      </c>
      <c r="AL1471" s="22">
        <f>'Activity data'!BE55*ManureNEF*NtoN2O*kgtoGg</f>
        <v>0.70132710752479099</v>
      </c>
      <c r="AM1471" s="22">
        <f>'Activity data'!BF55*ManureNEF*NtoN2O*kgtoGg</f>
        <v>0.7255761301223228</v>
      </c>
      <c r="AN1471" s="22">
        <f>'Activity data'!BG55*ManureNEF*NtoN2O*kgtoGg</f>
        <v>0.75228490125345104</v>
      </c>
      <c r="AO1471" s="22">
        <f>'Activity data'!BH55*ManureNEF*NtoN2O*kgtoGg</f>
        <v>0.7795795585815366</v>
      </c>
      <c r="AP1471" s="22">
        <f>'Activity data'!BI55*ManureNEF*NtoN2O*kgtoGg</f>
        <v>0.80784138398371086</v>
      </c>
      <c r="AQ1471" s="22">
        <f>'Activity data'!BJ55*ManureNEF*NtoN2O*kgtoGg</f>
        <v>0.83720880389512953</v>
      </c>
      <c r="AR1471" s="22">
        <f>'Activity data'!BK55*ManureNEF*NtoN2O*kgtoGg</f>
        <v>0.86793643968793199</v>
      </c>
      <c r="AS1471" s="22">
        <f>'Activity data'!BL55*ManureNEF*NtoN2O*kgtoGg</f>
        <v>0.90126396548339527</v>
      </c>
      <c r="AT1471" s="22">
        <f>'Activity data'!BM55*ManureNEF*NtoN2O*kgtoGg</f>
        <v>0.92323778695651582</v>
      </c>
      <c r="AU1471" s="22">
        <f>'Activity data'!BN55*ManureNEF*NtoN2O*kgtoGg</f>
        <v>0.94363961162109378</v>
      </c>
      <c r="AV1471" s="22">
        <f>'Activity data'!BO55*ManureNEF*NtoN2O*kgtoGg</f>
        <v>0.96453981005283229</v>
      </c>
      <c r="AW1471" s="22">
        <f>'Activity data'!BP55*ManureNEF*NtoN2O*kgtoGg</f>
        <v>0.98518749139131134</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5.8466784388382181E-2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5.9536124869389993E-2</v>
      </c>
      <c r="T1472" s="22">
        <f>'Activity data'!AM56*ManureNEF*NtoN2O*kgtoGg</f>
        <v>5.9735159508924454E-2</v>
      </c>
      <c r="U1472" s="22">
        <f>'Activity data'!AN56*ManureNEF*NtoN2O*kgtoGg</f>
        <v>5.9911260751716718E-2</v>
      </c>
      <c r="V1472" s="22">
        <f>'Activity data'!AO56*ManureNEF*NtoN2O*kgtoGg</f>
        <v>6.0064792145132169E-2</v>
      </c>
      <c r="W1472" s="22">
        <f>'Activity data'!AP56*ManureNEF*NtoN2O*kgtoGg</f>
        <v>6.0195961741197811E-2</v>
      </c>
      <c r="X1472" s="22">
        <f>'Activity data'!AQ56*ManureNEF*NtoN2O*kgtoGg</f>
        <v>6.0301987284053699E-2</v>
      </c>
      <c r="Y1472" s="22">
        <f>'Activity data'!AR56*ManureNEF*NtoN2O*kgtoGg</f>
        <v>6.0404636780314803E-2</v>
      </c>
      <c r="Z1472" s="22">
        <f>'Activity data'!AS56*ManureNEF*NtoN2O*kgtoGg</f>
        <v>6.0504501381629855E-2</v>
      </c>
      <c r="AA1472" s="22">
        <f>'Activity data'!AT56*ManureNEF*NtoN2O*kgtoGg</f>
        <v>6.0601140224058242E-2</v>
      </c>
      <c r="AB1472" s="22">
        <f>'Activity data'!AU56*ManureNEF*NtoN2O*kgtoGg</f>
        <v>6.0696778742641164E-2</v>
      </c>
      <c r="AC1472" s="22">
        <f>'Activity data'!AV56*ManureNEF*NtoN2O*kgtoGg</f>
        <v>6.0786268969690582E-2</v>
      </c>
      <c r="AD1472" s="22">
        <f>'Activity data'!AW56*ManureNEF*NtoN2O*kgtoGg</f>
        <v>6.0875543501258844E-2</v>
      </c>
      <c r="AE1472" s="22">
        <f>'Activity data'!AX56*ManureNEF*NtoN2O*kgtoGg</f>
        <v>6.0962502544019311E-2</v>
      </c>
      <c r="AF1472" s="22">
        <f>'Activity data'!AY56*ManureNEF*NtoN2O*kgtoGg</f>
        <v>6.1048589321399588E-2</v>
      </c>
      <c r="AG1472" s="22">
        <f>'Activity data'!AZ56*ManureNEF*NtoN2O*kgtoGg</f>
        <v>6.1132180232229487E-2</v>
      </c>
      <c r="AH1472" s="22">
        <f>'Activity data'!BA56*ManureNEF*NtoN2O*kgtoGg</f>
        <v>6.1208044769568551E-2</v>
      </c>
      <c r="AI1472" s="22">
        <f>'Activity data'!BB56*ManureNEF*NtoN2O*kgtoGg</f>
        <v>6.1280223554167013E-2</v>
      </c>
      <c r="AJ1472" s="22">
        <f>'Activity data'!BC56*ManureNEF*NtoN2O*kgtoGg</f>
        <v>6.1349674663975208E-2</v>
      </c>
      <c r="AK1472" s="22">
        <f>'Activity data'!BD56*ManureNEF*NtoN2O*kgtoGg</f>
        <v>6.1414673373077315E-2</v>
      </c>
      <c r="AL1472" s="22">
        <f>'Activity data'!BE56*ManureNEF*NtoN2O*kgtoGg</f>
        <v>6.1476433009992407E-2</v>
      </c>
      <c r="AM1472" s="22">
        <f>'Activity data'!BF56*ManureNEF*NtoN2O*kgtoGg</f>
        <v>6.1532799513045147E-2</v>
      </c>
      <c r="AN1472" s="22">
        <f>'Activity data'!BG56*ManureNEF*NtoN2O*kgtoGg</f>
        <v>6.1587110339340626E-2</v>
      </c>
      <c r="AO1472" s="22">
        <f>'Activity data'!BH56*ManureNEF*NtoN2O*kgtoGg</f>
        <v>6.1636991968896812E-2</v>
      </c>
      <c r="AP1472" s="22">
        <f>'Activity data'!BI56*ManureNEF*NtoN2O*kgtoGg</f>
        <v>6.1682488685774167E-2</v>
      </c>
      <c r="AQ1472" s="22">
        <f>'Activity data'!BJ56*ManureNEF*NtoN2O*kgtoGg</f>
        <v>6.1723470342164501E-2</v>
      </c>
      <c r="AR1472" s="22">
        <f>'Activity data'!BK56*ManureNEF*NtoN2O*kgtoGg</f>
        <v>6.1759902671414825E-2</v>
      </c>
      <c r="AS1472" s="22">
        <f>'Activity data'!BL56*ManureNEF*NtoN2O*kgtoGg</f>
        <v>6.1792514211408002E-2</v>
      </c>
      <c r="AT1472" s="22">
        <f>'Activity data'!BM56*ManureNEF*NtoN2O*kgtoGg</f>
        <v>6.1810957148140416E-2</v>
      </c>
      <c r="AU1472" s="22">
        <f>'Activity data'!BN56*ManureNEF*NtoN2O*kgtoGg</f>
        <v>6.1822284532220925E-2</v>
      </c>
      <c r="AV1472" s="22">
        <f>'Activity data'!BO56*ManureNEF*NtoN2O*kgtoGg</f>
        <v>6.1827841505020763E-2</v>
      </c>
      <c r="AW1472" s="22">
        <f>'Activity data'!BP56*ManureNEF*NtoN2O*kgtoGg</f>
        <v>6.1826936471550874E-2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4.749693023694599E-2</v>
      </c>
      <c r="L1473" s="22">
        <f>'Activity data'!AE57*ManureNEF*NtoN2O*kgtoGg</f>
        <v>4.7522611675988952E-2</v>
      </c>
      <c r="M1473" s="22">
        <f>'Activity data'!AF57*ManureNEF*NtoN2O*kgtoGg</f>
        <v>4.7584015033260256E-2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4.8454312828089242E-2</v>
      </c>
      <c r="T1473" s="22">
        <f>'Activity data'!AM57*ManureNEF*NtoN2O*kgtoGg</f>
        <v>4.8616299969657245E-2</v>
      </c>
      <c r="U1473" s="22">
        <f>'Activity data'!AN57*ManureNEF*NtoN2O*kgtoGg</f>
        <v>4.8759622443640745E-2</v>
      </c>
      <c r="V1473" s="22">
        <f>'Activity data'!AO57*ManureNEF*NtoN2O*kgtoGg</f>
        <v>4.8884576128177731E-2</v>
      </c>
      <c r="W1473" s="22">
        <f>'Activity data'!AP57*ManureNEF*NtoN2O*kgtoGg</f>
        <v>4.8991330349337434E-2</v>
      </c>
      <c r="X1473" s="22">
        <f>'Activity data'!AQ57*ManureNEF*NtoN2O*kgtoGg</f>
        <v>4.907762072904516E-2</v>
      </c>
      <c r="Y1473" s="22">
        <f>'Activity data'!AR57*ManureNEF*NtoN2O*kgtoGg</f>
        <v>4.9161163465734757E-2</v>
      </c>
      <c r="Z1473" s="22">
        <f>'Activity data'!AS57*ManureNEF*NtoN2O*kgtoGg</f>
        <v>4.9242439676492299E-2</v>
      </c>
      <c r="AA1473" s="22">
        <f>'Activity data'!AT57*ManureNEF*NtoN2O*kgtoGg</f>
        <v>4.9321090557997313E-2</v>
      </c>
      <c r="AB1473" s="22">
        <f>'Activity data'!AU57*ManureNEF*NtoN2O*kgtoGg</f>
        <v>4.9398927311867298E-2</v>
      </c>
      <c r="AC1473" s="22">
        <f>'Activity data'!AV57*ManureNEF*NtoN2O*kgtoGg</f>
        <v>4.9471760192173531E-2</v>
      </c>
      <c r="AD1473" s="22">
        <f>'Activity data'!AW57*ManureNEF*NtoN2O*kgtoGg</f>
        <v>4.954441752567787E-2</v>
      </c>
      <c r="AE1473" s="22">
        <f>'Activity data'!AX57*ManureNEF*NtoN2O*kgtoGg</f>
        <v>4.9615190366039737E-2</v>
      </c>
      <c r="AF1473" s="22">
        <f>'Activity data'!AY57*ManureNEF*NtoN2O*kgtoGg</f>
        <v>4.9685253300950222E-2</v>
      </c>
      <c r="AG1473" s="22">
        <f>'Activity data'!AZ57*ManureNEF*NtoN2O*kgtoGg</f>
        <v>4.9753284939754762E-2</v>
      </c>
      <c r="AH1473" s="22">
        <f>'Activity data'!BA57*ManureNEF*NtoN2O*kgtoGg</f>
        <v>4.981502836079281E-2</v>
      </c>
      <c r="AI1473" s="22">
        <f>'Activity data'!BB57*ManureNEF*NtoN2O*kgtoGg</f>
        <v>4.987377208010875E-2</v>
      </c>
      <c r="AJ1473" s="22">
        <f>'Activity data'!BC57*ManureNEF*NtoN2O*kgtoGg</f>
        <v>4.9930295842921441E-2</v>
      </c>
      <c r="AK1473" s="22">
        <f>'Activity data'!BD57*ManureNEF*NtoN2O*kgtoGg</f>
        <v>4.9983195956779448E-2</v>
      </c>
      <c r="AL1473" s="22">
        <f>'Activity data'!BE57*ManureNEF*NtoN2O*kgtoGg</f>
        <v>5.0033459906168122E-2</v>
      </c>
      <c r="AM1473" s="22">
        <f>'Activity data'!BF57*ManureNEF*NtoN2O*kgtoGg</f>
        <v>5.0079334577687901E-2</v>
      </c>
      <c r="AN1473" s="22">
        <f>'Activity data'!BG57*ManureNEF*NtoN2O*kgtoGg</f>
        <v>5.0123536207757821E-2</v>
      </c>
      <c r="AO1473" s="22">
        <f>'Activity data'!BH57*ManureNEF*NtoN2O*kgtoGg</f>
        <v>5.0164133073747882E-2</v>
      </c>
      <c r="AP1473" s="22">
        <f>'Activity data'!BI57*ManureNEF*NtoN2O*kgtoGg</f>
        <v>5.0201161216863729E-2</v>
      </c>
      <c r="AQ1473" s="22">
        <f>'Activity data'!BJ57*ManureNEF*NtoN2O*kgtoGg</f>
        <v>5.0234514714480608E-2</v>
      </c>
      <c r="AR1473" s="22">
        <f>'Activity data'!BK57*ManureNEF*NtoN2O*kgtoGg</f>
        <v>5.0264165678200926E-2</v>
      </c>
      <c r="AS1473" s="22">
        <f>'Activity data'!BL57*ManureNEF*NtoN2O*kgtoGg</f>
        <v>5.0290707038830339E-2</v>
      </c>
      <c r="AT1473" s="22">
        <f>'Activity data'!BM57*ManureNEF*NtoN2O*kgtoGg</f>
        <v>5.030571708236041E-2</v>
      </c>
      <c r="AU1473" s="22">
        <f>'Activity data'!BN57*ManureNEF*NtoN2O*kgtoGg</f>
        <v>5.0314936033257276E-2</v>
      </c>
      <c r="AV1473" s="22">
        <f>'Activity data'!BO57*ManureNEF*NtoN2O*kgtoGg</f>
        <v>5.0319458653750461E-2</v>
      </c>
      <c r="AW1473" s="22">
        <f>'Activity data'!BP57*ManureNEF*NtoN2O*kgtoGg</f>
        <v>5.0318722079528255E-2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7.509194674971245E-3</v>
      </c>
      <c r="T1474" s="22">
        <f>'Activity data'!AM58*ManureNEF*NtoN2O*kgtoGg</f>
        <v>7.5517267568198645E-3</v>
      </c>
      <c r="U1474" s="22">
        <f>'Activity data'!AN58*ManureNEF*NtoN2O*kgtoGg</f>
        <v>7.5891635526393929E-3</v>
      </c>
      <c r="V1474" s="22">
        <f>'Activity data'!AO58*ManureNEF*NtoN2O*kgtoGg</f>
        <v>7.6216637684340437E-3</v>
      </c>
      <c r="W1474" s="22">
        <f>'Activity data'!AP58*ManureNEF*NtoN2O*kgtoGg</f>
        <v>7.6493474502419131E-3</v>
      </c>
      <c r="X1474" s="22">
        <f>'Activity data'!AQ58*ManureNEF*NtoN2O*kgtoGg</f>
        <v>7.6717610187546611E-3</v>
      </c>
      <c r="Y1474" s="22">
        <f>'Activity data'!AR58*ManureNEF*NtoN2O*kgtoGg</f>
        <v>7.6930855379270264E-3</v>
      </c>
      <c r="Z1474" s="22">
        <f>'Activity data'!AS58*ManureNEF*NtoN2O*kgtoGg</f>
        <v>7.7134694874372101E-3</v>
      </c>
      <c r="AA1474" s="22">
        <f>'Activity data'!AT58*ManureNEF*NtoN2O*kgtoGg</f>
        <v>7.7328627116623342E-3</v>
      </c>
      <c r="AB1474" s="22">
        <f>'Activity data'!AU58*ManureNEF*NtoN2O*kgtoGg</f>
        <v>7.7517128312830389E-3</v>
      </c>
      <c r="AC1474" s="22">
        <f>'Activity data'!AV58*ManureNEF*NtoN2O*kgtoGg</f>
        <v>7.769080877819275E-3</v>
      </c>
      <c r="AD1474" s="22">
        <f>'Activity data'!AW58*ManureNEF*NtoN2O*kgtoGg</f>
        <v>7.7861035588109228E-3</v>
      </c>
      <c r="AE1474" s="22">
        <f>'Activity data'!AX58*ManureNEF*NtoN2O*kgtoGg</f>
        <v>7.8024087902397567E-3</v>
      </c>
      <c r="AF1474" s="22">
        <f>'Activity data'!AY58*ManureNEF*NtoN2O*kgtoGg</f>
        <v>7.8182850859103252E-3</v>
      </c>
      <c r="AG1474" s="22">
        <f>'Activity data'!AZ58*ManureNEF*NtoN2O*kgtoGg</f>
        <v>7.8334477209134681E-3</v>
      </c>
      <c r="AH1474" s="22">
        <f>'Activity data'!BA58*ManureNEF*NtoN2O*kgtoGg</f>
        <v>7.8469444154776469E-3</v>
      </c>
      <c r="AI1474" s="22">
        <f>'Activity data'!BB58*ManureNEF*NtoN2O*kgtoGg</f>
        <v>7.859543958950518E-3</v>
      </c>
      <c r="AJ1474" s="22">
        <f>'Activity data'!BC58*ManureNEF*NtoN2O*kgtoGg</f>
        <v>7.87143902757673E-3</v>
      </c>
      <c r="AK1474" s="22">
        <f>'Activity data'!BD58*ManureNEF*NtoN2O*kgtoGg</f>
        <v>7.8823254721859994E-3</v>
      </c>
      <c r="AL1474" s="22">
        <f>'Activity data'!BE58*ManureNEF*NtoN2O*kgtoGg</f>
        <v>7.8924409929910025E-3</v>
      </c>
      <c r="AM1474" s="22">
        <f>'Activity data'!BF58*ManureNEF*NtoN2O*kgtoGg</f>
        <v>7.9014024153127131E-3</v>
      </c>
      <c r="AN1474" s="22">
        <f>'Activity data'!BG58*ManureNEF*NtoN2O*kgtoGg</f>
        <v>7.9098352067502008E-3</v>
      </c>
      <c r="AO1474" s="22">
        <f>'Activity data'!BH58*ManureNEF*NtoN2O*kgtoGg</f>
        <v>7.9173147435306224E-3</v>
      </c>
      <c r="AP1474" s="22">
        <f>'Activity data'!BI58*ManureNEF*NtoN2O*kgtoGg</f>
        <v>7.9238604392133077E-3</v>
      </c>
      <c r="AQ1474" s="22">
        <f>'Activity data'!BJ58*ManureNEF*NtoN2O*kgtoGg</f>
        <v>7.9294592123575636E-3</v>
      </c>
      <c r="AR1474" s="22">
        <f>'Activity data'!BK58*ManureNEF*NtoN2O*kgtoGg</f>
        <v>7.9341150209356979E-3</v>
      </c>
      <c r="AS1474" s="22">
        <f>'Activity data'!BL58*ManureNEF*NtoN2O*kgtoGg</f>
        <v>7.9379699786294167E-3</v>
      </c>
      <c r="AT1474" s="22">
        <f>'Activity data'!BM58*ManureNEF*NtoN2O*kgtoGg</f>
        <v>7.9391549164099066E-3</v>
      </c>
      <c r="AU1474" s="22">
        <f>'Activity data'!BN58*ManureNEF*NtoN2O*kgtoGg</f>
        <v>7.9389648429189844E-3</v>
      </c>
      <c r="AV1474" s="22">
        <f>'Activity data'!BO58*ManureNEF*NtoN2O*kgtoGg</f>
        <v>7.9376535288951285E-3</v>
      </c>
      <c r="AW1474" s="22">
        <f>'Activity data'!BP58*ManureNEF*NtoN2O*kgtoGg</f>
        <v>7.9351049503246611E-3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9.060638897030214E-2</v>
      </c>
      <c r="T1475" s="22">
        <f>'Activity data'!AM59*ManureNEF*NtoN2O*kgtoGg</f>
        <v>9.1119583596156933E-2</v>
      </c>
      <c r="U1475" s="22">
        <f>'Activity data'!AN59*ManureNEF*NtoN2O*kgtoGg</f>
        <v>9.1571298198141041E-2</v>
      </c>
      <c r="V1475" s="22">
        <f>'Activity data'!AO59*ManureNEF*NtoN2O*kgtoGg</f>
        <v>9.196344773232798E-2</v>
      </c>
      <c r="W1475" s="22">
        <f>'Activity data'!AP59*ManureNEF*NtoN2O*kgtoGg</f>
        <v>9.2297480681343747E-2</v>
      </c>
      <c r="X1475" s="22">
        <f>'Activity data'!AQ59*ManureNEF*NtoN2O*kgtoGg</f>
        <v>9.2567924130312673E-2</v>
      </c>
      <c r="Y1475" s="22">
        <f>'Activity data'!AR59*ManureNEF*NtoN2O*kgtoGg</f>
        <v>9.2825227045254574E-2</v>
      </c>
      <c r="Z1475" s="22">
        <f>'Activity data'!AS59*ManureNEF*NtoN2O*kgtoGg</f>
        <v>9.3071180990785748E-2</v>
      </c>
      <c r="AA1475" s="22">
        <f>'Activity data'!AT59*ManureNEF*NtoN2O*kgtoGg</f>
        <v>9.3305180786181455E-2</v>
      </c>
      <c r="AB1475" s="22">
        <f>'Activity data'!AU59*ManureNEF*NtoN2O*kgtoGg</f>
        <v>9.3532627449161521E-2</v>
      </c>
      <c r="AC1475" s="22">
        <f>'Activity data'!AV59*ManureNEF*NtoN2O*kgtoGg</f>
        <v>9.3742191330274088E-2</v>
      </c>
      <c r="AD1475" s="22">
        <f>'Activity data'!AW59*ManureNEF*NtoN2O*kgtoGg</f>
        <v>9.3947588010211996E-2</v>
      </c>
      <c r="AE1475" s="22">
        <f>'Activity data'!AX59*ManureNEF*NtoN2O*kgtoGg</f>
        <v>9.4144327901110797E-2</v>
      </c>
      <c r="AF1475" s="22">
        <f>'Activity data'!AY59*ManureNEF*NtoN2O*kgtoGg</f>
        <v>9.4335892227672996E-2</v>
      </c>
      <c r="AG1475" s="22">
        <f>'Activity data'!AZ59*ManureNEF*NtoN2O*kgtoGg</f>
        <v>9.4518845482232799E-2</v>
      </c>
      <c r="AH1475" s="22">
        <f>'Activity data'!BA59*ManureNEF*NtoN2O*kgtoGg</f>
        <v>9.4681697400504625E-2</v>
      </c>
      <c r="AI1475" s="22">
        <f>'Activity data'!BB59*ManureNEF*NtoN2O*kgtoGg</f>
        <v>9.4833724240420761E-2</v>
      </c>
      <c r="AJ1475" s="22">
        <f>'Activity data'!BC59*ManureNEF*NtoN2O*kgtoGg</f>
        <v>9.4977250844993574E-2</v>
      </c>
      <c r="AK1475" s="22">
        <f>'Activity data'!BD59*ManureNEF*NtoN2O*kgtoGg</f>
        <v>9.510860733226896E-2</v>
      </c>
      <c r="AL1475" s="22">
        <f>'Activity data'!BE59*ManureNEF*NtoN2O*kgtoGg</f>
        <v>9.5230661807131634E-2</v>
      </c>
      <c r="AM1475" s="22">
        <f>'Activity data'!BF59*ManureNEF*NtoN2O*kgtoGg</f>
        <v>9.5338790861145162E-2</v>
      </c>
      <c r="AN1475" s="22">
        <f>'Activity data'!BG59*ManureNEF*NtoN2O*kgtoGg</f>
        <v>9.5440541423510675E-2</v>
      </c>
      <c r="AO1475" s="22">
        <f>'Activity data'!BH59*ManureNEF*NtoN2O*kgtoGg</f>
        <v>9.5530789958563761E-2</v>
      </c>
      <c r="AP1475" s="22">
        <f>'Activity data'!BI59*ManureNEF*NtoN2O*kgtoGg</f>
        <v>9.5609770711464412E-2</v>
      </c>
      <c r="AQ1475" s="22">
        <f>'Activity data'!BJ59*ManureNEF*NtoN2O*kgtoGg</f>
        <v>9.5677325840772195E-2</v>
      </c>
      <c r="AR1475" s="22">
        <f>'Activity data'!BK59*ManureNEF*NtoN2O*kgtoGg</f>
        <v>9.5733503103616058E-2</v>
      </c>
      <c r="AS1475" s="22">
        <f>'Activity data'!BL59*ManureNEF*NtoN2O*kgtoGg</f>
        <v>9.5780017252120611E-2</v>
      </c>
      <c r="AT1475" s="22">
        <f>'Activity data'!BM59*ManureNEF*NtoN2O*kgtoGg</f>
        <v>9.5794314781761522E-2</v>
      </c>
      <c r="AU1475" s="22">
        <f>'Activity data'!BN59*ManureNEF*NtoN2O*kgtoGg</f>
        <v>9.5792021343730271E-2</v>
      </c>
      <c r="AV1475" s="22">
        <f>'Activity data'!BO59*ManureNEF*NtoN2O*kgtoGg</f>
        <v>9.5776198950830574E-2</v>
      </c>
      <c r="AW1475" s="22">
        <f>'Activity data'!BP59*ManureNEF*NtoN2O*kgtoGg</f>
        <v>9.5745447650421922E-2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0.12462873299340149</v>
      </c>
      <c r="L1478" s="22">
        <f>'Activity data'!AE62*ManureNEF*NtoN2O*kgtoGg</f>
        <v>0.1239512929347177</v>
      </c>
      <c r="M1478" s="22">
        <f>'Activity data'!AF62*ManureNEF*NtoN2O*kgtoGg</f>
        <v>0.1240068951131099</v>
      </c>
      <c r="N1478" s="22">
        <f>'Activity data'!AG62*ManureNEF*NtoN2O*kgtoGg</f>
        <v>0.12286841678965583</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0.11491827863139022</v>
      </c>
      <c r="S1478" s="22">
        <f>'Activity data'!AL62*ManureNEF*NtoN2O*kgtoGg</f>
        <v>0.10241107337270443</v>
      </c>
      <c r="T1478" s="22">
        <f>'Activity data'!AM62*ManureNEF*NtoN2O*kgtoGg</f>
        <v>0.1039902658938846</v>
      </c>
      <c r="U1478" s="22">
        <f>'Activity data'!AN62*ManureNEF*NtoN2O*kgtoGg</f>
        <v>0.10465530322970396</v>
      </c>
      <c r="V1478" s="22">
        <f>'Activity data'!AO62*ManureNEF*NtoN2O*kgtoGg</f>
        <v>0.10504118631548742</v>
      </c>
      <c r="W1478" s="22">
        <f>'Activity data'!AP62*ManureNEF*NtoN2O*kgtoGg</f>
        <v>0.10565464454414376</v>
      </c>
      <c r="X1478" s="22">
        <f>'Activity data'!AQ62*ManureNEF*NtoN2O*kgtoGg</f>
        <v>0.10608385276031006</v>
      </c>
      <c r="Y1478" s="22">
        <f>'Activity data'!AR62*ManureNEF*NtoN2O*kgtoGg</f>
        <v>0.10609299974727497</v>
      </c>
      <c r="Z1478" s="22">
        <f>'Activity data'!AS62*ManureNEF*NtoN2O*kgtoGg</f>
        <v>0.10607492276075159</v>
      </c>
      <c r="AA1478" s="22">
        <f>'Activity data'!AT62*ManureNEF*NtoN2O*kgtoGg</f>
        <v>0.10610366961148741</v>
      </c>
      <c r="AB1478" s="22">
        <f>'Activity data'!AU62*ManureNEF*NtoN2O*kgtoGg</f>
        <v>0.10694309249920228</v>
      </c>
      <c r="AC1478" s="22">
        <f>'Activity data'!AV62*ManureNEF*NtoN2O*kgtoGg</f>
        <v>0.10736849191302431</v>
      </c>
      <c r="AD1478" s="22">
        <f>'Activity data'!AW62*ManureNEF*NtoN2O*kgtoGg</f>
        <v>0.10832386845487534</v>
      </c>
      <c r="AE1478" s="22">
        <f>'Activity data'!AX62*ManureNEF*NtoN2O*kgtoGg</f>
        <v>0.10937698801354283</v>
      </c>
      <c r="AF1478" s="22">
        <f>'Activity data'!AY62*ManureNEF*NtoN2O*kgtoGg</f>
        <v>0.1109982476245015</v>
      </c>
      <c r="AG1478" s="22">
        <f>'Activity data'!AZ62*ManureNEF*NtoN2O*kgtoGg</f>
        <v>0.11286746500960913</v>
      </c>
      <c r="AH1478" s="22">
        <f>'Activity data'!BA62*ManureNEF*NtoN2O*kgtoGg</f>
        <v>0.11380229602806452</v>
      </c>
      <c r="AI1478" s="22">
        <f>'Activity data'!BB62*ManureNEF*NtoN2O*kgtoGg</f>
        <v>0.11470110587008892</v>
      </c>
      <c r="AJ1478" s="22">
        <f>'Activity data'!BC62*ManureNEF*NtoN2O*kgtoGg</f>
        <v>0.11587135312291678</v>
      </c>
      <c r="AK1478" s="22">
        <f>'Activity data'!BD62*ManureNEF*NtoN2O*kgtoGg</f>
        <v>0.11697585510584543</v>
      </c>
      <c r="AL1478" s="22">
        <f>'Activity data'!BE62*ManureNEF*NtoN2O*kgtoGg</f>
        <v>0.11836312453252384</v>
      </c>
      <c r="AM1478" s="22">
        <f>'Activity data'!BF62*ManureNEF*NtoN2O*kgtoGg</f>
        <v>0.11959994895711948</v>
      </c>
      <c r="AN1478" s="22">
        <f>'Activity data'!BG62*ManureNEF*NtoN2O*kgtoGg</f>
        <v>0.12129784433672545</v>
      </c>
      <c r="AO1478" s="22">
        <f>'Activity data'!BH62*ManureNEF*NtoN2O*kgtoGg</f>
        <v>0.12297136451614819</v>
      </c>
      <c r="AP1478" s="22">
        <f>'Activity data'!BI62*ManureNEF*NtoN2O*kgtoGg</f>
        <v>0.12467972967279431</v>
      </c>
      <c r="AQ1478" s="22">
        <f>'Activity data'!BJ62*ManureNEF*NtoN2O*kgtoGg</f>
        <v>0.12643877598777373</v>
      </c>
      <c r="AR1478" s="22">
        <f>'Activity data'!BK62*ManureNEF*NtoN2O*kgtoGg</f>
        <v>0.12828056046214903</v>
      </c>
      <c r="AS1478" s="22">
        <f>'Activity data'!BL62*ManureNEF*NtoN2O*kgtoGg</f>
        <v>0.1303819536682575</v>
      </c>
      <c r="AT1478" s="22">
        <f>'Activity data'!BM62*ManureNEF*NtoN2O*kgtoGg</f>
        <v>0.13067253050638888</v>
      </c>
      <c r="AU1478" s="22">
        <f>'Activity data'!BN62*ManureNEF*NtoN2O*kgtoGg</f>
        <v>0.13067134948773798</v>
      </c>
      <c r="AV1478" s="22">
        <f>'Activity data'!BO62*ManureNEF*NtoN2O*kgtoGg</f>
        <v>0.13068627253776977</v>
      </c>
      <c r="AW1478" s="22">
        <f>'Activity data'!BP62*ManureNEF*NtoN2O*kgtoGg</f>
        <v>0.13061117878834089</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3.1618785484610057E-2</v>
      </c>
      <c r="L1479" s="22">
        <f>'Activity data'!AE63*ManureNEF*NtoN2O*kgtoGg</f>
        <v>3.1446916354757486E-2</v>
      </c>
      <c r="M1479" s="22">
        <f>'Activity data'!AF63*ManureNEF*NtoN2O*kgtoGg</f>
        <v>3.1461022839745605E-2</v>
      </c>
      <c r="N1479" s="22">
        <f>'Activity data'!AG63*ManureNEF*NtoN2O*kgtoGg</f>
        <v>3.1172186541537569E-2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2.9155206131309681E-2</v>
      </c>
      <c r="S1479" s="22">
        <f>'Activity data'!AL63*ManureNEF*NtoN2O*kgtoGg</f>
        <v>2.598208039547064E-2</v>
      </c>
      <c r="T1479" s="22">
        <f>'Activity data'!AM63*ManureNEF*NtoN2O*kgtoGg</f>
        <v>2.6382727568612818E-2</v>
      </c>
      <c r="U1479" s="22">
        <f>'Activity data'!AN63*ManureNEF*NtoN2O*kgtoGg</f>
        <v>2.6551450080311959E-2</v>
      </c>
      <c r="V1479" s="22">
        <f>'Activity data'!AO63*ManureNEF*NtoN2O*kgtoGg</f>
        <v>2.6649350092760718E-2</v>
      </c>
      <c r="W1479" s="22">
        <f>'Activity data'!AP63*ManureNEF*NtoN2O*kgtoGg</f>
        <v>2.6804986788005629E-2</v>
      </c>
      <c r="X1479" s="22">
        <f>'Activity data'!AQ63*ManureNEF*NtoN2O*kgtoGg</f>
        <v>2.6913878551479732E-2</v>
      </c>
      <c r="Y1479" s="22">
        <f>'Activity data'!AR63*ManureNEF*NtoN2O*kgtoGg</f>
        <v>2.6916199177002661E-2</v>
      </c>
      <c r="Z1479" s="22">
        <f>'Activity data'!AS63*ManureNEF*NtoN2O*kgtoGg</f>
        <v>2.6911612976490439E-2</v>
      </c>
      <c r="AA1479" s="22">
        <f>'Activity data'!AT63*ManureNEF*NtoN2O*kgtoGg</f>
        <v>2.6918906162298736E-2</v>
      </c>
      <c r="AB1479" s="22">
        <f>'Activity data'!AU63*ManureNEF*NtoN2O*kgtoGg</f>
        <v>2.7131870954446104E-2</v>
      </c>
      <c r="AC1479" s="22">
        <f>'Activity data'!AV63*ManureNEF*NtoN2O*kgtoGg</f>
        <v>2.7239796410220653E-2</v>
      </c>
      <c r="AD1479" s="22">
        <f>'Activity data'!AW63*ManureNEF*NtoN2O*kgtoGg</f>
        <v>2.7482179087218707E-2</v>
      </c>
      <c r="AE1479" s="22">
        <f>'Activity data'!AX63*ManureNEF*NtoN2O*kgtoGg</f>
        <v>2.7749359540837834E-2</v>
      </c>
      <c r="AF1479" s="22">
        <f>'Activity data'!AY63*ManureNEF*NtoN2O*kgtoGg</f>
        <v>2.81606792952999E-2</v>
      </c>
      <c r="AG1479" s="22">
        <f>'Activity data'!AZ63*ManureNEF*NtoN2O*kgtoGg</f>
        <v>2.8634906883948749E-2</v>
      </c>
      <c r="AH1479" s="22">
        <f>'Activity data'!BA63*ManureNEF*NtoN2O*kgtoGg</f>
        <v>2.8872077083203409E-2</v>
      </c>
      <c r="AI1479" s="22">
        <f>'Activity data'!BB63*ManureNEF*NtoN2O*kgtoGg</f>
        <v>2.9100108572442177E-2</v>
      </c>
      <c r="AJ1479" s="22">
        <f>'Activity data'!BC63*ManureNEF*NtoN2O*kgtoGg</f>
        <v>2.9397004769349495E-2</v>
      </c>
      <c r="AK1479" s="22">
        <f>'Activity data'!BD63*ManureNEF*NtoN2O*kgtoGg</f>
        <v>2.9677221140219565E-2</v>
      </c>
      <c r="AL1479" s="22">
        <f>'Activity data'!BE63*ManureNEF*NtoN2O*kgtoGg</f>
        <v>3.002917669138308E-2</v>
      </c>
      <c r="AM1479" s="22">
        <f>'Activity data'!BF63*ManureNEF*NtoN2O*kgtoGg</f>
        <v>3.0342963771008508E-2</v>
      </c>
      <c r="AN1479" s="22">
        <f>'Activity data'!BG63*ManureNEF*NtoN2O*kgtoGg</f>
        <v>3.0773726312628129E-2</v>
      </c>
      <c r="AO1479" s="22">
        <f>'Activity data'!BH63*ManureNEF*NtoN2O*kgtoGg</f>
        <v>3.1198304772878833E-2</v>
      </c>
      <c r="AP1479" s="22">
        <f>'Activity data'!BI63*ManureNEF*NtoN2O*kgtoGg</f>
        <v>3.163172353691486E-2</v>
      </c>
      <c r="AQ1479" s="22">
        <f>'Activity data'!BJ63*ManureNEF*NtoN2O*kgtoGg</f>
        <v>3.2078000304357986E-2</v>
      </c>
      <c r="AR1479" s="22">
        <f>'Activity data'!BK63*ManureNEF*NtoN2O*kgtoGg</f>
        <v>3.2545268058795013E-2</v>
      </c>
      <c r="AS1479" s="22">
        <f>'Activity data'!BL63*ManureNEF*NtoN2O*kgtoGg</f>
        <v>3.3078399539849854E-2</v>
      </c>
      <c r="AT1479" s="22">
        <f>'Activity data'!BM63*ManureNEF*NtoN2O*kgtoGg</f>
        <v>3.3152119993319906E-2</v>
      </c>
      <c r="AU1479" s="22">
        <f>'Activity data'!BN63*ManureNEF*NtoN2O*kgtoGg</f>
        <v>3.3151820364378179E-2</v>
      </c>
      <c r="AV1479" s="22">
        <f>'Activity data'!BO63*ManureNEF*NtoN2O*kgtoGg</f>
        <v>3.3155606399158426E-2</v>
      </c>
      <c r="AW1479" s="22">
        <f>'Activity data'!BP63*ManureNEF*NtoN2O*kgtoGg</f>
        <v>3.3136554828165139E-2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0.15700744358616761</v>
      </c>
      <c r="L1480" s="22">
        <f>'Activity data'!AE64*ManureNEF*NtoN2O*kgtoGg</f>
        <v>0.16019971617730655</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0.17531753251219057</v>
      </c>
      <c r="S1480" s="22">
        <f>'Activity data'!AL64*ManureNEF*NtoN2O*kgtoGg</f>
        <v>0.16832151491205546</v>
      </c>
      <c r="T1480" s="22">
        <f>'Activity data'!AM64*ManureNEF*NtoN2O*kgtoGg</f>
        <v>0.17301728239335959</v>
      </c>
      <c r="U1480" s="22">
        <f>'Activity data'!AN64*ManureNEF*NtoN2O*kgtoGg</f>
        <v>0.17690086389767534</v>
      </c>
      <c r="V1480" s="22">
        <f>'Activity data'!AO64*ManureNEF*NtoN2O*kgtoGg</f>
        <v>0.18049720797862662</v>
      </c>
      <c r="W1480" s="22">
        <f>'Activity data'!AP64*ManureNEF*NtoN2O*kgtoGg</f>
        <v>0.18426223643867892</v>
      </c>
      <c r="X1480" s="22">
        <f>'Activity data'!AQ64*ManureNEF*NtoN2O*kgtoGg</f>
        <v>0.18781515590147413</v>
      </c>
      <c r="Y1480" s="22">
        <f>'Activity data'!AR64*ManureNEF*NtoN2O*kgtoGg</f>
        <v>0.19096980456473459</v>
      </c>
      <c r="Z1480" s="22">
        <f>'Activity data'!AS64*ManureNEF*NtoN2O*kgtoGg</f>
        <v>0.19409261595467259</v>
      </c>
      <c r="AA1480" s="22">
        <f>'Activity data'!AT64*ManureNEF*NtoN2O*kgtoGg</f>
        <v>0.19725787586023993</v>
      </c>
      <c r="AB1480" s="22">
        <f>'Activity data'!AU64*ManureNEF*NtoN2O*kgtoGg</f>
        <v>0.20126264034939995</v>
      </c>
      <c r="AC1480" s="22">
        <f>'Activity data'!AV64*ManureNEF*NtoN2O*kgtoGg</f>
        <v>0.20486087759286586</v>
      </c>
      <c r="AD1480" s="22">
        <f>'Activity data'!AW64*ManureNEF*NtoN2O*kgtoGg</f>
        <v>0.2090550281085273</v>
      </c>
      <c r="AE1480" s="22">
        <f>'Activity data'!AX64*ManureNEF*NtoN2O*kgtoGg</f>
        <v>0.21340376378469114</v>
      </c>
      <c r="AF1480" s="22">
        <f>'Activity data'!AY64*ManureNEF*NtoN2O*kgtoGg</f>
        <v>0.21844419621075054</v>
      </c>
      <c r="AG1480" s="22">
        <f>'Activity data'!AZ64*ManureNEF*NtoN2O*kgtoGg</f>
        <v>0.22384834034109063</v>
      </c>
      <c r="AH1480" s="22">
        <f>'Activity data'!BA64*ManureNEF*NtoN2O*kgtoGg</f>
        <v>0.22825202767927152</v>
      </c>
      <c r="AI1480" s="22">
        <f>'Activity data'!BB64*ManureNEF*NtoN2O*kgtoGg</f>
        <v>0.23266724698610969</v>
      </c>
      <c r="AJ1480" s="22">
        <f>'Activity data'!BC64*ManureNEF*NtoN2O*kgtoGg</f>
        <v>0.23746693162448154</v>
      </c>
      <c r="AK1480" s="22">
        <f>'Activity data'!BD64*ManureNEF*NtoN2O*kgtoGg</f>
        <v>0.24225419616284785</v>
      </c>
      <c r="AL1480" s="22">
        <f>'Activity data'!BE64*ManureNEF*NtoN2O*kgtoGg</f>
        <v>0.24746641053623727</v>
      </c>
      <c r="AM1480" s="22">
        <f>'Activity data'!BF64*ManureNEF*NtoN2O*kgtoGg</f>
        <v>0.25256886141738411</v>
      </c>
      <c r="AN1480" s="22">
        <f>'Activity data'!BG64*ManureNEF*NtoN2O*kgtoGg</f>
        <v>0.25835666832743759</v>
      </c>
      <c r="AO1480" s="22">
        <f>'Activity data'!BH64*ManureNEF*NtoN2O*kgtoGg</f>
        <v>0.26421835853489983</v>
      </c>
      <c r="AP1480" s="22">
        <f>'Activity data'!BI64*ManureNEF*NtoN2O*kgtoGg</f>
        <v>0.27023582513005778</v>
      </c>
      <c r="AQ1480" s="22">
        <f>'Activity data'!BJ64*ManureNEF*NtoN2O*kgtoGg</f>
        <v>0.27643696271889812</v>
      </c>
      <c r="AR1480" s="22">
        <f>'Activity data'!BK64*ManureNEF*NtoN2O*kgtoGg</f>
        <v>0.2828744290233548</v>
      </c>
      <c r="AS1480" s="22">
        <f>'Activity data'!BL64*ManureNEF*NtoN2O*kgtoGg</f>
        <v>0.28981277253483256</v>
      </c>
      <c r="AT1480" s="22">
        <f>'Activity data'!BM64*ManureNEF*NtoN2O*kgtoGg</f>
        <v>0.2942456833775543</v>
      </c>
      <c r="AU1480" s="22">
        <f>'Activity data'!BN64*ManureNEF*NtoN2O*kgtoGg</f>
        <v>0.29829566345273956</v>
      </c>
      <c r="AV1480" s="22">
        <f>'Activity data'!BO64*ManureNEF*NtoN2O*kgtoGg</f>
        <v>0.30240838716397028</v>
      </c>
      <c r="AW1480" s="22">
        <f>'Activity data'!BP64*ManureNEF*NtoN2O*kgtoGg</f>
        <v>0.30642302584146203</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0.78620275218738989</v>
      </c>
      <c r="L1481" s="22">
        <f>'Activity data'!AE65*ManureNEF*NtoN2O*kgtoGg</f>
        <v>0.79655563720176326</v>
      </c>
      <c r="M1481" s="22">
        <f>'Activity data'!AF65*ManureNEF*NtoN2O*kgtoGg</f>
        <v>0.81318534024672107</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0.79997057217510759</v>
      </c>
      <c r="R1481" s="22">
        <f>'Activity data'!AK65*ManureNEF*NtoN2O*kgtoGg</f>
        <v>0.79652072541357855</v>
      </c>
      <c r="S1481" s="22">
        <f>'Activity data'!AL65*ManureNEF*NtoN2O*kgtoGg</f>
        <v>0.68114111266584831</v>
      </c>
      <c r="T1481" s="22">
        <f>'Activity data'!AM65*ManureNEF*NtoN2O*kgtoGg</f>
        <v>0.7098503108510138</v>
      </c>
      <c r="U1481" s="22">
        <f>'Activity data'!AN65*ManureNEF*NtoN2O*kgtoGg</f>
        <v>0.72964199579391098</v>
      </c>
      <c r="V1481" s="22">
        <f>'Activity data'!AO65*ManureNEF*NtoN2O*kgtoGg</f>
        <v>0.74695922372764922</v>
      </c>
      <c r="W1481" s="22">
        <f>'Activity data'!AP65*ManureNEF*NtoN2O*kgtoGg</f>
        <v>0.76720744236951866</v>
      </c>
      <c r="X1481" s="22">
        <f>'Activity data'!AQ65*ManureNEF*NtoN2O*kgtoGg</f>
        <v>0.78597639366135985</v>
      </c>
      <c r="Y1481" s="22">
        <f>'Activity data'!AR65*ManureNEF*NtoN2O*kgtoGg</f>
        <v>0.80034086292519746</v>
      </c>
      <c r="Z1481" s="22">
        <f>'Activity data'!AS65*ManureNEF*NtoN2O*kgtoGg</f>
        <v>0.81456964524590714</v>
      </c>
      <c r="AA1481" s="22">
        <f>'Activity data'!AT65*ManureNEF*NtoN2O*kgtoGg</f>
        <v>0.82951283644077334</v>
      </c>
      <c r="AB1481" s="22">
        <f>'Activity data'!AU65*ManureNEF*NtoN2O*kgtoGg</f>
        <v>0.85405114493404299</v>
      </c>
      <c r="AC1481" s="22">
        <f>'Activity data'!AV65*ManureNEF*NtoN2O*kgtoGg</f>
        <v>0.87419658950492518</v>
      </c>
      <c r="AD1481" s="22">
        <f>'Activity data'!AW65*ManureNEF*NtoN2O*kgtoGg</f>
        <v>0.90096493212247919</v>
      </c>
      <c r="AE1481" s="22">
        <f>'Activity data'!AX65*ManureNEF*NtoN2O*kgtoGg</f>
        <v>0.92941269242085311</v>
      </c>
      <c r="AF1481" s="22">
        <f>'Activity data'!AY65*ManureNEF*NtoN2O*kgtoGg</f>
        <v>0.9653339517677979</v>
      </c>
      <c r="AG1481" s="22">
        <f>'Activity data'!AZ65*ManureNEF*NtoN2O*kgtoGg</f>
        <v>1.0050606970066505</v>
      </c>
      <c r="AH1481" s="22">
        <f>'Activity data'!BA65*ManureNEF*NtoN2O*kgtoGg</f>
        <v>1.033956248500834</v>
      </c>
      <c r="AI1481" s="22">
        <f>'Activity data'!BB65*ManureNEF*NtoN2O*kgtoGg</f>
        <v>1.0629595026443379</v>
      </c>
      <c r="AJ1481" s="22">
        <f>'Activity data'!BC65*ManureNEF*NtoN2O*kgtoGg</f>
        <v>1.0960118884201371</v>
      </c>
      <c r="AK1481" s="22">
        <f>'Activity data'!BD65*ManureNEF*NtoN2O*kgtoGg</f>
        <v>1.1288881091952199</v>
      </c>
      <c r="AL1481" s="22">
        <f>'Activity data'!BE65*ManureNEF*NtoN2O*kgtoGg</f>
        <v>1.1661571716195076</v>
      </c>
      <c r="AM1481" s="22">
        <f>'Activity data'!BF65*ManureNEF*NtoN2O*kgtoGg</f>
        <v>1.2022145869002225</v>
      </c>
      <c r="AN1481" s="22">
        <f>'Activity data'!BG65*ManureNEF*NtoN2O*kgtoGg</f>
        <v>1.2452429731867003</v>
      </c>
      <c r="AO1481" s="22">
        <f>'Activity data'!BH65*ManureNEF*NtoN2O*kgtoGg</f>
        <v>1.2888746333785015</v>
      </c>
      <c r="AP1481" s="22">
        <f>'Activity data'!BI65*ManureNEF*NtoN2O*kgtoGg</f>
        <v>1.333942467424325</v>
      </c>
      <c r="AQ1481" s="22">
        <f>'Activity data'!BJ65*ManureNEF*NtoN2O*kgtoGg</f>
        <v>1.3807142430078103</v>
      </c>
      <c r="AR1481" s="22">
        <f>'Activity data'!BK65*ManureNEF*NtoN2O*kgtoGg</f>
        <v>1.4297008128896787</v>
      </c>
      <c r="AS1481" s="22">
        <f>'Activity data'!BL65*ManureNEF*NtoN2O*kgtoGg</f>
        <v>1.4835193510278961</v>
      </c>
      <c r="AT1481" s="22">
        <f>'Activity data'!BM65*ManureNEF*NtoN2O*kgtoGg</f>
        <v>1.5122045911231841</v>
      </c>
      <c r="AU1481" s="22">
        <f>'Activity data'!BN65*ManureNEF*NtoN2O*kgtoGg</f>
        <v>1.5371650381071744</v>
      </c>
      <c r="AV1481" s="22">
        <f>'Activity data'!BO65*ManureNEF*NtoN2O*kgtoGg</f>
        <v>1.5628507639884446</v>
      </c>
      <c r="AW1481" s="22">
        <f>'Activity data'!BP65*ManureNEF*NtoN2O*kgtoGg</f>
        <v>1.5876815986948853</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1.0921513426512337</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1.1114672588381174</v>
      </c>
      <c r="S1483" s="22">
        <f>'Activity data'!AL67*UDCPPEF*NtoN2O*kgtoGg</f>
        <v>1.081103816425216</v>
      </c>
      <c r="T1483" s="22">
        <f>'Activity data'!AM67*UDCPPEF*NtoN2O*kgtoGg</f>
        <v>1.0948990890770531</v>
      </c>
      <c r="U1483" s="22">
        <f>'Activity data'!AN67*UDCPPEF*NtoN2O*kgtoGg</f>
        <v>1.1055630758018808</v>
      </c>
      <c r="V1483" s="22">
        <f>'Activity data'!AO67*UDCPPEF*NtoN2O*kgtoGg</f>
        <v>1.1150827155234406</v>
      </c>
      <c r="W1483" s="22">
        <f>'Activity data'!AP67*UDCPPEF*NtoN2O*kgtoGg</f>
        <v>1.1251459976605596</v>
      </c>
      <c r="X1483" s="22">
        <f>'Activity data'!AQ67*UDCPPEF*NtoN2O*kgtoGg</f>
        <v>1.1343340040072216</v>
      </c>
      <c r="Y1483" s="22">
        <f>'Activity data'!AR67*UDCPPEF*NtoN2O*kgtoGg</f>
        <v>1.1420795269694071</v>
      </c>
      <c r="Z1483" s="22">
        <f>'Activity data'!AS67*UDCPPEF*NtoN2O*kgtoGg</f>
        <v>1.1497286868510252</v>
      </c>
      <c r="AA1483" s="22">
        <f>'Activity data'!AT67*UDCPPEF*NtoN2O*kgtoGg</f>
        <v>1.1575446365589015</v>
      </c>
      <c r="AB1483" s="22">
        <f>'Activity data'!AU67*UDCPPEF*NtoN2O*kgtoGg</f>
        <v>1.1683892307482282</v>
      </c>
      <c r="AC1483" s="22">
        <f>'Activity data'!AV67*UDCPPEF*NtoN2O*kgtoGg</f>
        <v>1.177748313260375</v>
      </c>
      <c r="AD1483" s="22">
        <f>'Activity data'!AW67*UDCPPEF*NtoN2O*kgtoGg</f>
        <v>1.1892286768767839</v>
      </c>
      <c r="AE1483" s="22">
        <f>'Activity data'!AX67*UDCPPEF*NtoN2O*kgtoGg</f>
        <v>1.2012301786356998</v>
      </c>
      <c r="AF1483" s="22">
        <f>'Activity data'!AY67*UDCPPEF*NtoN2O*kgtoGg</f>
        <v>1.2156440621023219</v>
      </c>
      <c r="AG1483" s="22">
        <f>'Activity data'!AZ67*UDCPPEF*NtoN2O*kgtoGg</f>
        <v>1.2312815712852161</v>
      </c>
      <c r="AH1483" s="22">
        <f>'Activity data'!BA67*UDCPPEF*NtoN2O*kgtoGg</f>
        <v>1.2433357533672107</v>
      </c>
      <c r="AI1483" s="22">
        <f>'Activity data'!BB67*UDCPPEF*NtoN2O*kgtoGg</f>
        <v>1.2553898947265021</v>
      </c>
      <c r="AJ1483" s="22">
        <f>'Activity data'!BC67*UDCPPEF*NtoN2O*kgtoGg</f>
        <v>1.268741000218647</v>
      </c>
      <c r="AK1483" s="22">
        <f>'Activity data'!BD67*UDCPPEF*NtoN2O*kgtoGg</f>
        <v>1.2819945412012994</v>
      </c>
      <c r="AL1483" s="22">
        <f>'Activity data'!BE67*UDCPPEF*NtoN2O*kgtoGg</f>
        <v>1.2966624556264037</v>
      </c>
      <c r="AM1483" s="22">
        <f>'Activity data'!BF67*UDCPPEF*NtoN2O*kgtoGg</f>
        <v>1.3108849260107014</v>
      </c>
      <c r="AN1483" s="22">
        <f>'Activity data'!BG67*UDCPPEF*NtoN2O*kgtoGg</f>
        <v>1.3273999798500411</v>
      </c>
      <c r="AO1483" s="22">
        <f>'Activity data'!BH67*UDCPPEF*NtoN2O*kgtoGg</f>
        <v>1.3440898135356563</v>
      </c>
      <c r="AP1483" s="22">
        <f>'Activity data'!BI67*UDCPPEF*NtoN2O*kgtoGg</f>
        <v>1.3612310825575897</v>
      </c>
      <c r="AQ1483" s="22">
        <f>'Activity data'!BJ67*UDCPPEF*NtoN2O*kgtoGg</f>
        <v>1.3789133052065494</v>
      </c>
      <c r="AR1483" s="22">
        <f>'Activity data'!BK67*UDCPPEF*NtoN2O*kgtoGg</f>
        <v>1.3973089323652517</v>
      </c>
      <c r="AS1483" s="22">
        <f>'Activity data'!BL67*UDCPPEF*NtoN2O*kgtoGg</f>
        <v>1.4173043215491503</v>
      </c>
      <c r="AT1483" s="22">
        <f>'Activity data'!BM67*UDCPPEF*NtoN2O*kgtoGg</f>
        <v>1.4287607537784786</v>
      </c>
      <c r="AU1483" s="22">
        <f>'Activity data'!BN67*UDCPPEF*NtoN2O*kgtoGg</f>
        <v>1.4388821321088736</v>
      </c>
      <c r="AV1483" s="22">
        <f>'Activity data'!BO67*UDCPPEF*NtoN2O*kgtoGg</f>
        <v>1.4491709138392974</v>
      </c>
      <c r="AW1483" s="22">
        <f>'Activity data'!BP67*UDCPPEF*NtoN2O*kgtoGg</f>
        <v>1.4590876146511078</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0.74376253694082295</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0.75691680802528449</v>
      </c>
      <c r="S1484" s="22">
        <f>'Activity data'!AL68*UDCPPEF*NtoN2O*kgtoGg</f>
        <v>0.73623909599276127</v>
      </c>
      <c r="T1484" s="22">
        <f>'Activity data'!AM68*UDCPPEF*NtoN2O*kgtoGg</f>
        <v>0.74563377105712825</v>
      </c>
      <c r="U1484" s="22">
        <f>'Activity data'!AN68*UDCPPEF*NtoN2O*kgtoGg</f>
        <v>0.75289601898066894</v>
      </c>
      <c r="V1484" s="22">
        <f>'Activity data'!AO68*UDCPPEF*NtoN2O*kgtoGg</f>
        <v>0.7593789587652614</v>
      </c>
      <c r="W1484" s="22">
        <f>'Activity data'!AP68*UDCPPEF*NtoN2O*kgtoGg</f>
        <v>0.76623212275449915</v>
      </c>
      <c r="X1484" s="22">
        <f>'Activity data'!AQ68*UDCPPEF*NtoN2O*kgtoGg</f>
        <v>0.77248921794172176</v>
      </c>
      <c r="Y1484" s="22">
        <f>'Activity data'!AR68*UDCPPEF*NtoN2O*kgtoGg</f>
        <v>0.77776397207451797</v>
      </c>
      <c r="Z1484" s="22">
        <f>'Activity data'!AS68*UDCPPEF*NtoN2O*kgtoGg</f>
        <v>0.78297310229012307</v>
      </c>
      <c r="AA1484" s="22">
        <f>'Activity data'!AT68*UDCPPEF*NtoN2O*kgtoGg</f>
        <v>0.78829581751860067</v>
      </c>
      <c r="AB1484" s="22">
        <f>'Activity data'!AU68*UDCPPEF*NtoN2O*kgtoGg</f>
        <v>0.79568106036119735</v>
      </c>
      <c r="AC1484" s="22">
        <f>'Activity data'!AV68*UDCPPEF*NtoN2O*kgtoGg</f>
        <v>0.80205465958763289</v>
      </c>
      <c r="AD1484" s="22">
        <f>'Activity data'!AW68*UDCPPEF*NtoN2O*kgtoGg</f>
        <v>0.80987286576006323</v>
      </c>
      <c r="AE1484" s="22">
        <f>'Activity data'!AX68*UDCPPEF*NtoN2O*kgtoGg</f>
        <v>0.81804597057321304</v>
      </c>
      <c r="AF1484" s="22">
        <f>'Activity data'!AY68*UDCPPEF*NtoN2O*kgtoGg</f>
        <v>0.82786192383503843</v>
      </c>
      <c r="AG1484" s="22">
        <f>'Activity data'!AZ68*UDCPPEF*NtoN2O*kgtoGg</f>
        <v>0.83851117458179947</v>
      </c>
      <c r="AH1484" s="22">
        <f>'Activity data'!BA68*UDCPPEF*NtoN2O*kgtoGg</f>
        <v>0.84672015505540921</v>
      </c>
      <c r="AI1484" s="22">
        <f>'Activity data'!BB68*UDCPPEF*NtoN2O*kgtoGg</f>
        <v>0.85492910779657982</v>
      </c>
      <c r="AJ1484" s="22">
        <f>'Activity data'!BC68*UDCPPEF*NtoN2O*kgtoGg</f>
        <v>0.86402130198616611</v>
      </c>
      <c r="AK1484" s="22">
        <f>'Activity data'!BD68*UDCPPEF*NtoN2O*kgtoGg</f>
        <v>0.87304705407724315</v>
      </c>
      <c r="AL1484" s="22">
        <f>'Activity data'!BE68*UDCPPEF*NtoN2O*kgtoGg</f>
        <v>0.88303600415989647</v>
      </c>
      <c r="AM1484" s="22">
        <f>'Activity data'!BF68*UDCPPEF*NtoN2O*kgtoGg</f>
        <v>0.8927216038029937</v>
      </c>
      <c r="AN1484" s="22">
        <f>'Activity data'!BG68*UDCPPEF*NtoN2O*kgtoGg</f>
        <v>0.90396846846503176</v>
      </c>
      <c r="AO1484" s="22">
        <f>'Activity data'!BH68*UDCPPEF*NtoN2O*kgtoGg</f>
        <v>0.9153343593982427</v>
      </c>
      <c r="AP1484" s="22">
        <f>'Activity data'!BI68*UDCPPEF*NtoN2O*kgtoGg</f>
        <v>0.92700768088424634</v>
      </c>
      <c r="AQ1484" s="22">
        <f>'Activity data'!BJ68*UDCPPEF*NtoN2O*kgtoGg</f>
        <v>0.93904939549150701</v>
      </c>
      <c r="AR1484" s="22">
        <f>'Activity data'!BK68*UDCPPEF*NtoN2O*kgtoGg</f>
        <v>0.95157694345107857</v>
      </c>
      <c r="AS1484" s="22">
        <f>'Activity data'!BL68*UDCPPEF*NtoN2O*kgtoGg</f>
        <v>0.96519394029552108</v>
      </c>
      <c r="AT1484" s="22">
        <f>'Activity data'!BM68*UDCPPEF*NtoN2O*kgtoGg</f>
        <v>0.97299584902960823</v>
      </c>
      <c r="AU1484" s="22">
        <f>'Activity data'!BN68*UDCPPEF*NtoN2O*kgtoGg</f>
        <v>0.97988857692396614</v>
      </c>
      <c r="AV1484" s="22">
        <f>'Activity data'!BO68*UDCPPEF*NtoN2O*kgtoGg</f>
        <v>0.98689530767913225</v>
      </c>
      <c r="AW1484" s="22">
        <f>'Activity data'!BP68*UDCPPEF*NtoN2O*kgtoGg</f>
        <v>0.99364864878291259</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15.353527292296837</v>
      </c>
      <c r="L1485" s="22">
        <f>'Activity data'!AE69*UDCPPEF*NtoN2O*kgtoGg</f>
        <v>15.220371053361486</v>
      </c>
      <c r="M1485" s="22">
        <f>'Activity data'!AF69*UDCPPEF*NtoN2O*kgtoGg</f>
        <v>15.169682504177882</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12.171307653404368</v>
      </c>
      <c r="T1485" s="22">
        <f>'Activity data'!AM69*UDCPPEF*NtoN2O*kgtoGg</f>
        <v>12.409242980519185</v>
      </c>
      <c r="U1485" s="22">
        <f>'Activity data'!AN69*UDCPPEF*NtoN2O*kgtoGg</f>
        <v>12.536935132118783</v>
      </c>
      <c r="V1485" s="22">
        <f>'Activity data'!AO69*UDCPPEF*NtoN2O*kgtoGg</f>
        <v>12.627950665515616</v>
      </c>
      <c r="W1485" s="22">
        <f>'Activity data'!AP69*UDCPPEF*NtoN2O*kgtoGg</f>
        <v>12.741419698273484</v>
      </c>
      <c r="X1485" s="22">
        <f>'Activity data'!AQ69*UDCPPEF*NtoN2O*kgtoGg</f>
        <v>12.829469549352394</v>
      </c>
      <c r="Y1485" s="22">
        <f>'Activity data'!AR69*UDCPPEF*NtoN2O*kgtoGg</f>
        <v>12.866055178134978</v>
      </c>
      <c r="Z1485" s="22">
        <f>'Activity data'!AS69*UDCPPEF*NtoN2O*kgtoGg</f>
        <v>12.897116086638068</v>
      </c>
      <c r="AA1485" s="22">
        <f>'Activity data'!AT69*UDCPPEF*NtoN2O*kgtoGg</f>
        <v>12.931426294489832</v>
      </c>
      <c r="AB1485" s="22">
        <f>'Activity data'!AU69*UDCPPEF*NtoN2O*kgtoGg</f>
        <v>13.058857567361098</v>
      </c>
      <c r="AC1485" s="22">
        <f>'Activity data'!AV69*UDCPPEF*NtoN2O*kgtoGg</f>
        <v>13.135736118686509</v>
      </c>
      <c r="AD1485" s="22">
        <f>'Activity data'!AW69*UDCPPEF*NtoN2O*kgtoGg</f>
        <v>13.161773929292332</v>
      </c>
      <c r="AE1485" s="22">
        <f>'Activity data'!AX69*UDCPPEF*NtoN2O*kgtoGg</f>
        <v>13.193412586391476</v>
      </c>
      <c r="AF1485" s="22">
        <f>'Activity data'!AY69*UDCPPEF*NtoN2O*kgtoGg</f>
        <v>13.284445441700106</v>
      </c>
      <c r="AG1485" s="22">
        <f>'Activity data'!AZ69*UDCPPEF*NtoN2O*kgtoGg</f>
        <v>13.396718915540504</v>
      </c>
      <c r="AH1485" s="22">
        <f>'Activity data'!BA69*UDCPPEF*NtoN2O*kgtoGg</f>
        <v>13.395740597917952</v>
      </c>
      <c r="AI1485" s="22">
        <f>'Activity data'!BB69*UDCPPEF*NtoN2O*kgtoGg</f>
        <v>13.384910174481227</v>
      </c>
      <c r="AJ1485" s="22">
        <f>'Activity data'!BC69*UDCPPEF*NtoN2O*kgtoGg</f>
        <v>13.398434985829827</v>
      </c>
      <c r="AK1485" s="22">
        <f>'Activity data'!BD69*UDCPPEF*NtoN2O*kgtoGg</f>
        <v>13.398319173745541</v>
      </c>
      <c r="AL1485" s="22">
        <f>'Activity data'!BE69*UDCPPEF*NtoN2O*kgtoGg</f>
        <v>13.42266254096387</v>
      </c>
      <c r="AM1485" s="22">
        <f>'Activity data'!BF69*UDCPPEF*NtoN2O*kgtoGg</f>
        <v>13.423736865257361</v>
      </c>
      <c r="AN1485" s="22">
        <f>'Activity data'!BG69*UDCPPEF*NtoN2O*kgtoGg</f>
        <v>13.535950399213498</v>
      </c>
      <c r="AO1485" s="22">
        <f>'Activity data'!BH69*UDCPPEF*NtoN2O*kgtoGg</f>
        <v>13.64085590815815</v>
      </c>
      <c r="AP1485" s="22">
        <f>'Activity data'!BI69*UDCPPEF*NtoN2O*kgtoGg</f>
        <v>13.744706587938053</v>
      </c>
      <c r="AQ1485" s="22">
        <f>'Activity data'!BJ69*UDCPPEF*NtoN2O*kgtoGg</f>
        <v>13.849031248884563</v>
      </c>
      <c r="AR1485" s="22">
        <f>'Activity data'!BK69*UDCPPEF*NtoN2O*kgtoGg</f>
        <v>13.957009356389916</v>
      </c>
      <c r="AS1485" s="22">
        <f>'Activity data'!BL69*UDCPPEF*NtoN2O*kgtoGg</f>
        <v>14.086802114678639</v>
      </c>
      <c r="AT1485" s="22">
        <f>'Activity data'!BM69*UDCPPEF*NtoN2O*kgtoGg</f>
        <v>14.023663917742747</v>
      </c>
      <c r="AU1485" s="22">
        <f>'Activity data'!BN69*UDCPPEF*NtoN2O*kgtoGg</f>
        <v>13.927318390204961</v>
      </c>
      <c r="AV1485" s="22">
        <f>'Activity data'!BO69*UDCPPEF*NtoN2O*kgtoGg</f>
        <v>13.829772601228814</v>
      </c>
      <c r="AW1485" s="22">
        <f>'Activity data'!BP69*UDCPPEF*NtoN2O*kgtoGg</f>
        <v>13.72023414832719</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9.6543103644621411</v>
      </c>
      <c r="L1486" s="22">
        <f>'Activity data'!AE70*UDCPPEF*NtoN2O*kgtoGg</f>
        <v>9.570581613851763</v>
      </c>
      <c r="M1486" s="22">
        <f>'Activity data'!AF70*UDCPPEF*NtoN2O*kgtoGg</f>
        <v>9.5387086131772989</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7.65332808482869</v>
      </c>
      <c r="T1486" s="22">
        <f>'Activity data'!AM70*UDCPPEF*NtoN2O*kgtoGg</f>
        <v>7.8029420107301855</v>
      </c>
      <c r="U1486" s="22">
        <f>'Activity data'!AN70*UDCPPEF*NtoN2O*kgtoGg</f>
        <v>7.8832349388097791</v>
      </c>
      <c r="V1486" s="22">
        <f>'Activity data'!AO70*UDCPPEF*NtoN2O*kgtoGg</f>
        <v>7.9404655797349353</v>
      </c>
      <c r="W1486" s="22">
        <f>'Activity data'!AP70*UDCPPEF*NtoN2O*kgtoGg</f>
        <v>8.0118149991969663</v>
      </c>
      <c r="X1486" s="22">
        <f>'Activity data'!AQ70*UDCPPEF*NtoN2O*kgtoGg</f>
        <v>8.0671808166848447</v>
      </c>
      <c r="Y1486" s="22">
        <f>'Activity data'!AR70*UDCPPEF*NtoN2O*kgtoGg</f>
        <v>8.0901858896183612</v>
      </c>
      <c r="Z1486" s="22">
        <f>'Activity data'!AS70*UDCPPEF*NtoN2O*kgtoGg</f>
        <v>8.1097170139770931</v>
      </c>
      <c r="AA1486" s="22">
        <f>'Activity data'!AT70*UDCPPEF*NtoN2O*kgtoGg</f>
        <v>8.1312913003911547</v>
      </c>
      <c r="AB1486" s="22">
        <f>'Activity data'!AU70*UDCPPEF*NtoN2O*kgtoGg</f>
        <v>8.2114201877156283</v>
      </c>
      <c r="AC1486" s="22">
        <f>'Activity data'!AV70*UDCPPEF*NtoN2O*kgtoGg</f>
        <v>8.2597614828939765</v>
      </c>
      <c r="AD1486" s="22">
        <f>'Activity data'!AW70*UDCPPEF*NtoN2O*kgtoGg</f>
        <v>8.276134079237087</v>
      </c>
      <c r="AE1486" s="22">
        <f>'Activity data'!AX70*UDCPPEF*NtoN2O*kgtoGg</f>
        <v>8.2960284923797367</v>
      </c>
      <c r="AF1486" s="22">
        <f>'Activity data'!AY70*UDCPPEF*NtoN2O*kgtoGg</f>
        <v>8.3532700253370304</v>
      </c>
      <c r="AG1486" s="22">
        <f>'Activity data'!AZ70*UDCPPEF*NtoN2O*kgtoGg</f>
        <v>8.4238676763859406</v>
      </c>
      <c r="AH1486" s="22">
        <f>'Activity data'!BA70*UDCPPEF*NtoN2O*kgtoGg</f>
        <v>8.4232525094745618</v>
      </c>
      <c r="AI1486" s="22">
        <f>'Activity data'!BB70*UDCPPEF*NtoN2O*kgtoGg</f>
        <v>8.4164423304683922</v>
      </c>
      <c r="AJ1486" s="22">
        <f>'Activity data'!BC70*UDCPPEF*NtoN2O*kgtoGg</f>
        <v>8.4249467427701621</v>
      </c>
      <c r="AK1486" s="22">
        <f>'Activity data'!BD70*UDCPPEF*NtoN2O*kgtoGg</f>
        <v>8.4248739200380083</v>
      </c>
      <c r="AL1486" s="22">
        <f>'Activity data'!BE70*UDCPPEF*NtoN2O*kgtoGg</f>
        <v>8.4401810490102402</v>
      </c>
      <c r="AM1486" s="22">
        <f>'Activity data'!BF70*UDCPPEF*NtoN2O*kgtoGg</f>
        <v>8.4408565849938597</v>
      </c>
      <c r="AN1486" s="22">
        <f>'Activity data'!BG70*UDCPPEF*NtoN2O*kgtoGg</f>
        <v>8.5114165457951234</v>
      </c>
      <c r="AO1486" s="22">
        <f>'Activity data'!BH70*UDCPPEF*NtoN2O*kgtoGg</f>
        <v>8.5773812145655146</v>
      </c>
      <c r="AP1486" s="22">
        <f>'Activity data'!BI70*UDCPPEF*NtoN2O*kgtoGg</f>
        <v>8.6426826059049908</v>
      </c>
      <c r="AQ1486" s="22">
        <f>'Activity data'!BJ70*UDCPPEF*NtoN2O*kgtoGg</f>
        <v>8.7082820369849241</v>
      </c>
      <c r="AR1486" s="22">
        <f>'Activity data'!BK70*UDCPPEF*NtoN2O*kgtoGg</f>
        <v>8.776178758212426</v>
      </c>
      <c r="AS1486" s="22">
        <f>'Activity data'!BL70*UDCPPEF*NtoN2O*kgtoGg</f>
        <v>8.8577925494750751</v>
      </c>
      <c r="AT1486" s="22">
        <f>'Activity data'!BM70*UDCPPEF*NtoN2O*kgtoGg</f>
        <v>8.818091200236756</v>
      </c>
      <c r="AU1486" s="22">
        <f>'Activity data'!BN70*UDCPPEF*NtoN2O*kgtoGg</f>
        <v>8.7575090546900238</v>
      </c>
      <c r="AV1486" s="22">
        <f>'Activity data'!BO70*UDCPPEF*NtoN2O*kgtoGg</f>
        <v>8.6961721837812433</v>
      </c>
      <c r="AW1486" s="22">
        <f>'Activity data'!BP70*UDCPPEF*NtoN2O*kgtoGg</f>
        <v>8.6272943161080669</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5.8008217784478351</v>
      </c>
      <c r="L1488" s="22">
        <f>'Activity data'!AE72*UDSOEF*NtoN2O*kgtoGg</f>
        <v>5.8039582643251126</v>
      </c>
      <c r="M1488" s="22">
        <f>'Activity data'!AF72*UDSOEF*NtoN2O*kgtoGg</f>
        <v>5.8114574843873843</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5.9177473514755112</v>
      </c>
      <c r="T1488" s="22">
        <f>'Activity data'!AM72*UDSOEF*NtoN2O*kgtoGg</f>
        <v>5.9375309150436957</v>
      </c>
      <c r="U1488" s="22">
        <f>'Activity data'!AN72*UDSOEF*NtoN2O*kgtoGg</f>
        <v>5.9550349542369023</v>
      </c>
      <c r="V1488" s="22">
        <f>'Activity data'!AO72*UDSOEF*NtoN2O*kgtoGg</f>
        <v>5.9702956047872346</v>
      </c>
      <c r="W1488" s="22">
        <f>'Activity data'!AP72*UDSOEF*NtoN2O*kgtoGg</f>
        <v>5.9833335465648414</v>
      </c>
      <c r="X1488" s="22">
        <f>'Activity data'!AQ72*UDSOEF*NtoN2O*kgtoGg</f>
        <v>5.9938722300414815</v>
      </c>
      <c r="Y1488" s="22">
        <f>'Activity data'!AR72*UDSOEF*NtoN2O*kgtoGg</f>
        <v>6.0040753426216513</v>
      </c>
      <c r="Z1488" s="22">
        <f>'Activity data'!AS72*UDSOEF*NtoN2O*kgtoGg</f>
        <v>6.0140016433547752</v>
      </c>
      <c r="AA1488" s="22">
        <f>'Activity data'!AT72*UDSOEF*NtoN2O*kgtoGg</f>
        <v>6.0236073114274769</v>
      </c>
      <c r="AB1488" s="22">
        <f>'Activity data'!AU72*UDSOEF*NtoN2O*kgtoGg</f>
        <v>6.0331135497203547</v>
      </c>
      <c r="AC1488" s="22">
        <f>'Activity data'!AV72*UDSOEF*NtoN2O*kgtoGg</f>
        <v>6.0420086626499678</v>
      </c>
      <c r="AD1488" s="22">
        <f>'Activity data'!AW72*UDSOEF*NtoN2O*kgtoGg</f>
        <v>6.0508823359685007</v>
      </c>
      <c r="AE1488" s="22">
        <f>'Activity data'!AX72*UDSOEF*NtoN2O*kgtoGg</f>
        <v>6.059525855279027</v>
      </c>
      <c r="AF1488" s="22">
        <f>'Activity data'!AY72*UDSOEF*NtoN2O*kgtoGg</f>
        <v>6.0680826735126097</v>
      </c>
      <c r="AG1488" s="22">
        <f>'Activity data'!AZ72*UDSOEF*NtoN2O*kgtoGg</f>
        <v>6.07639140862522</v>
      </c>
      <c r="AH1488" s="22">
        <f>'Activity data'!BA72*UDSOEF*NtoN2O*kgtoGg</f>
        <v>6.0839321608306083</v>
      </c>
      <c r="AI1488" s="22">
        <f>'Activity data'!BB72*UDSOEF*NtoN2O*kgtoGg</f>
        <v>6.0911065580949133</v>
      </c>
      <c r="AJ1488" s="22">
        <f>'Activity data'!BC72*UDSOEF*NtoN2O*kgtoGg</f>
        <v>6.0980098310577775</v>
      </c>
      <c r="AK1488" s="22">
        <f>'Activity data'!BD72*UDSOEF*NtoN2O*kgtoGg</f>
        <v>6.1044705461191313</v>
      </c>
      <c r="AL1488" s="22">
        <f>'Activity data'!BE72*UDSOEF*NtoN2O*kgtoGg</f>
        <v>6.1106093052100885</v>
      </c>
      <c r="AM1488" s="22">
        <f>'Activity data'!BF72*UDSOEF*NtoN2O*kgtoGg</f>
        <v>6.1162119997906332</v>
      </c>
      <c r="AN1488" s="22">
        <f>'Activity data'!BG72*UDSOEF*NtoN2O*kgtoGg</f>
        <v>6.1216103650549423</v>
      </c>
      <c r="AO1488" s="22">
        <f>'Activity data'!BH72*UDSOEF*NtoN2O*kgtoGg</f>
        <v>6.1265684788361296</v>
      </c>
      <c r="AP1488" s="22">
        <f>'Activity data'!BI72*UDSOEF*NtoN2O*kgtoGg</f>
        <v>6.131090742863095</v>
      </c>
      <c r="AQ1488" s="22">
        <f>'Activity data'!BJ72*UDSOEF*NtoN2O*kgtoGg</f>
        <v>6.1351642207573143</v>
      </c>
      <c r="AR1488" s="22">
        <f>'Activity data'!BK72*UDSOEF*NtoN2O*kgtoGg</f>
        <v>6.1387855064960508</v>
      </c>
      <c r="AS1488" s="22">
        <f>'Activity data'!BL72*UDSOEF*NtoN2O*kgtoGg</f>
        <v>6.1420270149893508</v>
      </c>
      <c r="AT1488" s="22">
        <f>'Activity data'!BM72*UDSOEF*NtoN2O*kgtoGg</f>
        <v>6.1438601984597403</v>
      </c>
      <c r="AU1488" s="22">
        <f>'Activity data'!BN72*UDSOEF*NtoN2O*kgtoGg</f>
        <v>6.1449861131424406</v>
      </c>
      <c r="AV1488" s="22">
        <f>'Activity data'!BO72*UDSOEF*NtoN2O*kgtoGg</f>
        <v>6.1455384628484486</v>
      </c>
      <c r="AW1488" s="22">
        <f>'Activity data'!BP72*UDSOEF*NtoN2O*kgtoGg</f>
        <v>6.1454485047023475</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0.64754299084306621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0.66059533724434472</v>
      </c>
      <c r="T1489" s="22">
        <f>'Activity data'!AM73*UDSOEF*NtoN2O*kgtoGg</f>
        <v>0.66280376708614275</v>
      </c>
      <c r="U1489" s="22">
        <f>'Activity data'!AN73*UDSOEF*NtoN2O*kgtoGg</f>
        <v>0.66475773470037225</v>
      </c>
      <c r="V1489" s="22">
        <f>'Activity data'!AO73*UDSOEF*NtoN2O*kgtoGg</f>
        <v>0.66646127390171195</v>
      </c>
      <c r="W1489" s="22">
        <f>'Activity data'!AP73*UDSOEF*NtoN2O*kgtoGg</f>
        <v>0.66791669317428426</v>
      </c>
      <c r="X1489" s="22">
        <f>'Activity data'!AQ73*UDSOEF*NtoN2O*kgtoGg</f>
        <v>0.66909312142508237</v>
      </c>
      <c r="Y1489" s="22">
        <f>'Activity data'!AR73*UDSOEF*NtoN2O*kgtoGg</f>
        <v>0.67023209005546158</v>
      </c>
      <c r="Z1489" s="22">
        <f>'Activity data'!AS73*UDSOEF*NtoN2O*kgtoGg</f>
        <v>0.67134015831031046</v>
      </c>
      <c r="AA1489" s="22">
        <f>'Activity data'!AT73*UDSOEF*NtoN2O*kgtoGg</f>
        <v>0.67241243449296328</v>
      </c>
      <c r="AB1489" s="22">
        <f>'Activity data'!AU73*UDSOEF*NtoN2O*kgtoGg</f>
        <v>0.67347361137633321</v>
      </c>
      <c r="AC1489" s="22">
        <f>'Activity data'!AV73*UDSOEF*NtoN2O*kgtoGg</f>
        <v>0.67446656862451637</v>
      </c>
      <c r="AD1489" s="22">
        <f>'Activity data'!AW73*UDSOEF*NtoN2O*kgtoGg</f>
        <v>0.67545713257905748</v>
      </c>
      <c r="AE1489" s="22">
        <f>'Activity data'!AX73*UDSOEF*NtoN2O*kgtoGg</f>
        <v>0.67642200455056722</v>
      </c>
      <c r="AF1489" s="22">
        <f>'Activity data'!AY73*UDSOEF*NtoN2O*kgtoGg</f>
        <v>0.6773771981218748</v>
      </c>
      <c r="AG1489" s="22">
        <f>'Activity data'!AZ73*UDSOEF*NtoN2O*kgtoGg</f>
        <v>0.67830469829175277</v>
      </c>
      <c r="AH1489" s="22">
        <f>'Activity data'!BA73*UDSOEF*NtoN2O*kgtoGg</f>
        <v>0.67914646889301933</v>
      </c>
      <c r="AI1489" s="22">
        <f>'Activity data'!BB73*UDSOEF*NtoN2O*kgtoGg</f>
        <v>0.67994734346552976</v>
      </c>
      <c r="AJ1489" s="22">
        <f>'Activity data'!BC73*UDSOEF*NtoN2O*kgtoGg</f>
        <v>0.68071795256053547</v>
      </c>
      <c r="AK1489" s="22">
        <f>'Activity data'!BD73*UDSOEF*NtoN2O*kgtoGg</f>
        <v>0.68143915912636355</v>
      </c>
      <c r="AL1489" s="22">
        <f>'Activity data'!BE73*UDSOEF*NtoN2O*kgtoGg</f>
        <v>0.6821244258995286</v>
      </c>
      <c r="AM1489" s="22">
        <f>'Activity data'!BF73*UDSOEF*NtoN2O*kgtoGg</f>
        <v>0.68274985204500094</v>
      </c>
      <c r="AN1489" s="22">
        <f>'Activity data'!BG73*UDSOEF*NtoN2O*kgtoGg</f>
        <v>0.68335246900556701</v>
      </c>
      <c r="AO1489" s="22">
        <f>'Activity data'!BH73*UDSOEF*NtoN2O*kgtoGg</f>
        <v>0.68390594090134904</v>
      </c>
      <c r="AP1489" s="22">
        <f>'Activity data'!BI73*UDSOEF*NtoN2O*kgtoGg</f>
        <v>0.68441075909526128</v>
      </c>
      <c r="AQ1489" s="22">
        <f>'Activity data'!BJ73*UDSOEF*NtoN2O*kgtoGg</f>
        <v>0.68486547950548948</v>
      </c>
      <c r="AR1489" s="22">
        <f>'Activity data'!BK73*UDSOEF*NtoN2O*kgtoGg</f>
        <v>0.68526972191932656</v>
      </c>
      <c r="AS1489" s="22">
        <f>'Activity data'!BL73*UDSOEF*NtoN2O*kgtoGg</f>
        <v>0.68563156997892261</v>
      </c>
      <c r="AT1489" s="22">
        <f>'Activity data'!BM73*UDSOEF*NtoN2O*kgtoGg</f>
        <v>0.68583620738246964</v>
      </c>
      <c r="AU1489" s="22">
        <f>'Activity data'!BN73*UDSOEF*NtoN2O*kgtoGg</f>
        <v>0.68596189270584551</v>
      </c>
      <c r="AV1489" s="22">
        <f>'Activity data'!BO73*UDSOEF*NtoN2O*kgtoGg</f>
        <v>0.68602355124221859</v>
      </c>
      <c r="AW1489" s="22">
        <f>'Activity data'!BP73*UDSOEF*NtoN2O*kgtoGg</f>
        <v>0.68601350925692695</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0.74639585624714178</v>
      </c>
      <c r="T1490" s="22">
        <f>'Activity data'!AM74*UDSOEF*NtoN2O*kgtoGg</f>
        <v>0.75062344269595038</v>
      </c>
      <c r="U1490" s="22">
        <f>'Activity data'!AN74*UDSOEF*NtoN2O*kgtoGg</f>
        <v>0.75434456999126498</v>
      </c>
      <c r="V1490" s="22">
        <f>'Activity data'!AO74*UDSOEF*NtoN2O*kgtoGg</f>
        <v>0.7575750131274801</v>
      </c>
      <c r="W1490" s="22">
        <f>'Activity data'!AP74*UDSOEF*NtoN2O*kgtoGg</f>
        <v>0.7603267043915154</v>
      </c>
      <c r="X1490" s="22">
        <f>'Activity data'!AQ74*UDSOEF*NtoN2O*kgtoGg</f>
        <v>0.76255455909308367</v>
      </c>
      <c r="Y1490" s="22">
        <f>'Activity data'!AR74*UDSOEF*NtoN2O*kgtoGg</f>
        <v>0.7646741649144333</v>
      </c>
      <c r="Z1490" s="22">
        <f>'Activity data'!AS74*UDSOEF*NtoN2O*kgtoGg</f>
        <v>0.76670028037779503</v>
      </c>
      <c r="AA1490" s="22">
        <f>'Activity data'!AT74*UDSOEF*NtoN2O*kgtoGg</f>
        <v>0.7686279201351115</v>
      </c>
      <c r="AB1490" s="22">
        <f>'Activity data'!AU74*UDSOEF*NtoN2O*kgtoGg</f>
        <v>0.77050157660343455</v>
      </c>
      <c r="AC1490" s="22">
        <f>'Activity data'!AV74*UDSOEF*NtoN2O*kgtoGg</f>
        <v>0.77222791857842199</v>
      </c>
      <c r="AD1490" s="22">
        <f>'Activity data'!AW74*UDSOEF*NtoN2O*kgtoGg</f>
        <v>0.77391993205048337</v>
      </c>
      <c r="AE1490" s="22">
        <f>'Activity data'!AX74*UDSOEF*NtoN2O*kgtoGg</f>
        <v>0.77554063276479512</v>
      </c>
      <c r="AF1490" s="22">
        <f>'Activity data'!AY74*UDSOEF*NtoN2O*kgtoGg</f>
        <v>0.77711869829831559</v>
      </c>
      <c r="AG1490" s="22">
        <f>'Activity data'!AZ74*UDSOEF*NtoN2O*kgtoGg</f>
        <v>0.77862582768115796</v>
      </c>
      <c r="AH1490" s="22">
        <f>'Activity data'!BA74*UDSOEF*NtoN2O*kgtoGg</f>
        <v>0.77996736659868171</v>
      </c>
      <c r="AI1490" s="22">
        <f>'Activity data'!BB74*UDSOEF*NtoN2O*kgtoGg</f>
        <v>0.78121973085953944</v>
      </c>
      <c r="AJ1490" s="22">
        <f>'Activity data'!BC74*UDSOEF*NtoN2O*kgtoGg</f>
        <v>0.78240207201816891</v>
      </c>
      <c r="AK1490" s="22">
        <f>'Activity data'!BD74*UDSOEF*NtoN2O*kgtoGg</f>
        <v>0.78348415837993368</v>
      </c>
      <c r="AL1490" s="22">
        <f>'Activity data'!BE74*UDSOEF*NtoN2O*kgtoGg</f>
        <v>0.78448961677320206</v>
      </c>
      <c r="AM1490" s="22">
        <f>'Activity data'!BF74*UDSOEF*NtoN2O*kgtoGg</f>
        <v>0.78538036055819127</v>
      </c>
      <c r="AN1490" s="22">
        <f>'Activity data'!BG74*UDSOEF*NtoN2O*kgtoGg</f>
        <v>0.78621855970709831</v>
      </c>
      <c r="AO1490" s="22">
        <f>'Activity data'!BH74*UDSOEF*NtoN2O*kgtoGg</f>
        <v>0.78696200764009205</v>
      </c>
      <c r="AP1490" s="22">
        <f>'Activity data'!BI74*UDSOEF*NtoN2O*kgtoGg</f>
        <v>0.78761263401819026</v>
      </c>
      <c r="AQ1490" s="22">
        <f>'Activity data'!BJ74*UDSOEF*NtoN2O*kgtoGg</f>
        <v>0.78816913857770965</v>
      </c>
      <c r="AR1490" s="22">
        <f>'Activity data'!BK74*UDSOEF*NtoN2O*kgtoGg</f>
        <v>0.78863191473156036</v>
      </c>
      <c r="AS1490" s="22">
        <f>'Activity data'!BL74*UDSOEF*NtoN2O*kgtoGg</f>
        <v>0.7890150882372613</v>
      </c>
      <c r="AT1490" s="22">
        <f>'Activity data'!BM74*UDSOEF*NtoN2O*kgtoGg</f>
        <v>0.78913286819737027</v>
      </c>
      <c r="AU1490" s="22">
        <f>'Activity data'!BN74*UDSOEF*NtoN2O*kgtoGg</f>
        <v>0.78911397535038097</v>
      </c>
      <c r="AV1490" s="22">
        <f>'Activity data'!BO74*UDSOEF*NtoN2O*kgtoGg</f>
        <v>0.78898363389620252</v>
      </c>
      <c r="AW1490" s="22">
        <f>'Activity data'!BP74*UDSOEF*NtoN2O*kgtoGg</f>
        <v>0.78873031132745119</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1.2123460769338652</v>
      </c>
      <c r="Q1491" s="22">
        <f>'Activity data'!AJ75*UDSOEF*NtoN2O*kgtoGg</f>
        <v>1.2198688909683484</v>
      </c>
      <c r="R1491" s="22">
        <f>'Activity data'!AK75*UDSOEF*NtoN2O*kgtoGg</f>
        <v>1.2278946750888551</v>
      </c>
      <c r="S1491" s="22">
        <f>'Activity data'!AL75*UDSOEF*NtoN2O*kgtoGg</f>
        <v>1.2352699808309164</v>
      </c>
      <c r="T1491" s="22">
        <f>'Activity data'!AM75*UDSOEF*NtoN2O*kgtoGg</f>
        <v>1.2422665505303223</v>
      </c>
      <c r="U1491" s="22">
        <f>'Activity data'!AN75*UDSOEF*NtoN2O*kgtoGg</f>
        <v>1.2484249406182093</v>
      </c>
      <c r="V1491" s="22">
        <f>'Activity data'!AO75*UDSOEF*NtoN2O*kgtoGg</f>
        <v>1.2537712583898704</v>
      </c>
      <c r="W1491" s="22">
        <f>'Activity data'!AP75*UDSOEF*NtoN2O*kgtoGg</f>
        <v>1.2583252515377801</v>
      </c>
      <c r="X1491" s="22">
        <f>'Activity data'!AQ75*UDSOEF*NtoN2O*kgtoGg</f>
        <v>1.2620123058153014</v>
      </c>
      <c r="Y1491" s="22">
        <f>'Activity data'!AR75*UDSOEF*NtoN2O*kgtoGg</f>
        <v>1.2655202103948799</v>
      </c>
      <c r="Z1491" s="22">
        <f>'Activity data'!AS75*UDSOEF*NtoN2O*kgtoGg</f>
        <v>1.268873390331023</v>
      </c>
      <c r="AA1491" s="22">
        <f>'Activity data'!AT75*UDSOEF*NtoN2O*kgtoGg</f>
        <v>1.2720635949739607</v>
      </c>
      <c r="AB1491" s="22">
        <f>'Activity data'!AU75*UDSOEF*NtoN2O*kgtoGg</f>
        <v>1.275164458370156</v>
      </c>
      <c r="AC1491" s="22">
        <f>'Activity data'!AV75*UDSOEF*NtoN2O*kgtoGg</f>
        <v>1.2780215192722255</v>
      </c>
      <c r="AD1491" s="22">
        <f>'Activity data'!AW75*UDSOEF*NtoN2O*kgtoGg</f>
        <v>1.2808217671992546</v>
      </c>
      <c r="AE1491" s="22">
        <f>'Activity data'!AX75*UDSOEF*NtoN2O*kgtoGg</f>
        <v>1.2835039939607567</v>
      </c>
      <c r="AF1491" s="22">
        <f>'Activity data'!AY75*UDSOEF*NtoN2O*kgtoGg</f>
        <v>1.2861156603640822</v>
      </c>
      <c r="AG1491" s="22">
        <f>'Activity data'!AZ75*UDSOEF*NtoN2O*kgtoGg</f>
        <v>1.2886099288789343</v>
      </c>
      <c r="AH1491" s="22">
        <f>'Activity data'!BA75*UDSOEF*NtoN2O*kgtoGg</f>
        <v>1.2908301485372613</v>
      </c>
      <c r="AI1491" s="22">
        <f>'Activity data'!BB75*UDSOEF*NtoN2O*kgtoGg</f>
        <v>1.2929027859501765</v>
      </c>
      <c r="AJ1491" s="22">
        <f>'Activity data'!BC75*UDSOEF*NtoN2O*kgtoGg</f>
        <v>1.294859536551257</v>
      </c>
      <c r="AK1491" s="22">
        <f>'Activity data'!BD75*UDSOEF*NtoN2O*kgtoGg</f>
        <v>1.2966503674999652</v>
      </c>
      <c r="AL1491" s="22">
        <f>'Activity data'!BE75*UDSOEF*NtoN2O*kgtoGg</f>
        <v>1.2983143807173261</v>
      </c>
      <c r="AM1491" s="22">
        <f>'Activity data'!BF75*UDSOEF*NtoN2O*kgtoGg</f>
        <v>1.2997885435881402</v>
      </c>
      <c r="AN1491" s="22">
        <f>'Activity data'!BG75*UDSOEF*NtoN2O*kgtoGg</f>
        <v>1.3011757461535574</v>
      </c>
      <c r="AO1491" s="22">
        <f>'Activity data'!BH75*UDSOEF*NtoN2O*kgtoGg</f>
        <v>1.3024061373812841</v>
      </c>
      <c r="AP1491" s="22">
        <f>'Activity data'!BI75*UDSOEF*NtoN2O*kgtoGg</f>
        <v>1.3034829108211081</v>
      </c>
      <c r="AQ1491" s="22">
        <f>'Activity data'!BJ75*UDSOEF*NtoN2O*kgtoGg</f>
        <v>1.3044039145630451</v>
      </c>
      <c r="AR1491" s="22">
        <f>'Activity data'!BK75*UDSOEF*NtoN2O*kgtoGg</f>
        <v>1.30516979969747</v>
      </c>
      <c r="AS1491" s="22">
        <f>'Activity data'!BL75*UDSOEF*NtoN2O*kgtoGg</f>
        <v>1.305803944066146</v>
      </c>
      <c r="AT1491" s="22">
        <f>'Activity data'!BM75*UDSOEF*NtoN2O*kgtoGg</f>
        <v>1.3059988675077063</v>
      </c>
      <c r="AU1491" s="22">
        <f>'Activity data'!BN75*UDSOEF*NtoN2O*kgtoGg</f>
        <v>1.3059676002297018</v>
      </c>
      <c r="AV1491" s="22">
        <f>'Activity data'!BO75*UDSOEF*NtoN2O*kgtoGg</f>
        <v>1.305751887770614</v>
      </c>
      <c r="AW1491" s="22">
        <f>'Activity data'!BP75*UDSOEF*NtoN2O*kgtoGg</f>
        <v>1.3053326440649764</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0.19132863754616408</v>
      </c>
      <c r="S1492" s="22">
        <f>'Activity data'!AL76*UDSOEF*NtoN2O*kgtoGg</f>
        <v>0.18121691515177082</v>
      </c>
      <c r="T1492" s="22">
        <f>'Activity data'!AM76*UDSOEF*NtoN2O*kgtoGg</f>
        <v>0.18348274227221728</v>
      </c>
      <c r="U1492" s="22">
        <f>'Activity data'!AN76*UDSOEF*NtoN2O*kgtoGg</f>
        <v>0.18500542428263034</v>
      </c>
      <c r="V1492" s="22">
        <f>'Activity data'!AO76*UDSOEF*NtoN2O*kgtoGg</f>
        <v>0.18633992600873345</v>
      </c>
      <c r="W1492" s="22">
        <f>'Activity data'!AP76*UDSOEF*NtoN2O*kgtoGg</f>
        <v>0.18794532448884269</v>
      </c>
      <c r="X1492" s="22">
        <f>'Activity data'!AQ76*UDSOEF*NtoN2O*kgtoGg</f>
        <v>0.18945528470008383</v>
      </c>
      <c r="Y1492" s="22">
        <f>'Activity data'!AR76*UDSOEF*NtoN2O*kgtoGg</f>
        <v>0.19059515241393726</v>
      </c>
      <c r="Z1492" s="22">
        <f>'Activity data'!AS76*UDSOEF*NtoN2O*kgtoGg</f>
        <v>0.19172409176710437</v>
      </c>
      <c r="AA1492" s="22">
        <f>'Activity data'!AT76*UDSOEF*NtoN2O*kgtoGg</f>
        <v>0.19291420871429943</v>
      </c>
      <c r="AB1492" s="22">
        <f>'Activity data'!AU76*UDSOEF*NtoN2O*kgtoGg</f>
        <v>0.19490384140562342</v>
      </c>
      <c r="AC1492" s="22">
        <f>'Activity data'!AV76*UDSOEF*NtoN2O*kgtoGg</f>
        <v>0.19653122230472453</v>
      </c>
      <c r="AD1492" s="22">
        <f>'Activity data'!AW76*UDSOEF*NtoN2O*kgtoGg</f>
        <v>0.19870672632266706</v>
      </c>
      <c r="AE1492" s="22">
        <f>'Activity data'!AX76*UDSOEF*NtoN2O*kgtoGg</f>
        <v>0.20102070374492181</v>
      </c>
      <c r="AF1492" s="22">
        <f>'Activity data'!AY76*UDSOEF*NtoN2O*kgtoGg</f>
        <v>0.2039525742459882</v>
      </c>
      <c r="AG1492" s="22">
        <f>'Activity data'!AZ76*UDSOEF*NtoN2O*kgtoGg</f>
        <v>0.20719921130686197</v>
      </c>
      <c r="AH1492" s="22">
        <f>'Activity data'!BA76*UDSOEF*NtoN2O*kgtoGg</f>
        <v>0.20955489098601043</v>
      </c>
      <c r="AI1492" s="22">
        <f>'Activity data'!BB76*UDSOEF*NtoN2O*kgtoGg</f>
        <v>0.21192293732431061</v>
      </c>
      <c r="AJ1492" s="22">
        <f>'Activity data'!BC76*UDSOEF*NtoN2O*kgtoGg</f>
        <v>0.21462910923397369</v>
      </c>
      <c r="AK1492" s="22">
        <f>'Activity data'!BD76*UDSOEF*NtoN2O*kgtoGg</f>
        <v>0.21732663117670842</v>
      </c>
      <c r="AL1492" s="22">
        <f>'Activity data'!BE76*UDSOEF*NtoN2O*kgtoGg</f>
        <v>0.22039274825333016</v>
      </c>
      <c r="AM1492" s="22">
        <f>'Activity data'!BF76*UDSOEF*NtoN2O*kgtoGg</f>
        <v>0.2233679582264026</v>
      </c>
      <c r="AN1492" s="22">
        <f>'Activity data'!BG76*UDSOEF*NtoN2O*kgtoGg</f>
        <v>0.22692459454896774</v>
      </c>
      <c r="AO1492" s="22">
        <f>'Activity data'!BH76*UDSOEF*NtoN2O*kgtoGg</f>
        <v>0.23054073392143409</v>
      </c>
      <c r="AP1492" s="22">
        <f>'Activity data'!BI76*UDSOEF*NtoN2O*kgtoGg</f>
        <v>0.23428659186390743</v>
      </c>
      <c r="AQ1492" s="22">
        <f>'Activity data'!BJ76*UDSOEF*NtoN2O*kgtoGg</f>
        <v>0.23818605127383119</v>
      </c>
      <c r="AR1492" s="22">
        <f>'Activity data'!BK76*UDSOEF*NtoN2O*kgtoGg</f>
        <v>0.2422831406725548</v>
      </c>
      <c r="AS1492" s="22">
        <f>'Activity data'!BL76*UDSOEF*NtoN2O*kgtoGg</f>
        <v>0.2467953078980418</v>
      </c>
      <c r="AT1492" s="22">
        <f>'Activity data'!BM76*UDSOEF*NtoN2O*kgtoGg</f>
        <v>0.24925861312679798</v>
      </c>
      <c r="AU1492" s="22">
        <f>'Activity data'!BN76*UDSOEF*NtoN2O*kgtoGg</f>
        <v>0.2514343978315251</v>
      </c>
      <c r="AV1492" s="22">
        <f>'Activity data'!BO76*UDSOEF*NtoN2O*kgtoGg</f>
        <v>0.25369020321184743</v>
      </c>
      <c r="AW1492" s="22">
        <f>'Activity data'!BP76*UDSOEF*NtoN2O*kgtoGg</f>
        <v>0.25589710336146904</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0.66038785467281191</v>
      </c>
      <c r="U1510" s="22">
        <f>'Activity data'!AN47*ttokg*FracGASF*MSVolatEF*NtoN2O*kgtoGg</f>
        <v>0.66019993680841182</v>
      </c>
      <c r="V1510" s="22">
        <f>'Activity data'!AO47*ttokg*FracGASF*MSVolatEF*NtoN2O*kgtoGg</f>
        <v>0.66005322797228072</v>
      </c>
      <c r="W1510" s="22">
        <f>'Activity data'!AP47*ttokg*FracGASF*MSVolatEF*NtoN2O*kgtoGg</f>
        <v>0.65992051255597362</v>
      </c>
      <c r="X1510" s="22">
        <f>'Activity data'!AQ47*ttokg*FracGASF*MSVolatEF*NtoN2O*kgtoGg</f>
        <v>0.6597798185241549</v>
      </c>
      <c r="Y1510" s="22">
        <f>'Activity data'!AR47*ttokg*FracGASF*MSVolatEF*NtoN2O*kgtoGg</f>
        <v>0.65964889228575574</v>
      </c>
      <c r="Z1510" s="22">
        <f>'Activity data'!AS47*ttokg*FracGASF*MSVolatEF*NtoN2O*kgtoGg</f>
        <v>0.65953738138803686</v>
      </c>
      <c r="AA1510" s="22">
        <f>'Activity data'!AT47*ttokg*FracGASF*MSVolatEF*NtoN2O*kgtoGg</f>
        <v>0.65942817746747784</v>
      </c>
      <c r="AB1510" s="22">
        <f>'Activity data'!AU47*ttokg*FracGASF*MSVolatEF*NtoN2O*kgtoGg</f>
        <v>0.65931792871980044</v>
      </c>
      <c r="AC1510" s="22">
        <f>'Activity data'!AV47*ttokg*FracGASF*MSVolatEF*NtoN2O*kgtoGg</f>
        <v>0.65917237797877515</v>
      </c>
      <c r="AD1510" s="22">
        <f>'Activity data'!AW47*ttokg*FracGASF*MSVolatEF*NtoN2O*kgtoGg</f>
        <v>0.65904593743410622</v>
      </c>
      <c r="AE1510" s="22">
        <f>'Activity data'!AX47*ttokg*FracGASF*MSVolatEF*NtoN2O*kgtoGg</f>
        <v>0.65889626809226776</v>
      </c>
      <c r="AF1510" s="22">
        <f>'Activity data'!AY47*ttokg*FracGASF*MSVolatEF*NtoN2O*kgtoGg</f>
        <v>0.65874261858387118</v>
      </c>
      <c r="AG1510" s="22">
        <f>'Activity data'!AZ47*ttokg*FracGASF*MSVolatEF*NtoN2O*kgtoGg</f>
        <v>0.65856391761312372</v>
      </c>
      <c r="AH1510" s="22">
        <f>'Activity data'!BA47*ttokg*FracGASF*MSVolatEF*NtoN2O*kgtoGg</f>
        <v>0.65837460743635234</v>
      </c>
      <c r="AI1510" s="22">
        <f>'Activity data'!BB47*ttokg*FracGASF*MSVolatEF*NtoN2O*kgtoGg</f>
        <v>0.65822718605247443</v>
      </c>
      <c r="AJ1510" s="22">
        <f>'Activity data'!BC47*ttokg*FracGASF*MSVolatEF*NtoN2O*kgtoGg</f>
        <v>0.65808158783351756</v>
      </c>
      <c r="AK1510" s="22">
        <f>'Activity data'!BD47*ttokg*FracGASF*MSVolatEF*NtoN2O*kgtoGg</f>
        <v>0.65792411429496322</v>
      </c>
      <c r="AL1510" s="22">
        <f>'Activity data'!BE47*ttokg*FracGASF*MSVolatEF*NtoN2O*kgtoGg</f>
        <v>0.65776971792007932</v>
      </c>
      <c r="AM1510" s="22">
        <f>'Activity data'!BF47*ttokg*FracGASF*MSVolatEF*NtoN2O*kgtoGg</f>
        <v>0.65760292541762722</v>
      </c>
      <c r="AN1510" s="22">
        <f>'Activity data'!BG47*ttokg*FracGASF*MSVolatEF*NtoN2O*kgtoGg</f>
        <v>0.65744290866706323</v>
      </c>
      <c r="AO1510" s="22">
        <f>'Activity data'!BH47*ttokg*FracGASF*MSVolatEF*NtoN2O*kgtoGg</f>
        <v>0.6572626584708281</v>
      </c>
      <c r="AP1510" s="22">
        <f>'Activity data'!BI47*ttokg*FracGASF*MSVolatEF*NtoN2O*kgtoGg</f>
        <v>0.65708363430200767</v>
      </c>
      <c r="AQ1510" s="22">
        <f>'Activity data'!BJ47*ttokg*FracGASF*MSVolatEF*NtoN2O*kgtoGg</f>
        <v>0.65690321556450881</v>
      </c>
      <c r="AR1510" s="22">
        <f>'Activity data'!BK47*ttokg*FracGASF*MSVolatEF*NtoN2O*kgtoGg</f>
        <v>0.65672071055463621</v>
      </c>
      <c r="AS1510" s="22">
        <f>'Activity data'!BL47*ttokg*FracGASF*MSVolatEF*NtoN2O*kgtoGg</f>
        <v>0.65653474451226601</v>
      </c>
      <c r="AT1510" s="22">
        <f>'Activity data'!BM47*ttokg*FracGASF*MSVolatEF*NtoN2O*kgtoGg</f>
        <v>0.65633778154585931</v>
      </c>
      <c r="AU1510" s="22">
        <f>'Activity data'!BN47*ttokg*FracGASF*MSVolatEF*NtoN2O*kgtoGg</f>
        <v>0.65621831754716786</v>
      </c>
      <c r="AV1510" s="22">
        <f>'Activity data'!BO47*ttokg*FracGASF*MSVolatEF*NtoN2O*kgtoGg</f>
        <v>0.65611127696826843</v>
      </c>
      <c r="AW1510" s="22">
        <f>'Activity data'!BP47*ttokg*FracGASF*MSVolatEF*NtoN2O*kgtoGg</f>
        <v>0.65600345870341048</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8.7171196816811167E-3</v>
      </c>
      <c r="U1511" s="22">
        <f>'Activity data'!AN48*ttokg*FracGASM*MSVolatEF*NtoN2O*kgtoGg</f>
        <v>8.7146391658710371E-3</v>
      </c>
      <c r="V1511" s="22">
        <f>'Activity data'!AO48*ttokg*FracGASM*MSVolatEF*NtoN2O*kgtoGg</f>
        <v>8.7127026092341051E-3</v>
      </c>
      <c r="W1511" s="22">
        <f>'Activity data'!AP48*ttokg*FracGASM*MSVolatEF*NtoN2O*kgtoGg</f>
        <v>8.7109507657388546E-3</v>
      </c>
      <c r="X1511" s="22">
        <f>'Activity data'!AQ48*ttokg*FracGASM*MSVolatEF*NtoN2O*kgtoGg</f>
        <v>8.7090936045188475E-3</v>
      </c>
      <c r="Y1511" s="22">
        <f>'Activity data'!AR48*ttokg*FracGASM*MSVolatEF*NtoN2O*kgtoGg</f>
        <v>8.7073653781719745E-3</v>
      </c>
      <c r="Z1511" s="22">
        <f>'Activity data'!AS48*ttokg*FracGASM*MSVolatEF*NtoN2O*kgtoGg</f>
        <v>8.7058934343220897E-3</v>
      </c>
      <c r="AA1511" s="22">
        <f>'Activity data'!AT48*ttokg*FracGASM*MSVolatEF*NtoN2O*kgtoGg</f>
        <v>8.7044519425707075E-3</v>
      </c>
      <c r="AB1511" s="22">
        <f>'Activity data'!AU48*ttokg*FracGASM*MSVolatEF*NtoN2O*kgtoGg</f>
        <v>8.7029966591013648E-3</v>
      </c>
      <c r="AC1511" s="22">
        <f>'Activity data'!AV48*ttokg*FracGASM*MSVolatEF*NtoN2O*kgtoGg</f>
        <v>8.7010753893198341E-3</v>
      </c>
      <c r="AD1511" s="22">
        <f>'Activity data'!AW48*ttokg*FracGASM*MSVolatEF*NtoN2O*kgtoGg</f>
        <v>8.6994063741302041E-3</v>
      </c>
      <c r="AE1511" s="22">
        <f>'Activity data'!AX48*ttokg*FracGASM*MSVolatEF*NtoN2O*kgtoGg</f>
        <v>8.6974307388179382E-3</v>
      </c>
      <c r="AF1511" s="22">
        <f>'Activity data'!AY48*ttokg*FracGASM*MSVolatEF*NtoN2O*kgtoGg</f>
        <v>8.6954025653070977E-3</v>
      </c>
      <c r="AG1511" s="22">
        <f>'Activity data'!AZ48*ttokg*FracGASM*MSVolatEF*NtoN2O*kgtoGg</f>
        <v>8.6930437124932373E-3</v>
      </c>
      <c r="AH1511" s="22">
        <f>'Activity data'!BA48*ttokg*FracGASM*MSVolatEF*NtoN2O*kgtoGg</f>
        <v>8.6905448181598538E-3</v>
      </c>
      <c r="AI1511" s="22">
        <f>'Activity data'!BB48*ttokg*FracGASM*MSVolatEF*NtoN2O*kgtoGg</f>
        <v>8.6885988558926628E-3</v>
      </c>
      <c r="AJ1511" s="22">
        <f>'Activity data'!BC48*ttokg*FracGASM*MSVolatEF*NtoN2O*kgtoGg</f>
        <v>8.6866769594024316E-3</v>
      </c>
      <c r="AK1511" s="22">
        <f>'Activity data'!BD48*ttokg*FracGASM*MSVolatEF*NtoN2O*kgtoGg</f>
        <v>8.6845983086935186E-3</v>
      </c>
      <c r="AL1511" s="22">
        <f>'Activity data'!BE48*ttokg*FracGASM*MSVolatEF*NtoN2O*kgtoGg</f>
        <v>8.6825602765450479E-3</v>
      </c>
      <c r="AM1511" s="22">
        <f>'Activity data'!BF48*ttokg*FracGASM*MSVolatEF*NtoN2O*kgtoGg</f>
        <v>8.6803586155126799E-3</v>
      </c>
      <c r="AN1511" s="22">
        <f>'Activity data'!BG48*ttokg*FracGASM*MSVolatEF*NtoN2O*kgtoGg</f>
        <v>8.678246394405233E-3</v>
      </c>
      <c r="AO1511" s="22">
        <f>'Activity data'!BH48*ttokg*FracGASM*MSVolatEF*NtoN2O*kgtoGg</f>
        <v>8.675867091814931E-3</v>
      </c>
      <c r="AP1511" s="22">
        <f>'Activity data'!BI48*ttokg*FracGASM*MSVolatEF*NtoN2O*kgtoGg</f>
        <v>8.6735039727865015E-3</v>
      </c>
      <c r="AQ1511" s="22">
        <f>'Activity data'!BJ48*ttokg*FracGASM*MSVolatEF*NtoN2O*kgtoGg</f>
        <v>8.6711224454515175E-3</v>
      </c>
      <c r="AR1511" s="22">
        <f>'Activity data'!BK48*ttokg*FracGASM*MSVolatEF*NtoN2O*kgtoGg</f>
        <v>8.6687133793211975E-3</v>
      </c>
      <c r="AS1511" s="22">
        <f>'Activity data'!BL48*ttokg*FracGASM*MSVolatEF*NtoN2O*kgtoGg</f>
        <v>8.6662586275619135E-3</v>
      </c>
      <c r="AT1511" s="22">
        <f>'Activity data'!BM48*ttokg*FracGASM*MSVolatEF*NtoN2O*kgtoGg</f>
        <v>8.6636587164053442E-3</v>
      </c>
      <c r="AU1511" s="22">
        <f>'Activity data'!BN48*ttokg*FracGASM*MSVolatEF*NtoN2O*kgtoGg</f>
        <v>8.6620817916226184E-3</v>
      </c>
      <c r="AV1511" s="22">
        <f>'Activity data'!BO48*ttokg*FracGASM*MSVolatEF*NtoN2O*kgtoGg</f>
        <v>8.6606688559811434E-3</v>
      </c>
      <c r="AW1511" s="22">
        <f>'Activity data'!BP48*ttokg*FracGASM*MSVolatEF*NtoN2O*kgtoGg</f>
        <v>8.6592456548850207E-3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1.2008407282256133</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1.1697766221705692</v>
      </c>
      <c r="R1512" s="22">
        <f>SUM('Activity data'!AK50:AK65)*FracGASM*MSVolatEF*NtoN2O*kgtoGg</f>
        <v>1.1606871439933113</v>
      </c>
      <c r="S1512" s="22">
        <f>SUM('Activity data'!AL50:AL65)*FracGASM*MSVolatEF*NtoN2O*kgtoGg</f>
        <v>1.0583151084438351</v>
      </c>
      <c r="T1512" s="22">
        <f>SUM('Activity data'!AM50:AM65)*FracGASM*MSVolatEF*NtoN2O*kgtoGg</f>
        <v>1.0817135820061958</v>
      </c>
      <c r="U1512" s="22">
        <f>SUM('Activity data'!AN50:AN65)*FracGASM*MSVolatEF*NtoN2O*kgtoGg</f>
        <v>1.0971391321257387</v>
      </c>
      <c r="V1512" s="22">
        <f>SUM('Activity data'!AO50:AO65)*FracGASM*MSVolatEF*NtoN2O*kgtoGg</f>
        <v>1.1099983186934999</v>
      </c>
      <c r="W1512" s="22">
        <f>SUM('Activity data'!AP50:AP65)*FracGASM*MSVolatEF*NtoN2O*kgtoGg</f>
        <v>1.1247424994036939</v>
      </c>
      <c r="X1512" s="22">
        <f>SUM('Activity data'!AQ50:AQ65)*FracGASM*MSVolatEF*NtoN2O*kgtoGg</f>
        <v>1.1377367545440498</v>
      </c>
      <c r="Y1512" s="22">
        <f>SUM('Activity data'!AR50:AR65)*FracGASM*MSVolatEF*NtoN2O*kgtoGg</f>
        <v>1.1469482169774268</v>
      </c>
      <c r="Z1512" s="22">
        <f>SUM('Activity data'!AS50:AS65)*FracGASM*MSVolatEF*NtoN2O*kgtoGg</f>
        <v>1.1558704877490678</v>
      </c>
      <c r="AA1512" s="22">
        <f>SUM('Activity data'!AT50:AT65)*FracGASM*MSVolatEF*NtoN2O*kgtoGg</f>
        <v>1.1651841304240751</v>
      </c>
      <c r="AB1512" s="22">
        <f>SUM('Activity data'!AU50:AU65)*FracGASM*MSVolatEF*NtoN2O*kgtoGg</f>
        <v>1.1819774417183677</v>
      </c>
      <c r="AC1512" s="22">
        <f>SUM('Activity data'!AV50:AV65)*FracGASM*MSVolatEF*NtoN2O*kgtoGg</f>
        <v>1.1950081130366406</v>
      </c>
      <c r="AD1512" s="22">
        <f>SUM('Activity data'!AW50:AW65)*FracGASM*MSVolatEF*NtoN2O*kgtoGg</f>
        <v>1.2089159739724835</v>
      </c>
      <c r="AE1512" s="22">
        <f>SUM('Activity data'!AX50:AX65)*FracGASM*MSVolatEF*NtoN2O*kgtoGg</f>
        <v>1.2237405941114132</v>
      </c>
      <c r="AF1512" s="22">
        <f>SUM('Activity data'!AY50:AY65)*FracGASM*MSVolatEF*NtoN2O*kgtoGg</f>
        <v>1.2439410301408287</v>
      </c>
      <c r="AG1512" s="22">
        <f>SUM('Activity data'!AZ50:AZ65)*FracGASM*MSVolatEF*NtoN2O*kgtoGg</f>
        <v>1.2665500798244025</v>
      </c>
      <c r="AH1512" s="22">
        <f>SUM('Activity data'!BA50:BA65)*FracGASM*MSVolatEF*NtoN2O*kgtoGg</f>
        <v>1.2803445981940442</v>
      </c>
      <c r="AI1512" s="22">
        <f>SUM('Activity data'!BB50:BB65)*FracGASM*MSVolatEF*NtoN2O*kgtoGg</f>
        <v>1.2938151964230753</v>
      </c>
      <c r="AJ1512" s="22">
        <f>SUM('Activity data'!BC50:BC65)*FracGASM*MSVolatEF*NtoN2O*kgtoGg</f>
        <v>1.3099131631551906</v>
      </c>
      <c r="AK1512" s="22">
        <f>SUM('Activity data'!BD50:BD65)*FracGASM*MSVolatEF*NtoN2O*kgtoGg</f>
        <v>1.3254263499418728</v>
      </c>
      <c r="AL1512" s="22">
        <f>SUM('Activity data'!BE50:BE65)*FracGASM*MSVolatEF*NtoN2O*kgtoGg</f>
        <v>1.3437231728606644</v>
      </c>
      <c r="AM1512" s="22">
        <f>SUM('Activity data'!BF50:BF65)*FracGASM*MSVolatEF*NtoN2O*kgtoGg</f>
        <v>1.3606353645197928</v>
      </c>
      <c r="AN1512" s="22">
        <f>SUM('Activity data'!BG50:BG65)*FracGASM*MSVolatEF*NtoN2O*kgtoGg</f>
        <v>1.3846682324569703</v>
      </c>
      <c r="AO1512" s="22">
        <f>SUM('Activity data'!BH50:BH65)*FracGASM*MSVolatEF*NtoN2O*kgtoGg</f>
        <v>1.4086943645257162</v>
      </c>
      <c r="AP1512" s="22">
        <f>SUM('Activity data'!BI50:BI65)*FracGASM*MSVolatEF*NtoN2O*kgtoGg</f>
        <v>1.4333039618998324</v>
      </c>
      <c r="AQ1512" s="22">
        <f>SUM('Activity data'!BJ50:BJ65)*FracGASM*MSVolatEF*NtoN2O*kgtoGg</f>
        <v>1.4586702884289542</v>
      </c>
      <c r="AR1512" s="22">
        <f>SUM('Activity data'!BK50:BK65)*FracGASM*MSVolatEF*NtoN2O*kgtoGg</f>
        <v>1.4851333871953596</v>
      </c>
      <c r="AS1512" s="22">
        <f>SUM('Activity data'!BL50:BL65)*FracGASM*MSVolatEF*NtoN2O*kgtoGg</f>
        <v>1.5145004930344006</v>
      </c>
      <c r="AT1512" s="22">
        <f>SUM('Activity data'!BM50:BM65)*FracGASM*MSVolatEF*NtoN2O*kgtoGg</f>
        <v>1.525850384591833</v>
      </c>
      <c r="AU1512" s="22">
        <f>SUM('Activity data'!BN50:BN65)*FracGASM*MSVolatEF*NtoN2O*kgtoGg</f>
        <v>1.5343389007732156</v>
      </c>
      <c r="AV1512" s="22">
        <f>SUM('Activity data'!BO50:BO65)*FracGASM*MSVolatEF*NtoN2O*kgtoGg</f>
        <v>1.5430762776631064</v>
      </c>
      <c r="AW1512" s="22">
        <f>SUM('Activity data'!BP50:BP65)*FracGASM*MSVolatEF*NtoN2O*kgtoGg</f>
        <v>1.550976498720875</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3.9193710675407551</v>
      </c>
      <c r="T1513" s="22">
        <f>SUM('Activity data'!AM66:AM81)*FracGASM*MSVolatEF*NtoN2O*kgtoGg</f>
        <v>3.9675413829497361</v>
      </c>
      <c r="U1513" s="22">
        <f>SUM('Activity data'!AN66:AN81)*FracGASM*MSVolatEF*NtoN2O*kgtoGg</f>
        <v>3.9963045556227019</v>
      </c>
      <c r="V1513" s="22">
        <f>SUM('Activity data'!AO66:AO81)*FracGASM*MSVolatEF*NtoN2O*kgtoGg</f>
        <v>4.0181045214826456</v>
      </c>
      <c r="W1513" s="22">
        <f>SUM('Activity data'!AP66:AP81)*FracGASM*MSVolatEF*NtoN2O*kgtoGg</f>
        <v>4.0429589001057185</v>
      </c>
      <c r="X1513" s="22">
        <f>SUM('Activity data'!AQ66:AQ81)*FracGASM*MSVolatEF*NtoN2O*kgtoGg</f>
        <v>4.062672973299339</v>
      </c>
      <c r="Y1513" s="22">
        <f>SUM('Activity data'!AR66:AR81)*FracGASM*MSVolatEF*NtoN2O*kgtoGg</f>
        <v>4.0735559630455143</v>
      </c>
      <c r="Z1513" s="22">
        <f>SUM('Activity data'!AS66:AS81)*FracGASM*MSVolatEF*NtoN2O*kgtoGg</f>
        <v>4.0834095160895476</v>
      </c>
      <c r="AA1513" s="22">
        <f>SUM('Activity data'!AT66:AT81)*FracGASM*MSVolatEF*NtoN2O*kgtoGg</f>
        <v>4.0937090131303266</v>
      </c>
      <c r="AB1513" s="22">
        <f>SUM('Activity data'!AU66:AU81)*FracGASM*MSVolatEF*NtoN2O*kgtoGg</f>
        <v>4.1197943263995107</v>
      </c>
      <c r="AC1513" s="22">
        <f>SUM('Activity data'!AV66:AV81)*FracGASM*MSVolatEF*NtoN2O*kgtoGg</f>
        <v>4.1371093500145353</v>
      </c>
      <c r="AD1513" s="22">
        <f>SUM('Activity data'!AW66:AW81)*FracGASM*MSVolatEF*NtoN2O*kgtoGg</f>
        <v>4.1465866482263332</v>
      </c>
      <c r="AE1513" s="22">
        <f>SUM('Activity data'!AX66:AX81)*FracGASM*MSVolatEF*NtoN2O*kgtoGg</f>
        <v>4.1570024751437398</v>
      </c>
      <c r="AF1513" s="22">
        <f>SUM('Activity data'!AY66:AY81)*FracGASM*MSVolatEF*NtoN2O*kgtoGg</f>
        <v>4.1775796204917386</v>
      </c>
      <c r="AG1513" s="22">
        <f>SUM('Activity data'!AZ66:AZ81)*FracGASM*MSVolatEF*NtoN2O*kgtoGg</f>
        <v>4.2017922630218454</v>
      </c>
      <c r="AH1513" s="22">
        <f>SUM('Activity data'!BA66:BA81)*FracGASM*MSVolatEF*NtoN2O*kgtoGg</f>
        <v>4.2065192230363442</v>
      </c>
      <c r="AI1513" s="22">
        <f>SUM('Activity data'!BB66:BB81)*FracGASM*MSVolatEF*NtoN2O*kgtoGg</f>
        <v>4.2095151361718779</v>
      </c>
      <c r="AJ1513" s="22">
        <f>SUM('Activity data'!BC66:BC81)*FracGASM*MSVolatEF*NtoN2O*kgtoGg</f>
        <v>4.2166662176505358</v>
      </c>
      <c r="AK1513" s="22">
        <f>SUM('Activity data'!BD66:BD81)*FracGASM*MSVolatEF*NtoN2O*kgtoGg</f>
        <v>4.2214257556523425</v>
      </c>
      <c r="AL1513" s="22">
        <f>SUM('Activity data'!BE66:BE81)*FracGASM*MSVolatEF*NtoN2O*kgtoGg</f>
        <v>4.2303684146324505</v>
      </c>
      <c r="AM1513" s="22">
        <f>SUM('Activity data'!BF66:BF81)*FracGASM*MSVolatEF*NtoN2O*kgtoGg</f>
        <v>4.2352478551338804</v>
      </c>
      <c r="AN1513" s="22">
        <f>SUM('Activity data'!BG66:BG81)*FracGASM*MSVolatEF*NtoN2O*kgtoGg</f>
        <v>4.2586580005121109</v>
      </c>
      <c r="AO1513" s="22">
        <f>SUM('Activity data'!BH66:BH81)*FracGASM*MSVolatEF*NtoN2O*kgtoGg</f>
        <v>4.2807709035875297</v>
      </c>
      <c r="AP1513" s="22">
        <f>SUM('Activity data'!BI66:BI81)*FracGASM*MSVolatEF*NtoN2O*kgtoGg</f>
        <v>4.3026676377465156</v>
      </c>
      <c r="AQ1513" s="22">
        <f>SUM('Activity data'!BJ66:BJ81)*FracGASM*MSVolatEF*NtoN2O*kgtoGg</f>
        <v>4.3246134738779469</v>
      </c>
      <c r="AR1513" s="22">
        <f>SUM('Activity data'!BK66:BK81)*FracGASM*MSVolatEF*NtoN2O*kgtoGg</f>
        <v>4.3471635300309739</v>
      </c>
      <c r="AS1513" s="22">
        <f>SUM('Activity data'!BL66:BL81)*FracGASM*MSVolatEF*NtoN2O*kgtoGg</f>
        <v>4.3734919919194972</v>
      </c>
      <c r="AT1513" s="22">
        <f>SUM('Activity data'!BM66:BM81)*FracGASM*MSVolatEF*NtoN2O*kgtoGg</f>
        <v>4.3660966372992904</v>
      </c>
      <c r="AU1513" s="22">
        <f>SUM('Activity data'!BN66:BN81)*FracGASM*MSVolatEF*NtoN2O*kgtoGg</f>
        <v>4.3527807255304758</v>
      </c>
      <c r="AV1513" s="22">
        <f>SUM('Activity data'!BO66:BO81)*FracGASM*MSVolatEF*NtoN2O*kgtoGg</f>
        <v>4.3391267627324295</v>
      </c>
      <c r="AW1513" s="22">
        <f>SUM('Activity data'!BP66:BP81)*FracGASM*MSVolatEF*NtoN2O*kgtoGg</f>
        <v>4.323239001615276</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2.2783380986212006E-4</v>
      </c>
      <c r="U1514" s="22">
        <f>'Activity data'!AN47*FracLEACH*MSLeachEF*NtoN2O*kgtoGg</f>
        <v>2.2776897819890203E-4</v>
      </c>
      <c r="V1514" s="22">
        <f>'Activity data'!AO47*FracLEACH*MSLeachEF*NtoN2O*kgtoGg</f>
        <v>2.2771836365043679E-4</v>
      </c>
      <c r="W1514" s="22">
        <f>'Activity data'!AP47*FracLEACH*MSLeachEF*NtoN2O*kgtoGg</f>
        <v>2.2767257683181088E-4</v>
      </c>
      <c r="X1514" s="22">
        <f>'Activity data'!AQ47*FracLEACH*MSLeachEF*NtoN2O*kgtoGg</f>
        <v>2.2762403739083343E-4</v>
      </c>
      <c r="Y1514" s="22">
        <f>'Activity data'!AR47*FracLEACH*MSLeachEF*NtoN2O*kgtoGg</f>
        <v>2.2757886783858562E-4</v>
      </c>
      <c r="Z1514" s="22">
        <f>'Activity data'!AS47*FracLEACH*MSLeachEF*NtoN2O*kgtoGg</f>
        <v>2.2754039657887267E-4</v>
      </c>
      <c r="AA1514" s="22">
        <f>'Activity data'!AT47*FracLEACH*MSLeachEF*NtoN2O*kgtoGg</f>
        <v>2.2750272122627979E-4</v>
      </c>
      <c r="AB1514" s="22">
        <f>'Activity data'!AU47*FracLEACH*MSLeachEF*NtoN2O*kgtoGg</f>
        <v>2.2746468540833111E-4</v>
      </c>
      <c r="AC1514" s="22">
        <f>'Activity data'!AV47*FracLEACH*MSLeachEF*NtoN2O*kgtoGg</f>
        <v>2.2741447040267742E-4</v>
      </c>
      <c r="AD1514" s="22">
        <f>'Activity data'!AW47*FracLEACH*MSLeachEF*NtoN2O*kgtoGg</f>
        <v>2.2737084841476662E-4</v>
      </c>
      <c r="AE1514" s="22">
        <f>'Activity data'!AX47*FracLEACH*MSLeachEF*NtoN2O*kgtoGg</f>
        <v>2.2731921249183234E-4</v>
      </c>
      <c r="AF1514" s="22">
        <f>'Activity data'!AY47*FracLEACH*MSLeachEF*NtoN2O*kgtoGg</f>
        <v>2.2726620341143548E-4</v>
      </c>
      <c r="AG1514" s="22">
        <f>'Activity data'!AZ47*FracLEACH*MSLeachEF*NtoN2O*kgtoGg</f>
        <v>2.272045515765277E-4</v>
      </c>
      <c r="AH1514" s="22">
        <f>'Activity data'!BA47*FracLEACH*MSLeachEF*NtoN2O*kgtoGg</f>
        <v>2.2713923956554159E-4</v>
      </c>
      <c r="AI1514" s="22">
        <f>'Activity data'!BB47*FracLEACH*MSLeachEF*NtoN2O*kgtoGg</f>
        <v>2.2708837918810362E-4</v>
      </c>
      <c r="AJ1514" s="22">
        <f>'Activity data'!BC47*FracLEACH*MSLeachEF*NtoN2O*kgtoGg</f>
        <v>2.2703814780256353E-4</v>
      </c>
      <c r="AK1514" s="22">
        <f>'Activity data'!BD47*FracLEACH*MSLeachEF*NtoN2O*kgtoGg</f>
        <v>2.2698381943176234E-4</v>
      </c>
      <c r="AL1514" s="22">
        <f>'Activity data'!BE47*FracLEACH*MSLeachEF*NtoN2O*kgtoGg</f>
        <v>2.2693055268242738E-4</v>
      </c>
      <c r="AM1514" s="22">
        <f>'Activity data'!BF47*FracLEACH*MSLeachEF*NtoN2O*kgtoGg</f>
        <v>2.2687300926908135E-4</v>
      </c>
      <c r="AN1514" s="22">
        <f>'Activity data'!BG47*FracLEACH*MSLeachEF*NtoN2O*kgtoGg</f>
        <v>2.2681780349013671E-4</v>
      </c>
      <c r="AO1514" s="22">
        <f>'Activity data'!BH47*FracLEACH*MSLeachEF*NtoN2O*kgtoGg</f>
        <v>2.2675561717243567E-4</v>
      </c>
      <c r="AP1514" s="22">
        <f>'Activity data'!BI47*FracLEACH*MSLeachEF*NtoN2O*kgtoGg</f>
        <v>2.2669385383419259E-4</v>
      </c>
      <c r="AQ1514" s="22">
        <f>'Activity data'!BJ47*FracLEACH*MSLeachEF*NtoN2O*kgtoGg</f>
        <v>2.2663160936975553E-4</v>
      </c>
      <c r="AR1514" s="22">
        <f>'Activity data'!BK47*FracLEACH*MSLeachEF*NtoN2O*kgtoGg</f>
        <v>2.2656864514134943E-4</v>
      </c>
      <c r="AS1514" s="22">
        <f>'Activity data'!BL47*FracLEACH*MSLeachEF*NtoN2O*kgtoGg</f>
        <v>2.2650448685673175E-4</v>
      </c>
      <c r="AT1514" s="22">
        <f>'Activity data'!BM47*FracLEACH*MSLeachEF*NtoN2O*kgtoGg</f>
        <v>2.2643653463332147E-4</v>
      </c>
      <c r="AU1514" s="22">
        <f>'Activity data'!BN47*FracLEACH*MSLeachEF*NtoN2O*kgtoGg</f>
        <v>2.263953195537729E-4</v>
      </c>
      <c r="AV1514" s="22">
        <f>'Activity data'!BO47*FracLEACH*MSLeachEF*NtoN2O*kgtoGg</f>
        <v>2.2635839055405258E-4</v>
      </c>
      <c r="AW1514" s="22">
        <f>'Activity data'!BP47*FracLEACH*MSLeachEF*NtoN2O*kgtoGg</f>
        <v>2.2632119325267659E-4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1.5037031450899928E-6</v>
      </c>
      <c r="U1515" s="22">
        <f>'Activity data'!AN48*FracLEACH*MSLeachEF*NtoN2O*kgtoGg</f>
        <v>1.5032752561127537E-6</v>
      </c>
      <c r="V1515" s="22">
        <f>'Activity data'!AO48*FracLEACH*MSLeachEF*NtoN2O*kgtoGg</f>
        <v>1.5029412000928829E-6</v>
      </c>
      <c r="W1515" s="22">
        <f>'Activity data'!AP48*FracLEACH*MSLeachEF*NtoN2O*kgtoGg</f>
        <v>1.5026390070899519E-6</v>
      </c>
      <c r="X1515" s="22">
        <f>'Activity data'!AQ48*FracLEACH*MSLeachEF*NtoN2O*kgtoGg</f>
        <v>1.502318646779501E-6</v>
      </c>
      <c r="Y1515" s="22">
        <f>'Activity data'!AR48*FracLEACH*MSLeachEF*NtoN2O*kgtoGg</f>
        <v>1.5020205277346656E-6</v>
      </c>
      <c r="Z1515" s="22">
        <f>'Activity data'!AS48*FracLEACH*MSLeachEF*NtoN2O*kgtoGg</f>
        <v>1.50176661742056E-6</v>
      </c>
      <c r="AA1515" s="22">
        <f>'Activity data'!AT48*FracLEACH*MSLeachEF*NtoN2O*kgtoGg</f>
        <v>1.5015179600934471E-6</v>
      </c>
      <c r="AB1515" s="22">
        <f>'Activity data'!AU48*FracLEACH*MSLeachEF*NtoN2O*kgtoGg</f>
        <v>1.5012669236949856E-6</v>
      </c>
      <c r="AC1515" s="22">
        <f>'Activity data'!AV48*FracLEACH*MSLeachEF*NtoN2O*kgtoGg</f>
        <v>1.5009355046576713E-6</v>
      </c>
      <c r="AD1515" s="22">
        <f>'Activity data'!AW48*FracLEACH*MSLeachEF*NtoN2O*kgtoGg</f>
        <v>1.50064759953746E-6</v>
      </c>
      <c r="AE1515" s="22">
        <f>'Activity data'!AX48*FracLEACH*MSLeachEF*NtoN2O*kgtoGg</f>
        <v>1.5003068024460939E-6</v>
      </c>
      <c r="AF1515" s="22">
        <f>'Activity data'!AY48*FracLEACH*MSLeachEF*NtoN2O*kgtoGg</f>
        <v>1.4999569425154745E-6</v>
      </c>
      <c r="AG1515" s="22">
        <f>'Activity data'!AZ48*FracLEACH*MSLeachEF*NtoN2O*kgtoGg</f>
        <v>1.4995500404050832E-6</v>
      </c>
      <c r="AH1515" s="22">
        <f>'Activity data'!BA48*FracLEACH*MSLeachEF*NtoN2O*kgtoGg</f>
        <v>1.4991189811325747E-6</v>
      </c>
      <c r="AI1515" s="22">
        <f>'Activity data'!BB48*FracLEACH*MSLeachEF*NtoN2O*kgtoGg</f>
        <v>1.4987833026414842E-6</v>
      </c>
      <c r="AJ1515" s="22">
        <f>'Activity data'!BC48*FracLEACH*MSLeachEF*NtoN2O*kgtoGg</f>
        <v>1.4984517754969193E-6</v>
      </c>
      <c r="AK1515" s="22">
        <f>'Activity data'!BD48*FracLEACH*MSLeachEF*NtoN2O*kgtoGg</f>
        <v>1.4980932082496317E-6</v>
      </c>
      <c r="AL1515" s="22">
        <f>'Activity data'!BE48*FracLEACH*MSLeachEF*NtoN2O*kgtoGg</f>
        <v>1.4977416477040208E-6</v>
      </c>
      <c r="AM1515" s="22">
        <f>'Activity data'!BF48*FracLEACH*MSLeachEF*NtoN2O*kgtoGg</f>
        <v>1.4973618611759371E-6</v>
      </c>
      <c r="AN1515" s="22">
        <f>'Activity data'!BG48*FracLEACH*MSLeachEF*NtoN2O*kgtoGg</f>
        <v>1.4969975030349026E-6</v>
      </c>
      <c r="AO1515" s="22">
        <f>'Activity data'!BH48*FracLEACH*MSLeachEF*NtoN2O*kgtoGg</f>
        <v>1.4965870733380756E-6</v>
      </c>
      <c r="AP1515" s="22">
        <f>'Activity data'!BI48*FracLEACH*MSLeachEF*NtoN2O*kgtoGg</f>
        <v>1.4961794353056715E-6</v>
      </c>
      <c r="AQ1515" s="22">
        <f>'Activity data'!BJ48*FracLEACH*MSLeachEF*NtoN2O*kgtoGg</f>
        <v>1.4957686218403866E-6</v>
      </c>
      <c r="AR1515" s="22">
        <f>'Activity data'!BK48*FracLEACH*MSLeachEF*NtoN2O*kgtoGg</f>
        <v>1.4953530579329066E-6</v>
      </c>
      <c r="AS1515" s="22">
        <f>'Activity data'!BL48*FracLEACH*MSLeachEF*NtoN2O*kgtoGg</f>
        <v>1.4949296132544301E-6</v>
      </c>
      <c r="AT1515" s="22">
        <f>'Activity data'!BM48*FracLEACH*MSLeachEF*NtoN2O*kgtoGg</f>
        <v>1.4944811285799219E-6</v>
      </c>
      <c r="AU1515" s="22">
        <f>'Activity data'!BN48*FracLEACH*MSLeachEF*NtoN2O*kgtoGg</f>
        <v>1.4942091090549014E-6</v>
      </c>
      <c r="AV1515" s="22">
        <f>'Activity data'!BO48*FracLEACH*MSLeachEF*NtoN2O*kgtoGg</f>
        <v>1.4939653776567473E-6</v>
      </c>
      <c r="AW1515" s="22">
        <f>'Activity data'!BP48*FracLEACH*MSLeachEF*NtoN2O*kgtoGg</f>
        <v>1.4937198754676657E-6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0.20714502561891826</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0.18255935620656155</v>
      </c>
      <c r="T1516" s="22">
        <f>SUM('Activity data'!AM50:AM65)*FracLEACH*MSLeachEF*NtoN2O*kgtoGg</f>
        <v>0.18659559289606875</v>
      </c>
      <c r="U1516" s="22">
        <f>SUM('Activity data'!AN50:AN65)*FracLEACH*MSLeachEF*NtoN2O*kgtoGg</f>
        <v>0.18925650029168997</v>
      </c>
      <c r="V1516" s="22">
        <f>SUM('Activity data'!AO50:AO65)*FracLEACH*MSLeachEF*NtoN2O*kgtoGg</f>
        <v>0.19147470997462876</v>
      </c>
      <c r="W1516" s="22">
        <f>SUM('Activity data'!AP50:AP65)*FracLEACH*MSLeachEF*NtoN2O*kgtoGg</f>
        <v>0.19401808114713717</v>
      </c>
      <c r="X1516" s="22">
        <f>SUM('Activity data'!AQ50:AQ65)*FracLEACH*MSLeachEF*NtoN2O*kgtoGg</f>
        <v>0.19625959015884856</v>
      </c>
      <c r="Y1516" s="22">
        <f>SUM('Activity data'!AR50:AR65)*FracLEACH*MSLeachEF*NtoN2O*kgtoGg</f>
        <v>0.1978485674286061</v>
      </c>
      <c r="Z1516" s="22">
        <f>SUM('Activity data'!AS50:AS65)*FracLEACH*MSLeachEF*NtoN2O*kgtoGg</f>
        <v>0.19938765913671416</v>
      </c>
      <c r="AA1516" s="22">
        <f>SUM('Activity data'!AT50:AT65)*FracLEACH*MSLeachEF*NtoN2O*kgtoGg</f>
        <v>0.20099426249815291</v>
      </c>
      <c r="AB1516" s="22">
        <f>SUM('Activity data'!AU50:AU65)*FracLEACH*MSLeachEF*NtoN2O*kgtoGg</f>
        <v>0.20389110869641844</v>
      </c>
      <c r="AC1516" s="22">
        <f>SUM('Activity data'!AV50:AV65)*FracLEACH*MSLeachEF*NtoN2O*kgtoGg</f>
        <v>0.20613889949882047</v>
      </c>
      <c r="AD1516" s="22">
        <f>SUM('Activity data'!AW50:AW65)*FracLEACH*MSLeachEF*NtoN2O*kgtoGg</f>
        <v>0.20853800551025339</v>
      </c>
      <c r="AE1516" s="22">
        <f>SUM('Activity data'!AX50:AX65)*FracLEACH*MSLeachEF*NtoN2O*kgtoGg</f>
        <v>0.2110952524842187</v>
      </c>
      <c r="AF1516" s="22">
        <f>SUM('Activity data'!AY50:AY65)*FracLEACH*MSLeachEF*NtoN2O*kgtoGg</f>
        <v>0.21457982769929293</v>
      </c>
      <c r="AG1516" s="22">
        <f>SUM('Activity data'!AZ50:AZ65)*FracLEACH*MSLeachEF*NtoN2O*kgtoGg</f>
        <v>0.21847988876970931</v>
      </c>
      <c r="AH1516" s="22">
        <f>SUM('Activity data'!BA50:BA65)*FracLEACH*MSLeachEF*NtoN2O*kgtoGg</f>
        <v>0.22085944318847262</v>
      </c>
      <c r="AI1516" s="22">
        <f>SUM('Activity data'!BB50:BB65)*FracLEACH*MSLeachEF*NtoN2O*kgtoGg</f>
        <v>0.22318312138298052</v>
      </c>
      <c r="AJ1516" s="22">
        <f>SUM('Activity data'!BC50:BC65)*FracLEACH*MSLeachEF*NtoN2O*kgtoGg</f>
        <v>0.22596002064427034</v>
      </c>
      <c r="AK1516" s="22">
        <f>SUM('Activity data'!BD50:BD65)*FracLEACH*MSLeachEF*NtoN2O*kgtoGg</f>
        <v>0.22863604536497301</v>
      </c>
      <c r="AL1516" s="22">
        <f>SUM('Activity data'!BE50:BE65)*FracLEACH*MSLeachEF*NtoN2O*kgtoGg</f>
        <v>0.23179224731846459</v>
      </c>
      <c r="AM1516" s="22">
        <f>SUM('Activity data'!BF50:BF65)*FracLEACH*MSLeachEF*NtoN2O*kgtoGg</f>
        <v>0.23470960037966421</v>
      </c>
      <c r="AN1516" s="22">
        <f>SUM('Activity data'!BG50:BG65)*FracLEACH*MSLeachEF*NtoN2O*kgtoGg</f>
        <v>0.23885527009882734</v>
      </c>
      <c r="AO1516" s="22">
        <f>SUM('Activity data'!BH50:BH65)*FracLEACH*MSLeachEF*NtoN2O*kgtoGg</f>
        <v>0.24299977788068597</v>
      </c>
      <c r="AP1516" s="22">
        <f>SUM('Activity data'!BI50:BI65)*FracLEACH*MSLeachEF*NtoN2O*kgtoGg</f>
        <v>0.24724493342772111</v>
      </c>
      <c r="AQ1516" s="22">
        <f>SUM('Activity data'!BJ50:BJ65)*FracLEACH*MSLeachEF*NtoN2O*kgtoGg</f>
        <v>0.2516206247539946</v>
      </c>
      <c r="AR1516" s="22">
        <f>SUM('Activity data'!BK50:BK65)*FracLEACH*MSLeachEF*NtoN2O*kgtoGg</f>
        <v>0.25618550929119954</v>
      </c>
      <c r="AS1516" s="22">
        <f>SUM('Activity data'!BL50:BL65)*FracLEACH*MSLeachEF*NtoN2O*kgtoGg</f>
        <v>0.26125133504843406</v>
      </c>
      <c r="AT1516" s="22">
        <f>SUM('Activity data'!BM50:BM65)*FracLEACH*MSLeachEF*NtoN2O*kgtoGg</f>
        <v>0.2632091913420912</v>
      </c>
      <c r="AU1516" s="22">
        <f>SUM('Activity data'!BN50:BN65)*FracLEACH*MSLeachEF*NtoN2O*kgtoGg</f>
        <v>0.26467346038337963</v>
      </c>
      <c r="AV1516" s="22">
        <f>SUM('Activity data'!BO50:BO65)*FracLEACH*MSLeachEF*NtoN2O*kgtoGg</f>
        <v>0.26618065789688583</v>
      </c>
      <c r="AW1516" s="22">
        <f>SUM('Activity data'!BP50:BP65)*FracLEACH*MSLeachEF*NtoN2O*kgtoGg</f>
        <v>0.26754344602935087</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0.1024215119727894</v>
      </c>
      <c r="U1518" s="22">
        <f>'Activity data'!AN85*FracLEACH*MSLeachEF*NtoN2O*kgtoGg</f>
        <v>0.10290551841062676</v>
      </c>
      <c r="V1518" s="22">
        <f>'Activity data'!AO85*FracLEACH*MSLeachEF*NtoN2O*kgtoGg</f>
        <v>0.10328338573793894</v>
      </c>
      <c r="W1518" s="22">
        <f>'Activity data'!AP85*FracLEACH*MSLeachEF*NtoN2O*kgtoGg</f>
        <v>0.10362521122695213</v>
      </c>
      <c r="X1518" s="22">
        <f>'Activity data'!AQ85*FracLEACH*MSLeachEF*NtoN2O*kgtoGg</f>
        <v>0.10398758665827629</v>
      </c>
      <c r="Y1518" s="22">
        <f>'Activity data'!AR85*FracLEACH*MSLeachEF*NtoN2O*kgtoGg</f>
        <v>0.10432480389129138</v>
      </c>
      <c r="Z1518" s="22">
        <f>'Activity data'!AS85*FracLEACH*MSLeachEF*NtoN2O*kgtoGg</f>
        <v>0.10461201443701153</v>
      </c>
      <c r="AA1518" s="22">
        <f>'Activity data'!AT85*FracLEACH*MSLeachEF*NtoN2O*kgtoGg</f>
        <v>0.10489328306868942</v>
      </c>
      <c r="AB1518" s="22">
        <f>'Activity data'!AU85*FracLEACH*MSLeachEF*NtoN2O*kgtoGg</f>
        <v>0.10517724278592963</v>
      </c>
      <c r="AC1518" s="22">
        <f>'Activity data'!AV85*FracLEACH*MSLeachEF*NtoN2O*kgtoGg</f>
        <v>0.10555212729152495</v>
      </c>
      <c r="AD1518" s="22">
        <f>'Activity data'!AW85*FracLEACH*MSLeachEF*NtoN2O*kgtoGg</f>
        <v>0.10587779104796857</v>
      </c>
      <c r="AE1518" s="22">
        <f>'Activity data'!AX85*FracLEACH*MSLeachEF*NtoN2O*kgtoGg</f>
        <v>0.10626328353548653</v>
      </c>
      <c r="AF1518" s="22">
        <f>'Activity data'!AY85*FracLEACH*MSLeachEF*NtoN2O*kgtoGg</f>
        <v>0.10665902744983977</v>
      </c>
      <c r="AG1518" s="22">
        <f>'Activity data'!AZ85*FracLEACH*MSLeachEF*NtoN2O*kgtoGg</f>
        <v>0.10711929460201071</v>
      </c>
      <c r="AH1518" s="22">
        <f>'Activity data'!BA85*FracLEACH*MSLeachEF*NtoN2O*kgtoGg</f>
        <v>0.10760688711801743</v>
      </c>
      <c r="AI1518" s="22">
        <f>'Activity data'!BB85*FracLEACH*MSLeachEF*NtoN2O*kgtoGg</f>
        <v>0.10798658970297209</v>
      </c>
      <c r="AJ1518" s="22">
        <f>'Activity data'!BC85*FracLEACH*MSLeachEF*NtoN2O*kgtoGg</f>
        <v>0.10836159649403876</v>
      </c>
      <c r="AK1518" s="22">
        <f>'Activity data'!BD85*FracLEACH*MSLeachEF*NtoN2O*kgtoGg</f>
        <v>0.10876718968600335</v>
      </c>
      <c r="AL1518" s="22">
        <f>'Activity data'!BE85*FracLEACH*MSLeachEF*NtoN2O*kgtoGg</f>
        <v>0.10916485725029378</v>
      </c>
      <c r="AM1518" s="22">
        <f>'Activity data'!BF85*FracLEACH*MSLeachEF*NtoN2O*kgtoGg</f>
        <v>0.10959445262286548</v>
      </c>
      <c r="AN1518" s="22">
        <f>'Activity data'!BG85*FracLEACH*MSLeachEF*NtoN2O*kgtoGg</f>
        <v>0.11000659618187228</v>
      </c>
      <c r="AO1518" s="22">
        <f>'Activity data'!BH85*FracLEACH*MSLeachEF*NtoN2O*kgtoGg</f>
        <v>0.11047085356196572</v>
      </c>
      <c r="AP1518" s="22">
        <f>'Activity data'!BI85*FracLEACH*MSLeachEF*NtoN2O*kgtoGg</f>
        <v>0.11093195315201396</v>
      </c>
      <c r="AQ1518" s="22">
        <f>'Activity data'!BJ85*FracLEACH*MSLeachEF*NtoN2O*kgtoGg</f>
        <v>0.11139664463163811</v>
      </c>
      <c r="AR1518" s="22">
        <f>'Activity data'!BK85*FracLEACH*MSLeachEF*NtoN2O*kgtoGg</f>
        <v>0.11186670957196714</v>
      </c>
      <c r="AS1518" s="22">
        <f>'Activity data'!BL85*FracLEACH*MSLeachEF*NtoN2O*kgtoGg</f>
        <v>0.11234568884311606</v>
      </c>
      <c r="AT1518" s="22">
        <f>'Activity data'!BM85*FracLEACH*MSLeachEF*NtoN2O*kgtoGg</f>
        <v>0.1128529920953147</v>
      </c>
      <c r="AU1518" s="22">
        <f>'Activity data'!BN85*FracLEACH*MSLeachEF*NtoN2O*kgtoGg</f>
        <v>0.11316068686739535</v>
      </c>
      <c r="AV1518" s="22">
        <f>'Activity data'!BO85*FracLEACH*MSLeachEF*NtoN2O*kgtoGg</f>
        <v>0.11343638353658923</v>
      </c>
      <c r="AW1518" s="22">
        <f>'Activity data'!BP85*FracLEACH*MSLeachEF*NtoN2O*kgtoGg</f>
        <v>0.11371408323520113</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0.40145358914715523</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0.40855374420631202</v>
      </c>
      <c r="S1531" s="22">
        <f>Constants!$H63*'Activity data'!AL5*Constants!$H81*EF!$H206*MMVolatEF*NtoN2O*kgtoGg</f>
        <v>0.397392733401773</v>
      </c>
      <c r="T1531" s="22">
        <f>Constants!$H63*'Activity data'!AM5*Constants!$H81*EF!$H206*MMVolatEF*NtoN2O*kgtoGg</f>
        <v>0.40246360728441599</v>
      </c>
      <c r="U1531" s="22">
        <f>Constants!$H63*'Activity data'!AN5*Constants!$H81*EF!$H206*MMVolatEF*NtoN2O*kgtoGg</f>
        <v>0.40638348136973018</v>
      </c>
      <c r="V1531" s="22">
        <f>Constants!$H63*'Activity data'!AO5*Constants!$H81*EF!$H206*MMVolatEF*NtoN2O*kgtoGg</f>
        <v>0.40988271575635893</v>
      </c>
      <c r="W1531" s="22">
        <f>Constants!$H63*'Activity data'!AP5*Constants!$H81*EF!$H206*MMVolatEF*NtoN2O*kgtoGg</f>
        <v>0.41358178252007299</v>
      </c>
      <c r="X1531" s="22">
        <f>Constants!$H63*'Activity data'!AQ5*Constants!$H81*EF!$H206*MMVolatEF*NtoN2O*kgtoGg</f>
        <v>0.41695911492898646</v>
      </c>
      <c r="Y1531" s="22">
        <f>Constants!$H63*'Activity data'!AR5*Constants!$H81*EF!$H206*MMVolatEF*NtoN2O*kgtoGg</f>
        <v>0.41980621850479932</v>
      </c>
      <c r="Z1531" s="22">
        <f>Constants!$H63*'Activity data'!AS5*Constants!$H81*EF!$H206*MMVolatEF*NtoN2O*kgtoGg</f>
        <v>0.42261790088663981</v>
      </c>
      <c r="AA1531" s="22">
        <f>Constants!$H63*'Activity data'!AT5*Constants!$H81*EF!$H206*MMVolatEF*NtoN2O*kgtoGg</f>
        <v>0.42549089196423501</v>
      </c>
      <c r="AB1531" s="22">
        <f>Constants!$H63*'Activity data'!AU5*Constants!$H81*EF!$H206*MMVolatEF*NtoN2O*kgtoGg</f>
        <v>0.42947715384034202</v>
      </c>
      <c r="AC1531" s="22">
        <f>Constants!$H63*'Activity data'!AV5*Constants!$H81*EF!$H206*MMVolatEF*NtoN2O*kgtoGg</f>
        <v>0.43291737051993223</v>
      </c>
      <c r="AD1531" s="22">
        <f>Constants!$H63*'Activity data'!AW5*Constants!$H81*EF!$H206*MMVolatEF*NtoN2O*kgtoGg</f>
        <v>0.43713732887051554</v>
      </c>
      <c r="AE1531" s="22">
        <f>Constants!$H63*'Activity data'!AX5*Constants!$H81*EF!$H206*MMVolatEF*NtoN2O*kgtoGg</f>
        <v>0.44154884746516071</v>
      </c>
      <c r="AF1531" s="22">
        <f>Constants!$H63*'Activity data'!AY5*Constants!$H81*EF!$H206*MMVolatEF*NtoN2O*kgtoGg</f>
        <v>0.44684711065016713</v>
      </c>
      <c r="AG1531" s="22">
        <f>Constants!$H63*'Activity data'!AZ5*Constants!$H81*EF!$H206*MMVolatEF*NtoN2O*kgtoGg</f>
        <v>0.45259515484663826</v>
      </c>
      <c r="AH1531" s="22">
        <f>Constants!$H63*'Activity data'!BA5*Constants!$H81*EF!$H206*MMVolatEF*NtoN2O*kgtoGg</f>
        <v>0.45702603770331507</v>
      </c>
      <c r="AI1531" s="22">
        <f>Constants!$H63*'Activity data'!BB5*Constants!$H81*EF!$H206*MMVolatEF*NtoN2O*kgtoGg</f>
        <v>0.46145690559111846</v>
      </c>
      <c r="AJ1531" s="22">
        <f>Constants!$H63*'Activity data'!BC5*Constants!$H81*EF!$H206*MMVolatEF*NtoN2O*kgtoGg</f>
        <v>0.46636451226575087</v>
      </c>
      <c r="AK1531" s="22">
        <f>Constants!$H63*'Activity data'!BD5*Constants!$H81*EF!$H206*MMVolatEF*NtoN2O*kgtoGg</f>
        <v>0.4712362561245082</v>
      </c>
      <c r="AL1531" s="22">
        <f>Constants!$H63*'Activity data'!BE5*Constants!$H81*EF!$H206*MMVolatEF*NtoN2O*kgtoGg</f>
        <v>0.47662789614846929</v>
      </c>
      <c r="AM1531" s="22">
        <f>Constants!$H63*'Activity data'!BF5*Constants!$H81*EF!$H206*MMVolatEF*NtoN2O*kgtoGg</f>
        <v>0.48185579960776009</v>
      </c>
      <c r="AN1531" s="22">
        <f>Constants!$H63*'Activity data'!BG5*Constants!$H81*EF!$H206*MMVolatEF*NtoN2O*kgtoGg</f>
        <v>0.48792641215003552</v>
      </c>
      <c r="AO1531" s="22">
        <f>Constants!$H63*'Activity data'!BH5*Constants!$H81*EF!$H206*MMVolatEF*NtoN2O*kgtoGg</f>
        <v>0.49406127036400271</v>
      </c>
      <c r="AP1531" s="22">
        <f>Constants!$H63*'Activity data'!BI5*Constants!$H81*EF!$H206*MMVolatEF*NtoN2O*kgtoGg</f>
        <v>0.50036206742632861</v>
      </c>
      <c r="AQ1531" s="22">
        <f>Constants!$H63*'Activity data'!BJ5*Constants!$H81*EF!$H206*MMVolatEF*NtoN2O*kgtoGg</f>
        <v>0.50686170851937717</v>
      </c>
      <c r="AR1531" s="22">
        <f>Constants!$H63*'Activity data'!BK5*Constants!$H81*EF!$H206*MMVolatEF*NtoN2O*kgtoGg</f>
        <v>0.51362358323313839</v>
      </c>
      <c r="AS1531" s="22">
        <f>Constants!$H63*'Activity data'!BL5*Constants!$H81*EF!$H206*MMVolatEF*NtoN2O*kgtoGg</f>
        <v>0.52097349934896175</v>
      </c>
      <c r="AT1531" s="22">
        <f>Constants!$H63*'Activity data'!BM5*Constants!$H81*EF!$H206*MMVolatEF*NtoN2O*kgtoGg</f>
        <v>0.52518466098716476</v>
      </c>
      <c r="AU1531" s="22">
        <f>Constants!$H63*'Activity data'!BN5*Constants!$H81*EF!$H206*MMVolatEF*NtoN2O*kgtoGg</f>
        <v>0.52890508278144621</v>
      </c>
      <c r="AV1531" s="22">
        <f>Constants!$H63*'Activity data'!BO5*Constants!$H81*EF!$H206*MMVolatEF*NtoN2O*kgtoGg</f>
        <v>0.53268703880926516</v>
      </c>
      <c r="AW1531" s="22">
        <f>Constants!$H63*'Activity data'!BP5*Constants!$H81*EF!$H206*MMVolatEF*NtoN2O*kgtoGg</f>
        <v>0.53633222512908008</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3.2232550506305399E-2</v>
      </c>
      <c r="S1532" s="22">
        <f>Constants!$H64*'Activity data'!AL6*Constants!$H82*EF!$H207*MMVolatEF*NtoN2O*kgtoGg</f>
        <v>3.1352010676331268E-2</v>
      </c>
      <c r="T1532" s="22">
        <f>Constants!$H64*'Activity data'!AM6*Constants!$H82*EF!$H207*MMVolatEF*NtoN2O*kgtoGg</f>
        <v>3.1752073583234543E-2</v>
      </c>
      <c r="U1532" s="22">
        <f>Constants!$H64*'Activity data'!AN6*Constants!$H82*EF!$H207*MMVolatEF*NtoN2O*kgtoGg</f>
        <v>3.2061329198254544E-2</v>
      </c>
      <c r="V1532" s="22">
        <f>Constants!$H64*'Activity data'!AO6*Constants!$H82*EF!$H207*MMVolatEF*NtoN2O*kgtoGg</f>
        <v>3.2337398750179776E-2</v>
      </c>
      <c r="W1532" s="22">
        <f>Constants!$H64*'Activity data'!AP6*Constants!$H82*EF!$H207*MMVolatEF*NtoN2O*kgtoGg</f>
        <v>3.2629233932156235E-2</v>
      </c>
      <c r="X1532" s="22">
        <f>Constants!$H64*'Activity data'!AQ6*Constants!$H82*EF!$H207*MMVolatEF*NtoN2O*kgtoGg</f>
        <v>3.2895686116209424E-2</v>
      </c>
      <c r="Y1532" s="22">
        <f>Constants!$H64*'Activity data'!AR6*Constants!$H82*EF!$H207*MMVolatEF*NtoN2O*kgtoGg</f>
        <v>3.3120306282112807E-2</v>
      </c>
      <c r="Z1532" s="22">
        <f>Constants!$H64*'Activity data'!AS6*Constants!$H82*EF!$H207*MMVolatEF*NtoN2O*kgtoGg</f>
        <v>3.334213191867974E-2</v>
      </c>
      <c r="AA1532" s="22">
        <f>Constants!$H64*'Activity data'!AT6*Constants!$H82*EF!$H207*MMVolatEF*NtoN2O*kgtoGg</f>
        <v>3.3568794460208155E-2</v>
      </c>
      <c r="AB1532" s="22">
        <f>Constants!$H64*'Activity data'!AU6*Constants!$H82*EF!$H207*MMVolatEF*NtoN2O*kgtoGg</f>
        <v>3.388328769169862E-2</v>
      </c>
      <c r="AC1532" s="22">
        <f>Constants!$H64*'Activity data'!AV6*Constants!$H82*EF!$H207*MMVolatEF*NtoN2O*kgtoGg</f>
        <v>3.4154701084550876E-2</v>
      </c>
      <c r="AD1532" s="22">
        <f>Constants!$H64*'Activity data'!AW6*Constants!$H82*EF!$H207*MMVolatEF*NtoN2O*kgtoGg</f>
        <v>3.4487631629426745E-2</v>
      </c>
      <c r="AE1532" s="22">
        <f>Constants!$H64*'Activity data'!AX6*Constants!$H82*EF!$H207*MMVolatEF*NtoN2O*kgtoGg</f>
        <v>3.4835675180435295E-2</v>
      </c>
      <c r="AF1532" s="22">
        <f>Constants!$H64*'Activity data'!AY6*Constants!$H82*EF!$H207*MMVolatEF*NtoN2O*kgtoGg</f>
        <v>3.5253677800967345E-2</v>
      </c>
      <c r="AG1532" s="22">
        <f>Constants!$H64*'Activity data'!AZ6*Constants!$H82*EF!$H207*MMVolatEF*NtoN2O*kgtoGg</f>
        <v>3.5707165567271271E-2</v>
      </c>
      <c r="AH1532" s="22">
        <f>Constants!$H64*'Activity data'!BA6*Constants!$H82*EF!$H207*MMVolatEF*NtoN2O*kgtoGg</f>
        <v>3.6056736847649117E-2</v>
      </c>
      <c r="AI1532" s="22">
        <f>Constants!$H64*'Activity data'!BB6*Constants!$H82*EF!$H207*MMVolatEF*NtoN2O*kgtoGg</f>
        <v>3.6406306947068562E-2</v>
      </c>
      <c r="AJ1532" s="22">
        <f>Constants!$H64*'Activity data'!BC6*Constants!$H82*EF!$H207*MMVolatEF*NtoN2O*kgtoGg</f>
        <v>3.6793489006340767E-2</v>
      </c>
      <c r="AK1532" s="22">
        <f>Constants!$H64*'Activity data'!BD6*Constants!$H82*EF!$H207*MMVolatEF*NtoN2O*kgtoGg</f>
        <v>3.7177841694837684E-2</v>
      </c>
      <c r="AL1532" s="22">
        <f>Constants!$H64*'Activity data'!BE6*Constants!$H82*EF!$H207*MMVolatEF*NtoN2O*kgtoGg</f>
        <v>3.7603211213165705E-2</v>
      </c>
      <c r="AM1532" s="22">
        <f>Constants!$H64*'Activity data'!BF6*Constants!$H82*EF!$H207*MMVolatEF*NtoN2O*kgtoGg</f>
        <v>3.8015662854310343E-2</v>
      </c>
      <c r="AN1532" s="22">
        <f>Constants!$H64*'Activity data'!BG6*Constants!$H82*EF!$H207*MMVolatEF*NtoN2O*kgtoGg</f>
        <v>3.8494599415651191E-2</v>
      </c>
      <c r="AO1532" s="22">
        <f>Constants!$H64*'Activity data'!BH6*Constants!$H82*EF!$H207*MMVolatEF*NtoN2O*kgtoGg</f>
        <v>3.8978604592534036E-2</v>
      </c>
      <c r="AP1532" s="22">
        <f>Constants!$H64*'Activity data'!BI6*Constants!$H82*EF!$H207*MMVolatEF*NtoN2O*kgtoGg</f>
        <v>3.9475701394170101E-2</v>
      </c>
      <c r="AQ1532" s="22">
        <f>Constants!$H64*'Activity data'!BJ6*Constants!$H82*EF!$H207*MMVolatEF*NtoN2O*kgtoGg</f>
        <v>3.9988485850989949E-2</v>
      </c>
      <c r="AR1532" s="22">
        <f>Constants!$H64*'Activity data'!BK6*Constants!$H82*EF!$H207*MMVolatEF*NtoN2O*kgtoGg</f>
        <v>4.0521959038592306E-2</v>
      </c>
      <c r="AS1532" s="22">
        <f>Constants!$H64*'Activity data'!BL6*Constants!$H82*EF!$H207*MMVolatEF*NtoN2O*kgtoGg</f>
        <v>4.1101825324925366E-2</v>
      </c>
      <c r="AT1532" s="22">
        <f>Constants!$H64*'Activity data'!BM6*Constants!$H82*EF!$H207*MMVolatEF*NtoN2O*kgtoGg</f>
        <v>4.1434061859575884E-2</v>
      </c>
      <c r="AU1532" s="22">
        <f>Constants!$H64*'Activity data'!BN6*Constants!$H82*EF!$H207*MMVolatEF*NtoN2O*kgtoGg</f>
        <v>4.172758183115733E-2</v>
      </c>
      <c r="AV1532" s="22">
        <f>Constants!$H64*'Activity data'!BO6*Constants!$H82*EF!$H207*MMVolatEF*NtoN2O*kgtoGg</f>
        <v>4.2025956501339626E-2</v>
      </c>
      <c r="AW1532" s="22">
        <f>Constants!$H64*'Activity data'!BP6*Constants!$H82*EF!$H207*MMVolatEF*NtoN2O*kgtoGg</f>
        <v>4.2313540824882138E-2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2.9359047510821957E-4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2.9878295053629658E-4</v>
      </c>
      <c r="S1533" s="22">
        <f>Constants!$H65*'Activity data'!AL7*Constants!$H83*EF!$H208*MMVolatEF*NtoN2O*kgtoGg</f>
        <v>2.9062069578661626E-4</v>
      </c>
      <c r="T1533" s="22">
        <f>Constants!$H65*'Activity data'!AM7*Constants!$H83*EF!$H208*MMVolatEF*NtoN2O*kgtoGg</f>
        <v>2.9432912015412967E-4</v>
      </c>
      <c r="U1533" s="22">
        <f>Constants!$H65*'Activity data'!AN7*Constants!$H83*EF!$H208*MMVolatEF*NtoN2O*kgtoGg</f>
        <v>2.9719579696605352E-4</v>
      </c>
      <c r="V1533" s="22">
        <f>Constants!$H65*'Activity data'!AO7*Constants!$H83*EF!$H208*MMVolatEF*NtoN2O*kgtoGg</f>
        <v>2.9975485214418215E-4</v>
      </c>
      <c r="W1533" s="22">
        <f>Constants!$H65*'Activity data'!AP7*Constants!$H83*EF!$H208*MMVolatEF*NtoN2O*kgtoGg</f>
        <v>3.0246004845572338E-4</v>
      </c>
      <c r="X1533" s="22">
        <f>Constants!$H65*'Activity data'!AQ7*Constants!$H83*EF!$H208*MMVolatEF*NtoN2O*kgtoGg</f>
        <v>3.0492995445067969E-4</v>
      </c>
      <c r="Y1533" s="22">
        <f>Constants!$H65*'Activity data'!AR7*Constants!$H83*EF!$H208*MMVolatEF*NtoN2O*kgtoGg</f>
        <v>3.0701209423994132E-4</v>
      </c>
      <c r="Z1533" s="22">
        <f>Constants!$H65*'Activity data'!AS7*Constants!$H83*EF!$H208*MMVolatEF*NtoN2O*kgtoGg</f>
        <v>3.0906832985136434E-4</v>
      </c>
      <c r="AA1533" s="22">
        <f>Constants!$H65*'Activity data'!AT7*Constants!$H83*EF!$H208*MMVolatEF*NtoN2O*kgtoGg</f>
        <v>3.1116940165207925E-4</v>
      </c>
      <c r="AB1533" s="22">
        <f>Constants!$H65*'Activity data'!AU7*Constants!$H83*EF!$H208*MMVolatEF*NtoN2O*kgtoGg</f>
        <v>3.1408462908994632E-4</v>
      </c>
      <c r="AC1533" s="22">
        <f>Constants!$H65*'Activity data'!AV7*Constants!$H83*EF!$H208*MMVolatEF*NtoN2O*kgtoGg</f>
        <v>3.166005235214341E-4</v>
      </c>
      <c r="AD1533" s="22">
        <f>Constants!$H65*'Activity data'!AW7*Constants!$H83*EF!$H208*MMVolatEF*NtoN2O*kgtoGg</f>
        <v>3.1968665753686704E-4</v>
      </c>
      <c r="AE1533" s="22">
        <f>Constants!$H65*'Activity data'!AX7*Constants!$H83*EF!$H208*MMVolatEF*NtoN2O*kgtoGg</f>
        <v>3.2291288312100516E-4</v>
      </c>
      <c r="AF1533" s="22">
        <f>Constants!$H65*'Activity data'!AY7*Constants!$H83*EF!$H208*MMVolatEF*NtoN2O*kgtoGg</f>
        <v>3.2678760151383097E-4</v>
      </c>
      <c r="AG1533" s="22">
        <f>Constants!$H65*'Activity data'!AZ7*Constants!$H83*EF!$H208*MMVolatEF*NtoN2O*kgtoGg</f>
        <v>3.3099125312439454E-4</v>
      </c>
      <c r="AH1533" s="22">
        <f>Constants!$H65*'Activity data'!BA7*Constants!$H83*EF!$H208*MMVolatEF*NtoN2O*kgtoGg</f>
        <v>3.3423164015345102E-4</v>
      </c>
      <c r="AI1533" s="22">
        <f>Constants!$H65*'Activity data'!BB7*Constants!$H83*EF!$H208*MMVolatEF*NtoN2O*kgtoGg</f>
        <v>3.3747201623549202E-4</v>
      </c>
      <c r="AJ1533" s="22">
        <f>Constants!$H65*'Activity data'!BC7*Constants!$H83*EF!$H208*MMVolatEF*NtoN2O*kgtoGg</f>
        <v>3.4106104025769711E-4</v>
      </c>
      <c r="AK1533" s="22">
        <f>Constants!$H65*'Activity data'!BD7*Constants!$H83*EF!$H208*MMVolatEF*NtoN2O*kgtoGg</f>
        <v>3.4462383713575385E-4</v>
      </c>
      <c r="AL1533" s="22">
        <f>Constants!$H65*'Activity data'!BE7*Constants!$H83*EF!$H208*MMVolatEF*NtoN2O*kgtoGg</f>
        <v>3.4856684374732756E-4</v>
      </c>
      <c r="AM1533" s="22">
        <f>Constants!$H65*'Activity data'!BF7*Constants!$H83*EF!$H208*MMVolatEF*NtoN2O*kgtoGg</f>
        <v>3.5239010676433973E-4</v>
      </c>
      <c r="AN1533" s="22">
        <f>Constants!$H65*'Activity data'!BG7*Constants!$H83*EF!$H208*MMVolatEF*NtoN2O*kgtoGg</f>
        <v>3.5682965860461786E-4</v>
      </c>
      <c r="AO1533" s="22">
        <f>Constants!$H65*'Activity data'!BH7*Constants!$H83*EF!$H208*MMVolatEF*NtoN2O*kgtoGg</f>
        <v>3.6131619449930634E-4</v>
      </c>
      <c r="AP1533" s="22">
        <f>Constants!$H65*'Activity data'!BI7*Constants!$H83*EF!$H208*MMVolatEF*NtoN2O*kgtoGg</f>
        <v>3.6592408455957094E-4</v>
      </c>
      <c r="AQ1533" s="22">
        <f>Constants!$H65*'Activity data'!BJ7*Constants!$H83*EF!$H208*MMVolatEF*NtoN2O*kgtoGg</f>
        <v>3.7067739295717388E-4</v>
      </c>
      <c r="AR1533" s="22">
        <f>Constants!$H65*'Activity data'!BK7*Constants!$H83*EF!$H208*MMVolatEF*NtoN2O*kgtoGg</f>
        <v>3.7562247767805731E-4</v>
      </c>
      <c r="AS1533" s="22">
        <f>Constants!$H65*'Activity data'!BL7*Constants!$H83*EF!$H208*MMVolatEF*NtoN2O*kgtoGg</f>
        <v>3.8099760801138999E-4</v>
      </c>
      <c r="AT1533" s="22">
        <f>Constants!$H65*'Activity data'!BM7*Constants!$H83*EF!$H208*MMVolatEF*NtoN2O*kgtoGg</f>
        <v>3.8407730882747691E-4</v>
      </c>
      <c r="AU1533" s="22">
        <f>Constants!$H65*'Activity data'!BN7*Constants!$H83*EF!$H208*MMVolatEF*NtoN2O*kgtoGg</f>
        <v>3.8679812246998667E-4</v>
      </c>
      <c r="AV1533" s="22">
        <f>Constants!$H65*'Activity data'!BO7*Constants!$H83*EF!$H208*MMVolatEF*NtoN2O*kgtoGg</f>
        <v>3.8956393724176287E-4</v>
      </c>
      <c r="AW1533" s="22">
        <f>Constants!$H65*'Activity data'!BP7*Constants!$H83*EF!$H208*MMVolatEF*NtoN2O*kgtoGg</f>
        <v>3.9222972978272867E-4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3.2323215352203869E-3</v>
      </c>
      <c r="L1534" s="22">
        <f>Constants!$H66*'Activity data'!AE8*Constants!$H84*EF!$H209*MMVolatEF*NtoN2O*kgtoGg</f>
        <v>3.2042886428129448E-3</v>
      </c>
      <c r="M1534" s="22">
        <f>Constants!$H66*'Activity data'!AF8*Constants!$H84*EF!$H209*MMVolatEF*NtoN2O*kgtoGg</f>
        <v>3.1936173693006072E-3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2.5623805586114461E-3</v>
      </c>
      <c r="T1534" s="22">
        <f>Constants!$H66*'Activity data'!AM8*Constants!$H84*EF!$H209*MMVolatEF*NtoN2O*kgtoGg</f>
        <v>2.6124722064250917E-3</v>
      </c>
      <c r="U1534" s="22">
        <f>Constants!$H66*'Activity data'!AN8*Constants!$H84*EF!$H209*MMVolatEF*NtoN2O*kgtoGg</f>
        <v>2.6393547646565868E-3</v>
      </c>
      <c r="V1534" s="22">
        <f>Constants!$H66*'Activity data'!AO8*Constants!$H84*EF!$H209*MMVolatEF*NtoN2O*kgtoGg</f>
        <v>2.6585159295822347E-3</v>
      </c>
      <c r="W1534" s="22">
        <f>Constants!$H66*'Activity data'!AP8*Constants!$H84*EF!$H209*MMVolatEF*NtoN2O*kgtoGg</f>
        <v>2.682404147004944E-3</v>
      </c>
      <c r="X1534" s="22">
        <f>Constants!$H66*'Activity data'!AQ8*Constants!$H84*EF!$H209*MMVolatEF*NtoN2O*kgtoGg</f>
        <v>2.7009409577583988E-3</v>
      </c>
      <c r="Y1534" s="22">
        <f>Constants!$H66*'Activity data'!AR8*Constants!$H84*EF!$H209*MMVolatEF*NtoN2O*kgtoGg</f>
        <v>2.7086431953968373E-3</v>
      </c>
      <c r="Z1534" s="22">
        <f>Constants!$H66*'Activity data'!AS8*Constants!$H84*EF!$H209*MMVolatEF*NtoN2O*kgtoGg</f>
        <v>2.715182334029067E-3</v>
      </c>
      <c r="AA1534" s="22">
        <f>Constants!$H66*'Activity data'!AT8*Constants!$H84*EF!$H209*MMVolatEF*NtoN2O*kgtoGg</f>
        <v>2.7224055356820697E-3</v>
      </c>
      <c r="AB1534" s="22">
        <f>Constants!$H66*'Activity data'!AU8*Constants!$H84*EF!$H209*MMVolatEF*NtoN2O*kgtoGg</f>
        <v>2.7492331720760212E-3</v>
      </c>
      <c r="AC1534" s="22">
        <f>Constants!$H66*'Activity data'!AV8*Constants!$H84*EF!$H209*MMVolatEF*NtoN2O*kgtoGg</f>
        <v>2.7654181302497922E-3</v>
      </c>
      <c r="AD1534" s="22">
        <f>Constants!$H66*'Activity data'!AW8*Constants!$H84*EF!$H209*MMVolatEF*NtoN2O*kgtoGg</f>
        <v>2.7708997745878594E-3</v>
      </c>
      <c r="AE1534" s="22">
        <f>Constants!$H66*'Activity data'!AX8*Constants!$H84*EF!$H209*MMVolatEF*NtoN2O*kgtoGg</f>
        <v>2.7775605445034693E-3</v>
      </c>
      <c r="AF1534" s="22">
        <f>Constants!$H66*'Activity data'!AY8*Constants!$H84*EF!$H209*MMVolatEF*NtoN2O*kgtoGg</f>
        <v>2.796725356147391E-3</v>
      </c>
      <c r="AG1534" s="22">
        <f>Constants!$H66*'Activity data'!AZ8*Constants!$H84*EF!$H209*MMVolatEF*NtoN2O*kgtoGg</f>
        <v>2.8203618769558954E-3</v>
      </c>
      <c r="AH1534" s="22">
        <f>Constants!$H66*'Activity data'!BA8*Constants!$H84*EF!$H209*MMVolatEF*NtoN2O*kgtoGg</f>
        <v>2.8201559153511477E-3</v>
      </c>
      <c r="AI1534" s="22">
        <f>Constants!$H66*'Activity data'!BB8*Constants!$H84*EF!$H209*MMVolatEF*NtoN2O*kgtoGg</f>
        <v>2.8178758262065741E-3</v>
      </c>
      <c r="AJ1534" s="22">
        <f>Constants!$H66*'Activity data'!BC8*Constants!$H84*EF!$H209*MMVolatEF*NtoN2O*kgtoGg</f>
        <v>2.8207231549115426E-3</v>
      </c>
      <c r="AK1534" s="22">
        <f>Constants!$H66*'Activity data'!BD8*Constants!$H84*EF!$H209*MMVolatEF*NtoN2O*kgtoGg</f>
        <v>2.8206987734201148E-3</v>
      </c>
      <c r="AL1534" s="22">
        <f>Constants!$H66*'Activity data'!BE8*Constants!$H84*EF!$H209*MMVolatEF*NtoN2O*kgtoGg</f>
        <v>2.8258236928344993E-3</v>
      </c>
      <c r="AM1534" s="22">
        <f>Constants!$H66*'Activity data'!BF8*Constants!$H84*EF!$H209*MMVolatEF*NtoN2O*kgtoGg</f>
        <v>2.8260498663699712E-3</v>
      </c>
      <c r="AN1534" s="22">
        <f>Constants!$H66*'Activity data'!BG8*Constants!$H84*EF!$H209*MMVolatEF*NtoN2O*kgtoGg</f>
        <v>2.8496737682554736E-3</v>
      </c>
      <c r="AO1534" s="22">
        <f>Constants!$H66*'Activity data'!BH8*Constants!$H84*EF!$H209*MMVolatEF*NtoN2O*kgtoGg</f>
        <v>2.871759138559611E-3</v>
      </c>
      <c r="AP1534" s="22">
        <f>Constants!$H66*'Activity data'!BI8*Constants!$H84*EF!$H209*MMVolatEF*NtoN2O*kgtoGg</f>
        <v>2.8936224395659065E-3</v>
      </c>
      <c r="AQ1534" s="22">
        <f>Constants!$H66*'Activity data'!BJ8*Constants!$H84*EF!$H209*MMVolatEF*NtoN2O*kgtoGg</f>
        <v>2.9155855260809614E-3</v>
      </c>
      <c r="AR1534" s="22">
        <f>Constants!$H66*'Activity data'!BK8*Constants!$H84*EF!$H209*MMVolatEF*NtoN2O*kgtoGg</f>
        <v>2.9383177592399823E-3</v>
      </c>
      <c r="AS1534" s="22">
        <f>Constants!$H66*'Activity data'!BL8*Constants!$H84*EF!$H209*MMVolatEF*NtoN2O*kgtoGg</f>
        <v>2.9656425504586614E-3</v>
      </c>
      <c r="AT1534" s="22">
        <f>Constants!$H66*'Activity data'!BM8*Constants!$H84*EF!$H209*MMVolatEF*NtoN2O*kgtoGg</f>
        <v>2.9523502984721579E-3</v>
      </c>
      <c r="AU1534" s="22">
        <f>Constants!$H66*'Activity data'!BN8*Constants!$H84*EF!$H209*MMVolatEF*NtoN2O*kgtoGg</f>
        <v>2.9320670295168343E-3</v>
      </c>
      <c r="AV1534" s="22">
        <f>Constants!$H66*'Activity data'!BO8*Constants!$H84*EF!$H209*MMVolatEF*NtoN2O*kgtoGg</f>
        <v>2.9115310739429088E-3</v>
      </c>
      <c r="AW1534" s="22">
        <f>Constants!$H66*'Activity data'!BP8*Constants!$H84*EF!$H209*MMVolatEF*NtoN2O*kgtoGg</f>
        <v>2.8884703470162506E-3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1.6090517274103568E-2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1.2755546808047816E-2</v>
      </c>
      <c r="T1535" s="22">
        <f>Constants!$H67*'Activity data'!AM9*Constants!$H85*EF!$H210*MMVolatEF*NtoN2O*kgtoGg</f>
        <v>1.3004903351216977E-2</v>
      </c>
      <c r="U1535" s="22">
        <f>Constants!$H67*'Activity data'!AN9*Constants!$H85*EF!$H210*MMVolatEF*NtoN2O*kgtoGg</f>
        <v>1.3138724898016299E-2</v>
      </c>
      <c r="V1535" s="22">
        <f>Constants!$H67*'Activity data'!AO9*Constants!$H85*EF!$H210*MMVolatEF*NtoN2O*kgtoGg</f>
        <v>1.3234109299558223E-2</v>
      </c>
      <c r="W1535" s="22">
        <f>Constants!$H67*'Activity data'!AP9*Constants!$H85*EF!$H210*MMVolatEF*NtoN2O*kgtoGg</f>
        <v>1.335302499866161E-2</v>
      </c>
      <c r="X1535" s="22">
        <f>Constants!$H67*'Activity data'!AQ9*Constants!$H85*EF!$H210*MMVolatEF*NtoN2O*kgtoGg</f>
        <v>1.344530136114141E-2</v>
      </c>
      <c r="Y1535" s="22">
        <f>Constants!$H67*'Activity data'!AR9*Constants!$H85*EF!$H210*MMVolatEF*NtoN2O*kgtoGg</f>
        <v>1.3483643149363938E-2</v>
      </c>
      <c r="Z1535" s="22">
        <f>Constants!$H67*'Activity data'!AS9*Constants!$H85*EF!$H210*MMVolatEF*NtoN2O*kgtoGg</f>
        <v>1.3516195023295152E-2</v>
      </c>
      <c r="AA1535" s="22">
        <f>Constants!$H67*'Activity data'!AT9*Constants!$H85*EF!$H210*MMVolatEF*NtoN2O*kgtoGg</f>
        <v>1.3552152167318593E-2</v>
      </c>
      <c r="AB1535" s="22">
        <f>Constants!$H67*'Activity data'!AU9*Constants!$H85*EF!$H210*MMVolatEF*NtoN2O*kgtoGg</f>
        <v>1.3685700312859379E-2</v>
      </c>
      <c r="AC1535" s="22">
        <f>Constants!$H67*'Activity data'!AV9*Constants!$H85*EF!$H210*MMVolatEF*NtoN2O*kgtoGg</f>
        <v>1.376626913815663E-2</v>
      </c>
      <c r="AD1535" s="22">
        <f>Constants!$H67*'Activity data'!AW9*Constants!$H85*EF!$H210*MMVolatEF*NtoN2O*kgtoGg</f>
        <v>1.3793556798728478E-2</v>
      </c>
      <c r="AE1535" s="22">
        <f>Constants!$H67*'Activity data'!AX9*Constants!$H85*EF!$H210*MMVolatEF*NtoN2O*kgtoGg</f>
        <v>1.3826714153966229E-2</v>
      </c>
      <c r="AF1535" s="22">
        <f>Constants!$H67*'Activity data'!AY9*Constants!$H85*EF!$H210*MMVolatEF*NtoN2O*kgtoGg</f>
        <v>1.3922116708895047E-2</v>
      </c>
      <c r="AG1535" s="22">
        <f>Constants!$H67*'Activity data'!AZ9*Constants!$H85*EF!$H210*MMVolatEF*NtoN2O*kgtoGg</f>
        <v>1.4039779460643236E-2</v>
      </c>
      <c r="AH1535" s="22">
        <f>Constants!$H67*'Activity data'!BA9*Constants!$H85*EF!$H210*MMVolatEF*NtoN2O*kgtoGg</f>
        <v>1.4038754182457605E-2</v>
      </c>
      <c r="AI1535" s="22">
        <f>Constants!$H67*'Activity data'!BB9*Constants!$H85*EF!$H210*MMVolatEF*NtoN2O*kgtoGg</f>
        <v>1.4027403884113988E-2</v>
      </c>
      <c r="AJ1535" s="22">
        <f>Constants!$H67*'Activity data'!BC9*Constants!$H85*EF!$H210*MMVolatEF*NtoN2O*kgtoGg</f>
        <v>1.4041577904616936E-2</v>
      </c>
      <c r="AK1535" s="22">
        <f>Constants!$H67*'Activity data'!BD9*Constants!$H85*EF!$H210*MMVolatEF*NtoN2O*kgtoGg</f>
        <v>1.4041456533396682E-2</v>
      </c>
      <c r="AL1535" s="22">
        <f>Constants!$H67*'Activity data'!BE9*Constants!$H85*EF!$H210*MMVolatEF*NtoN2O*kgtoGg</f>
        <v>1.4066968415017067E-2</v>
      </c>
      <c r="AM1535" s="22">
        <f>Constants!$H67*'Activity data'!BF9*Constants!$H85*EF!$H210*MMVolatEF*NtoN2O*kgtoGg</f>
        <v>1.4068094308323099E-2</v>
      </c>
      <c r="AN1535" s="22">
        <f>Constants!$H67*'Activity data'!BG9*Constants!$H85*EF!$H210*MMVolatEF*NtoN2O*kgtoGg</f>
        <v>1.4185694242991872E-2</v>
      </c>
      <c r="AO1535" s="22">
        <f>Constants!$H67*'Activity data'!BH9*Constants!$H85*EF!$H210*MMVolatEF*NtoN2O*kgtoGg</f>
        <v>1.4295635357609192E-2</v>
      </c>
      <c r="AP1535" s="22">
        <f>Constants!$H67*'Activity data'!BI9*Constants!$H85*EF!$H210*MMVolatEF*NtoN2O*kgtoGg</f>
        <v>1.4404471009841652E-2</v>
      </c>
      <c r="AQ1535" s="22">
        <f>Constants!$H67*'Activity data'!BJ9*Constants!$H85*EF!$H210*MMVolatEF*NtoN2O*kgtoGg</f>
        <v>1.4513803394974873E-2</v>
      </c>
      <c r="AR1535" s="22">
        <f>Constants!$H67*'Activity data'!BK9*Constants!$H85*EF!$H210*MMVolatEF*NtoN2O*kgtoGg</f>
        <v>1.4626964597020708E-2</v>
      </c>
      <c r="AS1535" s="22">
        <f>Constants!$H67*'Activity data'!BL9*Constants!$H85*EF!$H210*MMVolatEF*NtoN2O*kgtoGg</f>
        <v>1.4762987582458463E-2</v>
      </c>
      <c r="AT1535" s="22">
        <f>Constants!$H67*'Activity data'!BM9*Constants!$H85*EF!$H210*MMVolatEF*NtoN2O*kgtoGg</f>
        <v>1.4696818667061259E-2</v>
      </c>
      <c r="AU1535" s="22">
        <f>Constants!$H67*'Activity data'!BN9*Constants!$H85*EF!$H210*MMVolatEF*NtoN2O*kgtoGg</f>
        <v>1.4595848424483374E-2</v>
      </c>
      <c r="AV1535" s="22">
        <f>Constants!$H67*'Activity data'!BO9*Constants!$H85*EF!$H210*MMVolatEF*NtoN2O*kgtoGg</f>
        <v>1.4493620306302071E-2</v>
      </c>
      <c r="AW1535" s="22">
        <f>Constants!$H67*'Activity data'!BP9*Constants!$H85*EF!$H210*MMVolatEF*NtoN2O*kgtoGg</f>
        <v>1.4378823860180114E-2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0.15836052531214867</v>
      </c>
      <c r="L1536" s="22">
        <f>Constants!$H68*'Activity data'!AE10*Constants!$H86*EF!$H211*MMVolatEF*NtoN2O*kgtoGg</f>
        <v>0.16370016056893633</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0.17840915017095654</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0.17357864070156559</v>
      </c>
      <c r="T1536" s="22">
        <f>Constants!$H68*'Activity data'!AM10*Constants!$H86*EF!$H211*MMVolatEF*NtoN2O*kgtoGg</f>
        <v>0.18123563716948959</v>
      </c>
      <c r="U1536" s="22">
        <f>Constants!$H68*'Activity data'!AN10*Constants!$H86*EF!$H211*MMVolatEF*NtoN2O*kgtoGg</f>
        <v>0.18745137613927096</v>
      </c>
      <c r="V1536" s="22">
        <f>Constants!$H68*'Activity data'!AO10*Constants!$H86*EF!$H211*MMVolatEF*NtoN2O*kgtoGg</f>
        <v>0.19324174049433376</v>
      </c>
      <c r="W1536" s="22">
        <f>Constants!$H68*'Activity data'!AP10*Constants!$H86*EF!$H211*MMVolatEF*NtoN2O*kgtoGg</f>
        <v>0.19949843956039001</v>
      </c>
      <c r="X1536" s="22">
        <f>Constants!$H68*'Activity data'!AQ10*Constants!$H86*EF!$H211*MMVolatEF*NtoN2O*kgtoGg</f>
        <v>0.20548336924052901</v>
      </c>
      <c r="Y1536" s="22">
        <f>Constants!$H68*'Activity data'!AR10*Constants!$H86*EF!$H211*MMVolatEF*NtoN2O*kgtoGg</f>
        <v>0.21074695433448318</v>
      </c>
      <c r="Z1536" s="22">
        <f>Constants!$H68*'Activity data'!AS10*Constants!$H86*EF!$H211*MMVolatEF*NtoN2O*kgtoGg</f>
        <v>0.21600618712029013</v>
      </c>
      <c r="AA1536" s="22">
        <f>Constants!$H68*'Activity data'!AT10*Constants!$H86*EF!$H211*MMVolatEF*NtoN2O*kgtoGg</f>
        <v>0.22140881189365966</v>
      </c>
      <c r="AB1536" s="22">
        <f>Constants!$H68*'Activity data'!AU10*Constants!$H86*EF!$H211*MMVolatEF*NtoN2O*kgtoGg</f>
        <v>0.22853492666526359</v>
      </c>
      <c r="AC1536" s="22">
        <f>Constants!$H68*'Activity data'!AV10*Constants!$H86*EF!$H211*MMVolatEF*NtoN2O*kgtoGg</f>
        <v>0.23492598630840028</v>
      </c>
      <c r="AD1536" s="22">
        <f>Constants!$H68*'Activity data'!AW10*Constants!$H86*EF!$H211*MMVolatEF*NtoN2O*kgtoGg</f>
        <v>0.24319788452892876</v>
      </c>
      <c r="AE1536" s="22">
        <f>Constants!$H68*'Activity data'!AX10*Constants!$H86*EF!$H211*MMVolatEF*NtoN2O*kgtoGg</f>
        <v>0.25188247699399297</v>
      </c>
      <c r="AF1536" s="22">
        <f>Constants!$H68*'Activity data'!AY10*Constants!$H86*EF!$H211*MMVolatEF*NtoN2O*kgtoGg</f>
        <v>0.26206882036479856</v>
      </c>
      <c r="AG1536" s="22">
        <f>Constants!$H68*'Activity data'!AZ10*Constants!$H86*EF!$H211*MMVolatEF*NtoN2O*kgtoGg</f>
        <v>0.27311526612830739</v>
      </c>
      <c r="AH1536" s="22">
        <f>Constants!$H68*'Activity data'!BA10*Constants!$H86*EF!$H211*MMVolatEF*NtoN2O*kgtoGg</f>
        <v>0.28225596042391699</v>
      </c>
      <c r="AI1536" s="22">
        <f>Constants!$H68*'Activity data'!BB10*Constants!$H86*EF!$H211*MMVolatEF*NtoN2O*kgtoGg</f>
        <v>0.29152963922571284</v>
      </c>
      <c r="AJ1536" s="22">
        <f>Constants!$H68*'Activity data'!BC10*Constants!$H86*EF!$H211*MMVolatEF*NtoN2O*kgtoGg</f>
        <v>0.30170531716429883</v>
      </c>
      <c r="AK1536" s="22">
        <f>Constants!$H68*'Activity data'!BD10*Constants!$H86*EF!$H211*MMVolatEF*NtoN2O*kgtoGg</f>
        <v>0.31197548880065545</v>
      </c>
      <c r="AL1536" s="22">
        <f>Constants!$H68*'Activity data'!BE10*Constants!$H86*EF!$H211*MMVolatEF*NtoN2O*kgtoGg</f>
        <v>0.32325011633471645</v>
      </c>
      <c r="AM1536" s="22">
        <f>Constants!$H68*'Activity data'!BF10*Constants!$H86*EF!$H211*MMVolatEF*NtoN2O*kgtoGg</f>
        <v>0.33442678310198259</v>
      </c>
      <c r="AN1536" s="22">
        <f>Constants!$H68*'Activity data'!BG10*Constants!$H86*EF!$H211*MMVolatEF*NtoN2O*kgtoGg</f>
        <v>0.34673717761356132</v>
      </c>
      <c r="AO1536" s="22">
        <f>Constants!$H68*'Activity data'!BH10*Constants!$H86*EF!$H211*MMVolatEF*NtoN2O*kgtoGg</f>
        <v>0.35931761413448676</v>
      </c>
      <c r="AP1536" s="22">
        <f>Constants!$H68*'Activity data'!BI10*Constants!$H86*EF!$H211*MMVolatEF*NtoN2O*kgtoGg</f>
        <v>0.37234383007718264</v>
      </c>
      <c r="AQ1536" s="22">
        <f>Constants!$H68*'Activity data'!BJ10*Constants!$H86*EF!$H211*MMVolatEF*NtoN2O*kgtoGg</f>
        <v>0.38587962785394408</v>
      </c>
      <c r="AR1536" s="22">
        <f>Constants!$H68*'Activity data'!BK10*Constants!$H86*EF!$H211*MMVolatEF*NtoN2O*kgtoGg</f>
        <v>0.40004236552391642</v>
      </c>
      <c r="AS1536" s="22">
        <f>Constants!$H68*'Activity data'!BL10*Constants!$H86*EF!$H211*MMVolatEF*NtoN2O*kgtoGg</f>
        <v>0.41540342383029444</v>
      </c>
      <c r="AT1536" s="22">
        <f>Constants!$H68*'Activity data'!BM10*Constants!$H86*EF!$H211*MMVolatEF*NtoN2O*kgtoGg</f>
        <v>0.42553142297832897</v>
      </c>
      <c r="AU1536" s="22">
        <f>Constants!$H68*'Activity data'!BN10*Constants!$H86*EF!$H211*MMVolatEF*NtoN2O*kgtoGg</f>
        <v>0.43493486985141605</v>
      </c>
      <c r="AV1536" s="22">
        <f>Constants!$H68*'Activity data'!BO10*Constants!$H86*EF!$H211*MMVolatEF*NtoN2O*kgtoGg</f>
        <v>0.44456802320024685</v>
      </c>
      <c r="AW1536" s="22">
        <f>Constants!$H68*'Activity data'!BP10*Constants!$H86*EF!$H211*MMVolatEF*NtoN2O*kgtoGg</f>
        <v>0.45408478837742844</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1.171883187565219E-4</v>
      </c>
      <c r="L1537" s="22">
        <f>Constants!$H69*'Activity data'!AE11*Constants!$H87*EF!$H212*MMVolatEF*NtoN2O*kgtoGg</f>
        <v>1.1725168210757805E-4</v>
      </c>
      <c r="M1537" s="22">
        <f>Constants!$H69*'Activity data'!AF11*Constants!$H87*EF!$H212*MMVolatEF*NtoN2O*kgtoGg</f>
        <v>1.1740318150277544E-4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1.1955045154495985E-4</v>
      </c>
      <c r="T1537" s="22">
        <f>Constants!$H69*'Activity data'!AM11*Constants!$H87*EF!$H212*MMVolatEF*NtoN2O*kgtoGg</f>
        <v>1.1995011949583224E-4</v>
      </c>
      <c r="U1537" s="22">
        <f>Constants!$H69*'Activity data'!AN11*Constants!$H87*EF!$H212*MMVolatEF*NtoN2O*kgtoGg</f>
        <v>1.2030373644923036E-4</v>
      </c>
      <c r="V1537" s="22">
        <f>Constants!$H69*'Activity data'!AO11*Constants!$H87*EF!$H212*MMVolatEF*NtoN2O*kgtoGg</f>
        <v>1.2061203241994415E-4</v>
      </c>
      <c r="W1537" s="22">
        <f>Constants!$H69*'Activity data'!AP11*Constants!$H87*EF!$H212*MMVolatEF*NtoN2O*kgtoGg</f>
        <v>1.2087542518312814E-4</v>
      </c>
      <c r="X1537" s="22">
        <f>Constants!$H69*'Activity data'!AQ11*Constants!$H87*EF!$H212*MMVolatEF*NtoN2O*kgtoGg</f>
        <v>1.2108832787962589E-4</v>
      </c>
      <c r="Y1537" s="22">
        <f>Constants!$H69*'Activity data'!AR11*Constants!$H87*EF!$H212*MMVolatEF*NtoN2O*kgtoGg</f>
        <v>1.2129445136609399E-4</v>
      </c>
      <c r="Z1537" s="22">
        <f>Constants!$H69*'Activity data'!AS11*Constants!$H87*EF!$H212*MMVolatEF*NtoN2O*kgtoGg</f>
        <v>1.2149498269403586E-4</v>
      </c>
      <c r="AA1537" s="22">
        <f>Constants!$H69*'Activity data'!AT11*Constants!$H87*EF!$H212*MMVolatEF*NtoN2O*kgtoGg</f>
        <v>1.2168903659449448E-4</v>
      </c>
      <c r="AB1537" s="22">
        <f>Constants!$H69*'Activity data'!AU11*Constants!$H87*EF!$H212*MMVolatEF*NtoN2O*kgtoGg</f>
        <v>1.2188108181253244E-4</v>
      </c>
      <c r="AC1537" s="22">
        <f>Constants!$H69*'Activity data'!AV11*Constants!$H87*EF!$H212*MMVolatEF*NtoN2O*kgtoGg</f>
        <v>1.220607810636357E-4</v>
      </c>
      <c r="AD1537" s="22">
        <f>Constants!$H69*'Activity data'!AW11*Constants!$H87*EF!$H212*MMVolatEF*NtoN2O*kgtoGg</f>
        <v>1.2224004719128283E-4</v>
      </c>
      <c r="AE1537" s="22">
        <f>Constants!$H69*'Activity data'!AX11*Constants!$H87*EF!$H212*MMVolatEF*NtoN2O*kgtoGg</f>
        <v>1.2241466374301066E-4</v>
      </c>
      <c r="AF1537" s="22">
        <f>Constants!$H69*'Activity data'!AY11*Constants!$H87*EF!$H212*MMVolatEF*NtoN2O*kgtoGg</f>
        <v>1.225875287578305E-4</v>
      </c>
      <c r="AG1537" s="22">
        <f>Constants!$H69*'Activity data'!AZ11*Constants!$H87*EF!$H212*MMVolatEF*NtoN2O*kgtoGg</f>
        <v>1.2275538199242871E-4</v>
      </c>
      <c r="AH1537" s="22">
        <f>Constants!$H69*'Activity data'!BA11*Constants!$H87*EF!$H212*MMVolatEF*NtoN2O*kgtoGg</f>
        <v>1.2290772042082039E-4</v>
      </c>
      <c r="AI1537" s="22">
        <f>Constants!$H69*'Activity data'!BB11*Constants!$H87*EF!$H212*MMVolatEF*NtoN2O*kgtoGg</f>
        <v>1.2305265773929116E-4</v>
      </c>
      <c r="AJ1537" s="22">
        <f>Constants!$H69*'Activity data'!BC11*Constants!$H87*EF!$H212*MMVolatEF*NtoN2O*kgtoGg</f>
        <v>1.2319211779914701E-4</v>
      </c>
      <c r="AK1537" s="22">
        <f>Constants!$H69*'Activity data'!BD11*Constants!$H87*EF!$H212*MMVolatEF*NtoN2O*kgtoGg</f>
        <v>1.2332263729533598E-4</v>
      </c>
      <c r="AL1537" s="22">
        <f>Constants!$H69*'Activity data'!BE11*Constants!$H87*EF!$H212*MMVolatEF*NtoN2O*kgtoGg</f>
        <v>1.2344665263050683E-4</v>
      </c>
      <c r="AM1537" s="22">
        <f>Constants!$H69*'Activity data'!BF11*Constants!$H87*EF!$H212*MMVolatEF*NtoN2O*kgtoGg</f>
        <v>1.2355983837960874E-4</v>
      </c>
      <c r="AN1537" s="22">
        <f>Constants!$H69*'Activity data'!BG11*Constants!$H87*EF!$H212*MMVolatEF*NtoN2O*kgtoGg</f>
        <v>1.236688962637362E-4</v>
      </c>
      <c r="AO1537" s="22">
        <f>Constants!$H69*'Activity data'!BH11*Constants!$H87*EF!$H212*MMVolatEF*NtoN2O*kgtoGg</f>
        <v>1.2376906017850766E-4</v>
      </c>
      <c r="AP1537" s="22">
        <f>Constants!$H69*'Activity data'!BI11*Constants!$H87*EF!$H212*MMVolatEF*NtoN2O*kgtoGg</f>
        <v>1.2386041904773932E-4</v>
      </c>
      <c r="AQ1537" s="22">
        <f>Constants!$H69*'Activity data'!BJ11*Constants!$H87*EF!$H212*MMVolatEF*NtoN2O*kgtoGg</f>
        <v>1.2394271153045081E-4</v>
      </c>
      <c r="AR1537" s="22">
        <f>Constants!$H69*'Activity data'!BK11*Constants!$H87*EF!$H212*MMVolatEF*NtoN2O*kgtoGg</f>
        <v>1.2401586881810207E-4</v>
      </c>
      <c r="AS1537" s="22">
        <f>Constants!$H69*'Activity data'!BL11*Constants!$H87*EF!$H212*MMVolatEF*NtoN2O*kgtoGg</f>
        <v>1.2408135383816868E-4</v>
      </c>
      <c r="AT1537" s="22">
        <f>Constants!$H69*'Activity data'!BM11*Constants!$H87*EF!$H212*MMVolatEF*NtoN2O*kgtoGg</f>
        <v>1.2411838784767153E-4</v>
      </c>
      <c r="AU1537" s="22">
        <f>Constants!$H69*'Activity data'!BN11*Constants!$H87*EF!$H212*MMVolatEF*NtoN2O*kgtoGg</f>
        <v>1.2414113359883718E-4</v>
      </c>
      <c r="AV1537" s="22">
        <f>Constants!$H69*'Activity data'!BO11*Constants!$H87*EF!$H212*MMVolatEF*NtoN2O*kgtoGg</f>
        <v>1.2415229217875654E-4</v>
      </c>
      <c r="AW1537" s="22">
        <f>Constants!$H69*'Activity data'!BP11*Constants!$H87*EF!$H212*MMVolatEF*NtoN2O*kgtoGg</f>
        <v>1.2415047484247164E-4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8.0420661765993721E-4</v>
      </c>
      <c r="L1538" s="22">
        <f>Constants!$H70*'Activity data'!AE12*Constants!$H88*EF!$H213*MMVolatEF*NtoN2O*kgtoGg</f>
        <v>8.046414496191049E-4</v>
      </c>
      <c r="M1538" s="22">
        <f>Constants!$H70*'Activity data'!AF12*Constants!$H88*EF!$H213*MMVolatEF*NtoN2O*kgtoGg</f>
        <v>8.0568111652005558E-4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8.2041678980346072E-4</v>
      </c>
      <c r="T1538" s="22">
        <f>Constants!$H70*'Activity data'!AM12*Constants!$H88*EF!$H213*MMVolatEF*NtoN2O*kgtoGg</f>
        <v>8.2315951718762905E-4</v>
      </c>
      <c r="U1538" s="22">
        <f>Constants!$H70*'Activity data'!AN12*Constants!$H88*EF!$H213*MMVolatEF*NtoN2O*kgtoGg</f>
        <v>8.2558621890207529E-4</v>
      </c>
      <c r="V1538" s="22">
        <f>Constants!$H70*'Activity data'!AO12*Constants!$H88*EF!$H213*MMVolatEF*NtoN2O*kgtoGg</f>
        <v>8.277019046843844E-4</v>
      </c>
      <c r="W1538" s="22">
        <f>Constants!$H70*'Activity data'!AP12*Constants!$H88*EF!$H213*MMVolatEF*NtoN2O*kgtoGg</f>
        <v>8.2950944152290166E-4</v>
      </c>
      <c r="X1538" s="22">
        <f>Constants!$H70*'Activity data'!AQ12*Constants!$H88*EF!$H213*MMVolatEF*NtoN2O*kgtoGg</f>
        <v>8.30970489511796E-4</v>
      </c>
      <c r="Y1538" s="22">
        <f>Constants!$H70*'Activity data'!AR12*Constants!$H88*EF!$H213*MMVolatEF*NtoN2O*kgtoGg</f>
        <v>8.3238501506887979E-4</v>
      </c>
      <c r="Z1538" s="22">
        <f>Constants!$H70*'Activity data'!AS12*Constants!$H88*EF!$H213*MMVolatEF*NtoN2O*kgtoGg</f>
        <v>8.3376116435312771E-4</v>
      </c>
      <c r="AA1538" s="22">
        <f>Constants!$H70*'Activity data'!AT12*Constants!$H88*EF!$H213*MMVolatEF*NtoN2O*kgtoGg</f>
        <v>8.3509286219287401E-4</v>
      </c>
      <c r="AB1538" s="22">
        <f>Constants!$H70*'Activity data'!AU12*Constants!$H88*EF!$H213*MMVolatEF*NtoN2O*kgtoGg</f>
        <v>8.3641077541899474E-4</v>
      </c>
      <c r="AC1538" s="22">
        <f>Constants!$H70*'Activity data'!AV12*Constants!$H88*EF!$H213*MMVolatEF*NtoN2O*kgtoGg</f>
        <v>8.376439642594801E-4</v>
      </c>
      <c r="AD1538" s="22">
        <f>Constants!$H70*'Activity data'!AW12*Constants!$H88*EF!$H213*MMVolatEF*NtoN2O*kgtoGg</f>
        <v>8.3887418078366829E-4</v>
      </c>
      <c r="AE1538" s="22">
        <f>Constants!$H70*'Activity data'!AX12*Constants!$H88*EF!$H213*MMVolatEF*NtoN2O*kgtoGg</f>
        <v>8.4007248952247884E-4</v>
      </c>
      <c r="AF1538" s="22">
        <f>Constants!$H70*'Activity data'!AY12*Constants!$H88*EF!$H213*MMVolatEF*NtoN2O*kgtoGg</f>
        <v>8.4125877831265131E-4</v>
      </c>
      <c r="AG1538" s="22">
        <f>Constants!$H70*'Activity data'!AZ12*Constants!$H88*EF!$H213*MMVolatEF*NtoN2O*kgtoGg</f>
        <v>8.4241067368491887E-4</v>
      </c>
      <c r="AH1538" s="22">
        <f>Constants!$H70*'Activity data'!BA12*Constants!$H88*EF!$H213*MMVolatEF*NtoN2O*kgtoGg</f>
        <v>8.4345609846391131E-4</v>
      </c>
      <c r="AI1538" s="22">
        <f>Constants!$H70*'Activity data'!BB12*Constants!$H88*EF!$H213*MMVolatEF*NtoN2O*kgtoGg</f>
        <v>8.4445073301364193E-4</v>
      </c>
      <c r="AJ1538" s="22">
        <f>Constants!$H70*'Activity data'!BC12*Constants!$H88*EF!$H213*MMVolatEF*NtoN2O*kgtoGg</f>
        <v>8.4540777979292333E-4</v>
      </c>
      <c r="AK1538" s="22">
        <f>Constants!$H70*'Activity data'!BD12*Constants!$H88*EF!$H213*MMVolatEF*NtoN2O*kgtoGg</f>
        <v>8.4630347181822584E-4</v>
      </c>
      <c r="AL1538" s="22">
        <f>Constants!$H70*'Activity data'!BE12*Constants!$H88*EF!$H213*MMVolatEF*NtoN2O*kgtoGg</f>
        <v>8.471545289397372E-4</v>
      </c>
      <c r="AM1538" s="22">
        <f>Constants!$H70*'Activity data'!BF12*Constants!$H88*EF!$H213*MMVolatEF*NtoN2O*kgtoGg</f>
        <v>8.4793126786234017E-4</v>
      </c>
      <c r="AN1538" s="22">
        <f>Constants!$H70*'Activity data'!BG12*Constants!$H88*EF!$H213*MMVolatEF*NtoN2O*kgtoGg</f>
        <v>8.4867967924884984E-4</v>
      </c>
      <c r="AO1538" s="22">
        <f>Constants!$H70*'Activity data'!BH12*Constants!$H88*EF!$H213*MMVolatEF*NtoN2O*kgtoGg</f>
        <v>8.4936705563554659E-4</v>
      </c>
      <c r="AP1538" s="22">
        <f>Constants!$H70*'Activity data'!BI12*Constants!$H88*EF!$H213*MMVolatEF*NtoN2O*kgtoGg</f>
        <v>8.4999400726346985E-4</v>
      </c>
      <c r="AQ1538" s="22">
        <f>Constants!$H70*'Activity data'!BJ12*Constants!$H88*EF!$H213*MMVolatEF*NtoN2O*kgtoGg</f>
        <v>8.5055874067617259E-4</v>
      </c>
      <c r="AR1538" s="22">
        <f>Constants!$H70*'Activity data'!BK12*Constants!$H88*EF!$H213*MMVolatEF*NtoN2O*kgtoGg</f>
        <v>8.5106078367400248E-4</v>
      </c>
      <c r="AS1538" s="22">
        <f>Constants!$H70*'Activity data'!BL12*Constants!$H88*EF!$H213*MMVolatEF*NtoN2O*kgtoGg</f>
        <v>8.5151017561898462E-4</v>
      </c>
      <c r="AT1538" s="22">
        <f>Constants!$H70*'Activity data'!BM12*Constants!$H88*EF!$H213*MMVolatEF*NtoN2O*kgtoGg</f>
        <v>8.5176432207177699E-4</v>
      </c>
      <c r="AU1538" s="22">
        <f>Constants!$H70*'Activity data'!BN12*Constants!$H88*EF!$H213*MMVolatEF*NtoN2O*kgtoGg</f>
        <v>8.5192041513467928E-4</v>
      </c>
      <c r="AV1538" s="22">
        <f>Constants!$H70*'Activity data'!BO12*Constants!$H88*EF!$H213*MMVolatEF*NtoN2O*kgtoGg</f>
        <v>8.5199699105888442E-4</v>
      </c>
      <c r="AW1538" s="22">
        <f>Constants!$H70*'Activity data'!BP12*Constants!$H88*EF!$H213*MMVolatEF*NtoN2O*kgtoGg</f>
        <v>8.5198451956102232E-4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1.5078704166608924E-5</v>
      </c>
      <c r="T1539" s="22">
        <f>Constants!$H71*'Activity data'!AM13*Constants!$H89*EF!$H214*MMVolatEF*NtoN2O*kgtoGg</f>
        <v>1.5164109953453544E-5</v>
      </c>
      <c r="U1539" s="22">
        <f>Constants!$H71*'Activity data'!AN13*Constants!$H89*EF!$H214*MMVolatEF*NtoN2O*kgtoGg</f>
        <v>1.5239284242247773E-5</v>
      </c>
      <c r="V1539" s="22">
        <f>Constants!$H71*'Activity data'!AO13*Constants!$H89*EF!$H214*MMVolatEF*NtoN2O*kgtoGg</f>
        <v>1.5304545719747076E-5</v>
      </c>
      <c r="W1539" s="22">
        <f>Constants!$H71*'Activity data'!AP13*Constants!$H89*EF!$H214*MMVolatEF*NtoN2O*kgtoGg</f>
        <v>1.5360135442252837E-5</v>
      </c>
      <c r="X1539" s="22">
        <f>Constants!$H71*'Activity data'!AQ13*Constants!$H89*EF!$H214*MMVolatEF*NtoN2O*kgtoGg</f>
        <v>1.5405142607941083E-5</v>
      </c>
      <c r="Y1539" s="22">
        <f>Constants!$H71*'Activity data'!AR13*Constants!$H89*EF!$H214*MMVolatEF*NtoN2O*kgtoGg</f>
        <v>1.5447962927564311E-5</v>
      </c>
      <c r="Z1539" s="22">
        <f>Constants!$H71*'Activity data'!AS13*Constants!$H89*EF!$H214*MMVolatEF*NtoN2O*kgtoGg</f>
        <v>1.5488894553086768E-5</v>
      </c>
      <c r="AA1539" s="22">
        <f>Constants!$H71*'Activity data'!AT13*Constants!$H89*EF!$H214*MMVolatEF*NtoN2O*kgtoGg</f>
        <v>1.5527836770406294E-5</v>
      </c>
      <c r="AB1539" s="22">
        <f>Constants!$H71*'Activity data'!AU13*Constants!$H89*EF!$H214*MMVolatEF*NtoN2O*kgtoGg</f>
        <v>1.5565688416231004E-5</v>
      </c>
      <c r="AC1539" s="22">
        <f>Constants!$H71*'Activity data'!AV13*Constants!$H89*EF!$H214*MMVolatEF*NtoN2O*kgtoGg</f>
        <v>1.5600564011685293E-5</v>
      </c>
      <c r="AD1539" s="22">
        <f>Constants!$H71*'Activity data'!AW13*Constants!$H89*EF!$H214*MMVolatEF*NtoN2O*kgtoGg</f>
        <v>1.5634746102029971E-5</v>
      </c>
      <c r="AE1539" s="22">
        <f>Constants!$H71*'Activity data'!AX13*Constants!$H89*EF!$H214*MMVolatEF*NtoN2O*kgtoGg</f>
        <v>1.5667487530601923E-5</v>
      </c>
      <c r="AF1539" s="22">
        <f>Constants!$H71*'Activity data'!AY13*Constants!$H89*EF!$H214*MMVolatEF*NtoN2O*kgtoGg</f>
        <v>1.5699367642390218E-5</v>
      </c>
      <c r="AG1539" s="22">
        <f>Constants!$H71*'Activity data'!AZ13*Constants!$H89*EF!$H214*MMVolatEF*NtoN2O*kgtoGg</f>
        <v>1.5729814700629457E-5</v>
      </c>
      <c r="AH1539" s="22">
        <f>Constants!$H71*'Activity data'!BA13*Constants!$H89*EF!$H214*MMVolatEF*NtoN2O*kgtoGg</f>
        <v>1.5756916496943068E-5</v>
      </c>
      <c r="AI1539" s="22">
        <f>Constants!$H71*'Activity data'!BB13*Constants!$H89*EF!$H214*MMVolatEF*NtoN2O*kgtoGg</f>
        <v>1.5782216785041201E-5</v>
      </c>
      <c r="AJ1539" s="22">
        <f>Constants!$H71*'Activity data'!BC13*Constants!$H89*EF!$H214*MMVolatEF*NtoN2O*kgtoGg</f>
        <v>1.5806102465013515E-5</v>
      </c>
      <c r="AK1539" s="22">
        <f>Constants!$H71*'Activity data'!BD13*Constants!$H89*EF!$H214*MMVolatEF*NtoN2O*kgtoGg</f>
        <v>1.5827962795554216E-5</v>
      </c>
      <c r="AL1539" s="22">
        <f>Constants!$H71*'Activity data'!BE13*Constants!$H89*EF!$H214*MMVolatEF*NtoN2O*kgtoGg</f>
        <v>1.5848275086327315E-5</v>
      </c>
      <c r="AM1539" s="22">
        <f>Constants!$H71*'Activity data'!BF13*Constants!$H89*EF!$H214*MMVolatEF*NtoN2O*kgtoGg</f>
        <v>1.586626991026649E-5</v>
      </c>
      <c r="AN1539" s="22">
        <f>Constants!$H71*'Activity data'!BG13*Constants!$H89*EF!$H214*MMVolatEF*NtoN2O*kgtoGg</f>
        <v>1.5883203226406027E-5</v>
      </c>
      <c r="AO1539" s="22">
        <f>Constants!$H71*'Activity data'!BH13*Constants!$H89*EF!$H214*MMVolatEF*NtoN2O*kgtoGg</f>
        <v>1.5898222376567518E-5</v>
      </c>
      <c r="AP1539" s="22">
        <f>Constants!$H71*'Activity data'!BI13*Constants!$H89*EF!$H214*MMVolatEF*NtoN2O*kgtoGg</f>
        <v>1.5911366343801822E-5</v>
      </c>
      <c r="AQ1539" s="22">
        <f>Constants!$H71*'Activity data'!BJ13*Constants!$H89*EF!$H214*MMVolatEF*NtoN2O*kgtoGg</f>
        <v>1.5922608860155748E-5</v>
      </c>
      <c r="AR1539" s="22">
        <f>Constants!$H71*'Activity data'!BK13*Constants!$H89*EF!$H214*MMVolatEF*NtoN2O*kgtoGg</f>
        <v>1.5931957873364855E-5</v>
      </c>
      <c r="AS1539" s="22">
        <f>Constants!$H71*'Activity data'!BL13*Constants!$H89*EF!$H214*MMVolatEF*NtoN2O*kgtoGg</f>
        <v>1.5939698752267904E-5</v>
      </c>
      <c r="AT1539" s="22">
        <f>Constants!$H71*'Activity data'!BM13*Constants!$H89*EF!$H214*MMVolatEF*NtoN2O*kgtoGg</f>
        <v>1.5942078145401422E-5</v>
      </c>
      <c r="AU1539" s="22">
        <f>Constants!$H71*'Activity data'!BN13*Constants!$H89*EF!$H214*MMVolatEF*NtoN2O*kgtoGg</f>
        <v>1.5941696471724865E-5</v>
      </c>
      <c r="AV1539" s="22">
        <f>Constants!$H71*'Activity data'!BO13*Constants!$H89*EF!$H214*MMVolatEF*NtoN2O*kgtoGg</f>
        <v>1.5939063311034395E-5</v>
      </c>
      <c r="AW1539" s="22">
        <f>Constants!$H71*'Activity data'!BP13*Constants!$H89*EF!$H214*MMVolatEF*NtoN2O*kgtoGg</f>
        <v>1.5933945683382858E-5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1.5056556116759298E-3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1.5341256213545257E-3</v>
      </c>
      <c r="T1540" s="22">
        <f>Constants!$H72*'Activity data'!AM14*Constants!$H90*EF!$H215*MMVolatEF*NtoN2O*kgtoGg</f>
        <v>1.542814909529594E-3</v>
      </c>
      <c r="U1540" s="22">
        <f>Constants!$H72*'Activity data'!AN14*Constants!$H90*EF!$H215*MMVolatEF*NtoN2O*kgtoGg</f>
        <v>1.5504632327032603E-3</v>
      </c>
      <c r="V1540" s="22">
        <f>Constants!$H72*'Activity data'!AO14*Constants!$H90*EF!$H215*MMVolatEF*NtoN2O*kgtoGg</f>
        <v>1.557103014451936E-3</v>
      </c>
      <c r="W1540" s="22">
        <f>Constants!$H72*'Activity data'!AP14*Constants!$H90*EF!$H215*MMVolatEF*NtoN2O*kgtoGg</f>
        <v>1.5627587801356304E-3</v>
      </c>
      <c r="X1540" s="22">
        <f>Constants!$H72*'Activity data'!AQ14*Constants!$H90*EF!$H215*MMVolatEF*NtoN2O*kgtoGg</f>
        <v>1.5673378636738423E-3</v>
      </c>
      <c r="Y1540" s="22">
        <f>Constants!$H72*'Activity data'!AR14*Constants!$H90*EF!$H215*MMVolatEF*NtoN2O*kgtoGg</f>
        <v>1.5716944548452546E-3</v>
      </c>
      <c r="Z1540" s="22">
        <f>Constants!$H72*'Activity data'!AS14*Constants!$H90*EF!$H215*MMVolatEF*NtoN2O*kgtoGg</f>
        <v>1.5758588879917546E-3</v>
      </c>
      <c r="AA1540" s="22">
        <f>Constants!$H72*'Activity data'!AT14*Constants!$H90*EF!$H215*MMVolatEF*NtoN2O*kgtoGg</f>
        <v>1.5798209163386291E-3</v>
      </c>
      <c r="AB1540" s="22">
        <f>Constants!$H72*'Activity data'!AU14*Constants!$H90*EF!$H215*MMVolatEF*NtoN2O*kgtoGg</f>
        <v>1.5836719886210006E-3</v>
      </c>
      <c r="AC1540" s="22">
        <f>Constants!$H72*'Activity data'!AV14*Constants!$H90*EF!$H215*MMVolatEF*NtoN2O*kgtoGg</f>
        <v>1.5872202739348612E-3</v>
      </c>
      <c r="AD1540" s="22">
        <f>Constants!$H72*'Activity data'!AW14*Constants!$H90*EF!$H215*MMVolatEF*NtoN2O*kgtoGg</f>
        <v>1.5906980011990745E-3</v>
      </c>
      <c r="AE1540" s="22">
        <f>Constants!$H72*'Activity data'!AX14*Constants!$H90*EF!$H215*MMVolatEF*NtoN2O*kgtoGg</f>
        <v>1.5940291537899726E-3</v>
      </c>
      <c r="AF1540" s="22">
        <f>Constants!$H72*'Activity data'!AY14*Constants!$H90*EF!$H215*MMVolatEF*NtoN2O*kgtoGg</f>
        <v>1.5972726749682957E-3</v>
      </c>
      <c r="AG1540" s="22">
        <f>Constants!$H72*'Activity data'!AZ14*Constants!$H90*EF!$H215*MMVolatEF*NtoN2O*kgtoGg</f>
        <v>1.6003703955431926E-3</v>
      </c>
      <c r="AH1540" s="22">
        <f>Constants!$H72*'Activity data'!BA14*Constants!$H90*EF!$H215*MMVolatEF*NtoN2O*kgtoGg</f>
        <v>1.6031277651188571E-3</v>
      </c>
      <c r="AI1540" s="22">
        <f>Constants!$H72*'Activity data'!BB14*Constants!$H90*EF!$H215*MMVolatEF*NtoN2O*kgtoGg</f>
        <v>1.6057018470671551E-3</v>
      </c>
      <c r="AJ1540" s="22">
        <f>Constants!$H72*'Activity data'!BC14*Constants!$H90*EF!$H215*MMVolatEF*NtoN2O*kgtoGg</f>
        <v>1.6081320050717234E-3</v>
      </c>
      <c r="AK1540" s="22">
        <f>Constants!$H72*'Activity data'!BD14*Constants!$H90*EF!$H215*MMVolatEF*NtoN2O*kgtoGg</f>
        <v>1.6103561015725376E-3</v>
      </c>
      <c r="AL1540" s="22">
        <f>Constants!$H72*'Activity data'!BE14*Constants!$H90*EF!$H215*MMVolatEF*NtoN2O*kgtoGg</f>
        <v>1.6124226986328084E-3</v>
      </c>
      <c r="AM1540" s="22">
        <f>Constants!$H72*'Activity data'!BF14*Constants!$H90*EF!$H215*MMVolatEF*NtoN2O*kgtoGg</f>
        <v>1.6142535138110778E-3</v>
      </c>
      <c r="AN1540" s="22">
        <f>Constants!$H72*'Activity data'!BG14*Constants!$H90*EF!$H215*MMVolatEF*NtoN2O*kgtoGg</f>
        <v>1.6159763299003862E-3</v>
      </c>
      <c r="AO1540" s="22">
        <f>Constants!$H72*'Activity data'!BH14*Constants!$H90*EF!$H215*MMVolatEF*NtoN2O*kgtoGg</f>
        <v>1.6175043964251432E-3</v>
      </c>
      <c r="AP1540" s="22">
        <f>Constants!$H72*'Activity data'!BI14*Constants!$H90*EF!$H215*MMVolatEF*NtoN2O*kgtoGg</f>
        <v>1.6188416795681504E-3</v>
      </c>
      <c r="AQ1540" s="22">
        <f>Constants!$H72*'Activity data'!BJ14*Constants!$H90*EF!$H215*MMVolatEF*NtoN2O*kgtoGg</f>
        <v>1.6199855067960402E-3</v>
      </c>
      <c r="AR1540" s="22">
        <f>Constants!$H72*'Activity data'!BK14*Constants!$H90*EF!$H215*MMVolatEF*NtoN2O*kgtoGg</f>
        <v>1.6209366867210519E-3</v>
      </c>
      <c r="AS1540" s="22">
        <f>Constants!$H72*'Activity data'!BL14*Constants!$H90*EF!$H215*MMVolatEF*NtoN2O*kgtoGg</f>
        <v>1.6217242531144074E-3</v>
      </c>
      <c r="AT1540" s="22">
        <f>Constants!$H72*'Activity data'!BM14*Constants!$H90*EF!$H215*MMVolatEF*NtoN2O*kgtoGg</f>
        <v>1.6219663354531194E-3</v>
      </c>
      <c r="AU1540" s="22">
        <f>Constants!$H72*'Activity data'!BN14*Constants!$H90*EF!$H215*MMVolatEF*NtoN2O*kgtoGg</f>
        <v>1.621927503511082E-3</v>
      </c>
      <c r="AV1540" s="22">
        <f>Constants!$H72*'Activity data'!BO14*Constants!$H90*EF!$H215*MMVolatEF*NtoN2O*kgtoGg</f>
        <v>1.6216596025538273E-3</v>
      </c>
      <c r="AW1540" s="22">
        <f>Constants!$H72*'Activity data'!BP14*Constants!$H90*EF!$H215*MMVolatEF*NtoN2O*kgtoGg</f>
        <v>1.6211389289194065E-3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0.13010384136507705</v>
      </c>
      <c r="N1543" s="22">
        <f>Constants!$H75*'Activity data'!AG17*Constants!$H93*EF!$H218*MMVolatEF*NtoN2O*kgtoGg</f>
        <v>0.12890938840294827</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0.12056837226162823</v>
      </c>
      <c r="S1543" s="22">
        <f>Constants!$H75*'Activity data'!AL17*Constants!$H93*EF!$H218*MMVolatEF*NtoN2O*kgtoGg</f>
        <v>0.10744623540454239</v>
      </c>
      <c r="T1543" s="22">
        <f>Constants!$H75*'Activity data'!AM17*Constants!$H93*EF!$H218*MMVolatEF*NtoN2O*kgtoGg</f>
        <v>0.10910307080126076</v>
      </c>
      <c r="U1543" s="22">
        <f>Constants!$H75*'Activity data'!AN17*Constants!$H93*EF!$H218*MMVolatEF*NtoN2O*kgtoGg</f>
        <v>0.10980080548740362</v>
      </c>
      <c r="V1543" s="22">
        <f>Constants!$H75*'Activity data'!AO17*Constants!$H93*EF!$H218*MMVolatEF*NtoN2O*kgtoGg</f>
        <v>0.11020566097332191</v>
      </c>
      <c r="W1543" s="22">
        <f>Constants!$H75*'Activity data'!AP17*Constants!$H93*EF!$H218*MMVolatEF*NtoN2O*kgtoGg</f>
        <v>0.11084928060424973</v>
      </c>
      <c r="X1543" s="22">
        <f>Constants!$H75*'Activity data'!AQ17*Constants!$H93*EF!$H218*MMVolatEF*NtoN2O*kgtoGg</f>
        <v>0.1112995913520332</v>
      </c>
      <c r="Y1543" s="22">
        <f>Constants!$H75*'Activity data'!AR17*Constants!$H93*EF!$H218*MMVolatEF*NtoN2O*kgtoGg</f>
        <v>0.11130918806147397</v>
      </c>
      <c r="Z1543" s="22">
        <f>Constants!$H75*'Activity data'!AS17*Constants!$H93*EF!$H218*MMVolatEF*NtoN2O*kgtoGg</f>
        <v>0.11129022229844235</v>
      </c>
      <c r="AA1543" s="22">
        <f>Constants!$H75*'Activity data'!AT17*Constants!$H93*EF!$H218*MMVolatEF*NtoN2O*kgtoGg</f>
        <v>0.11132038252223045</v>
      </c>
      <c r="AB1543" s="22">
        <f>Constants!$H75*'Activity data'!AU17*Constants!$H93*EF!$H218*MMVolatEF*NtoN2O*kgtoGg</f>
        <v>0.11220107663300435</v>
      </c>
      <c r="AC1543" s="22">
        <f>Constants!$H75*'Activity data'!AV17*Constants!$H93*EF!$H218*MMVolatEF*NtoN2O*kgtoGg</f>
        <v>0.11264739131415344</v>
      </c>
      <c r="AD1543" s="22">
        <f>Constants!$H75*'Activity data'!AW17*Constants!$H93*EF!$H218*MMVolatEF*NtoN2O*kgtoGg</f>
        <v>0.11364974007815989</v>
      </c>
      <c r="AE1543" s="22">
        <f>Constants!$H75*'Activity data'!AX17*Constants!$H93*EF!$H218*MMVolatEF*NtoN2O*kgtoGg</f>
        <v>0.11475463751047089</v>
      </c>
      <c r="AF1543" s="22">
        <f>Constants!$H75*'Activity data'!AY17*Constants!$H93*EF!$H218*MMVolatEF*NtoN2O*kgtoGg</f>
        <v>0.11645560827538987</v>
      </c>
      <c r="AG1543" s="22">
        <f>Constants!$H75*'Activity data'!AZ17*Constants!$H93*EF!$H218*MMVolatEF*NtoN2O*kgtoGg</f>
        <v>0.11841672795286479</v>
      </c>
      <c r="AH1543" s="22">
        <f>Constants!$H75*'Activity data'!BA17*Constants!$H93*EF!$H218*MMVolatEF*NtoN2O*kgtoGg</f>
        <v>0.11939752104842076</v>
      </c>
      <c r="AI1543" s="22">
        <f>Constants!$H75*'Activity data'!BB17*Constants!$H93*EF!$H218*MMVolatEF*NtoN2O*kgtoGg</f>
        <v>0.12034052194363268</v>
      </c>
      <c r="AJ1543" s="22">
        <f>Constants!$H75*'Activity data'!BC17*Constants!$H93*EF!$H218*MMVolatEF*NtoN2O*kgtoGg</f>
        <v>0.1215683057922724</v>
      </c>
      <c r="AK1543" s="22">
        <f>Constants!$H75*'Activity data'!BD17*Constants!$H93*EF!$H218*MMVolatEF*NtoN2O*kgtoGg</f>
        <v>0.12272711192674812</v>
      </c>
      <c r="AL1543" s="22">
        <f>Constants!$H75*'Activity data'!BE17*Constants!$H93*EF!$H218*MMVolatEF*NtoN2O*kgtoGg</f>
        <v>0.12418258810212178</v>
      </c>
      <c r="AM1543" s="22">
        <f>Constants!$H75*'Activity data'!BF17*Constants!$H93*EF!$H218*MMVolatEF*NtoN2O*kgtoGg</f>
        <v>0.1254802224682372</v>
      </c>
      <c r="AN1543" s="22">
        <f>Constants!$H75*'Activity data'!BG17*Constants!$H93*EF!$H218*MMVolatEF*NtoN2O*kgtoGg</f>
        <v>0.12726159689037125</v>
      </c>
      <c r="AO1543" s="22">
        <f>Constants!$H75*'Activity data'!BH17*Constants!$H93*EF!$H218*MMVolatEF*NtoN2O*kgtoGg</f>
        <v>0.12901739767666037</v>
      </c>
      <c r="AP1543" s="22">
        <f>Constants!$H75*'Activity data'!BI17*Constants!$H93*EF!$H218*MMVolatEF*NtoN2O*kgtoGg</f>
        <v>0.13080975663485522</v>
      </c>
      <c r="AQ1543" s="22">
        <f>Constants!$H75*'Activity data'!BJ17*Constants!$H93*EF!$H218*MMVolatEF*NtoN2O*kgtoGg</f>
        <v>0.1326552885507149</v>
      </c>
      <c r="AR1543" s="22">
        <f>Constants!$H75*'Activity data'!BK17*Constants!$H93*EF!$H218*MMVolatEF*NtoN2O*kgtoGg</f>
        <v>0.13458762654582573</v>
      </c>
      <c r="AS1543" s="22">
        <f>Constants!$H75*'Activity data'!BL17*Constants!$H93*EF!$H218*MMVolatEF*NtoN2O*kgtoGg</f>
        <v>0.13679233724424145</v>
      </c>
      <c r="AT1543" s="22">
        <f>Constants!$H75*'Activity data'!BM17*Constants!$H93*EF!$H218*MMVolatEF*NtoN2O*kgtoGg</f>
        <v>0.13709720063766906</v>
      </c>
      <c r="AU1543" s="22">
        <f>Constants!$H75*'Activity data'!BN17*Constants!$H93*EF!$H218*MMVolatEF*NtoN2O*kgtoGg</f>
        <v>0.13709596155283382</v>
      </c>
      <c r="AV1543" s="22">
        <f>Constants!$H75*'Activity data'!BO17*Constants!$H93*EF!$H218*MMVolatEF*NtoN2O*kgtoGg</f>
        <v>0.13711161831234095</v>
      </c>
      <c r="AW1543" s="22">
        <f>Constants!$H75*'Activity data'!BP17*Constants!$H93*EF!$H218*MMVolatEF*NtoN2O*kgtoGg</f>
        <v>0.13703283248955031</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1.2661143337946403E-2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1.1733192711380727E-2</v>
      </c>
      <c r="S1544" s="22">
        <f>Constants!$H76*'Activity data'!AL18*Constants!$H94*EF!$H219*MMVolatEF*NtoN2O*kgtoGg</f>
        <v>1.0456203085982087E-2</v>
      </c>
      <c r="T1544" s="22">
        <f>Constants!$H76*'Activity data'!AM18*Constants!$H94*EF!$H219*MMVolatEF*NtoN2O*kgtoGg</f>
        <v>1.0617439143466131E-2</v>
      </c>
      <c r="U1544" s="22">
        <f>Constants!$H76*'Activity data'!AN18*Constants!$H94*EF!$H219*MMVolatEF*NtoN2O*kgtoGg</f>
        <v>1.0685339666467007E-2</v>
      </c>
      <c r="V1544" s="22">
        <f>Constants!$H76*'Activity data'!AO18*Constants!$H94*EF!$H219*MMVolatEF*NtoN2O*kgtoGg</f>
        <v>1.0724738451964679E-2</v>
      </c>
      <c r="W1544" s="22">
        <f>Constants!$H76*'Activity data'!AP18*Constants!$H94*EF!$H219*MMVolatEF*NtoN2O*kgtoGg</f>
        <v>1.078737273175836E-2</v>
      </c>
      <c r="X1544" s="22">
        <f>Constants!$H76*'Activity data'!AQ18*Constants!$H94*EF!$H219*MMVolatEF*NtoN2O*kgtoGg</f>
        <v>1.0831195026815014E-2</v>
      </c>
      <c r="Y1544" s="22">
        <f>Constants!$H76*'Activity data'!AR18*Constants!$H94*EF!$H219*MMVolatEF*NtoN2O*kgtoGg</f>
        <v>1.0832128937086438E-2</v>
      </c>
      <c r="Z1544" s="22">
        <f>Constants!$H76*'Activity data'!AS18*Constants!$H94*EF!$H219*MMVolatEF*NtoN2O*kgtoGg</f>
        <v>1.0830283271026638E-2</v>
      </c>
      <c r="AA1544" s="22">
        <f>Constants!$H76*'Activity data'!AT18*Constants!$H94*EF!$H219*MMVolatEF*NtoN2O*kgtoGg</f>
        <v>1.083321833360803E-2</v>
      </c>
      <c r="AB1544" s="22">
        <f>Constants!$H76*'Activity data'!AU18*Constants!$H94*EF!$H219*MMVolatEF*NtoN2O*kgtoGg</f>
        <v>1.0918923676789283E-2</v>
      </c>
      <c r="AC1544" s="22">
        <f>Constants!$H76*'Activity data'!AV18*Constants!$H94*EF!$H219*MMVolatEF*NtoN2O*kgtoGg</f>
        <v>1.0962357091918066E-2</v>
      </c>
      <c r="AD1544" s="22">
        <f>Constants!$H76*'Activity data'!AW18*Constants!$H94*EF!$H219*MMVolatEF*NtoN2O*kgtoGg</f>
        <v>1.105990133997826E-2</v>
      </c>
      <c r="AE1544" s="22">
        <f>Constants!$H76*'Activity data'!AX18*Constants!$H94*EF!$H219*MMVolatEF*NtoN2O*kgtoGg</f>
        <v>1.1167425181068886E-2</v>
      </c>
      <c r="AF1544" s="22">
        <f>Constants!$H76*'Activity data'!AY18*Constants!$H94*EF!$H219*MMVolatEF*NtoN2O*kgtoGg</f>
        <v>1.1332956301767035E-2</v>
      </c>
      <c r="AG1544" s="22">
        <f>Constants!$H76*'Activity data'!AZ18*Constants!$H94*EF!$H219*MMVolatEF*NtoN2O*kgtoGg</f>
        <v>1.1523803989881815E-2</v>
      </c>
      <c r="AH1544" s="22">
        <f>Constants!$H76*'Activity data'!BA18*Constants!$H94*EF!$H219*MMVolatEF*NtoN2O*kgtoGg</f>
        <v>1.1619250533484296E-2</v>
      </c>
      <c r="AI1544" s="22">
        <f>Constants!$H76*'Activity data'!BB18*Constants!$H94*EF!$H219*MMVolatEF*NtoN2O*kgtoGg</f>
        <v>1.1711019303543804E-2</v>
      </c>
      <c r="AJ1544" s="22">
        <f>Constants!$H76*'Activity data'!BC18*Constants!$H94*EF!$H219*MMVolatEF*NtoN2O*kgtoGg</f>
        <v>1.1830501919372358E-2</v>
      </c>
      <c r="AK1544" s="22">
        <f>Constants!$H76*'Activity data'!BD18*Constants!$H94*EF!$H219*MMVolatEF*NtoN2O*kgtoGg</f>
        <v>1.1943271922283484E-2</v>
      </c>
      <c r="AL1544" s="22">
        <f>Constants!$H76*'Activity data'!BE18*Constants!$H94*EF!$H219*MMVolatEF*NtoN2O*kgtoGg</f>
        <v>1.208491257092246E-2</v>
      </c>
      <c r="AM1544" s="22">
        <f>Constants!$H76*'Activity data'!BF18*Constants!$H94*EF!$H219*MMVolatEF*NtoN2O*kgtoGg</f>
        <v>1.2211192737113179E-2</v>
      </c>
      <c r="AN1544" s="22">
        <f>Constants!$H76*'Activity data'!BG18*Constants!$H94*EF!$H219*MMVolatEF*NtoN2O*kgtoGg</f>
        <v>1.2384548394106442E-2</v>
      </c>
      <c r="AO1544" s="22">
        <f>Constants!$H76*'Activity data'!BH18*Constants!$H94*EF!$H219*MMVolatEF*NtoN2O*kgtoGg</f>
        <v>1.2555415335426846E-2</v>
      </c>
      <c r="AP1544" s="22">
        <f>Constants!$H76*'Activity data'!BI18*Constants!$H94*EF!$H219*MMVolatEF*NtoN2O*kgtoGg</f>
        <v>1.2729839959977927E-2</v>
      </c>
      <c r="AQ1544" s="22">
        <f>Constants!$H76*'Activity data'!BJ18*Constants!$H94*EF!$H219*MMVolatEF*NtoN2O*kgtoGg</f>
        <v>1.2909439146875774E-2</v>
      </c>
      <c r="AR1544" s="22">
        <f>Constants!$H76*'Activity data'!BK18*Constants!$H94*EF!$H219*MMVolatEF*NtoN2O*kgtoGg</f>
        <v>1.3097485926100431E-2</v>
      </c>
      <c r="AS1544" s="22">
        <f>Constants!$H76*'Activity data'!BL18*Constants!$H94*EF!$H219*MMVolatEF*NtoN2O*kgtoGg</f>
        <v>1.3312038839207866E-2</v>
      </c>
      <c r="AT1544" s="22">
        <f>Constants!$H76*'Activity data'!BM18*Constants!$H94*EF!$H219*MMVolatEF*NtoN2O*kgtoGg</f>
        <v>1.3341706826579966E-2</v>
      </c>
      <c r="AU1544" s="22">
        <f>Constants!$H76*'Activity data'!BN18*Constants!$H94*EF!$H219*MMVolatEF*NtoN2O*kgtoGg</f>
        <v>1.3341586244200974E-2</v>
      </c>
      <c r="AV1544" s="22">
        <f>Constants!$H76*'Activity data'!BO18*Constants!$H94*EF!$H219*MMVolatEF*NtoN2O*kgtoGg</f>
        <v>1.3343109892344246E-2</v>
      </c>
      <c r="AW1544" s="22">
        <f>Constants!$H76*'Activity data'!BP18*Constants!$H94*EF!$H219*MMVolatEF*NtoN2O*kgtoGg</f>
        <v>1.3335442796700606E-2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6.4453339767617093E-2</v>
      </c>
      <c r="L1545" s="22">
        <f>Constants!$H77*'Activity data'!AE19*Constants!$H95*EF!$H220*MMVolatEF*NtoN2O*kgtoGg</f>
        <v>6.5763803942104529E-2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7.1969839340941866E-2</v>
      </c>
      <c r="S1545" s="22">
        <f>Constants!$H77*'Activity data'!AL19*Constants!$H95*EF!$H220*MMVolatEF*NtoN2O*kgtoGg</f>
        <v>6.9097894615886404E-2</v>
      </c>
      <c r="T1545" s="22">
        <f>Constants!$H77*'Activity data'!AM19*Constants!$H95*EF!$H220*MMVolatEF*NtoN2O*kgtoGg</f>
        <v>7.1025560527955847E-2</v>
      </c>
      <c r="U1545" s="22">
        <f>Constants!$H77*'Activity data'!AN19*Constants!$H95*EF!$H220*MMVolatEF*NtoN2O*kgtoGg</f>
        <v>7.2619814867085478E-2</v>
      </c>
      <c r="V1545" s="22">
        <f>Constants!$H77*'Activity data'!AO19*Constants!$H95*EF!$H220*MMVolatEF*NtoN2O*kgtoGg</f>
        <v>7.4096154979862355E-2</v>
      </c>
      <c r="W1545" s="22">
        <f>Constants!$H77*'Activity data'!AP19*Constants!$H95*EF!$H220*MMVolatEF*NtoN2O*kgtoGg</f>
        <v>7.5641741947128138E-2</v>
      </c>
      <c r="X1545" s="22">
        <f>Constants!$H77*'Activity data'!AQ19*Constants!$H95*EF!$H220*MMVolatEF*NtoN2O*kgtoGg</f>
        <v>7.7100255760690378E-2</v>
      </c>
      <c r="Y1545" s="22">
        <f>Constants!$H77*'Activity data'!AR19*Constants!$H95*EF!$H220*MMVolatEF*NtoN2O*kgtoGg</f>
        <v>7.839527488523905E-2</v>
      </c>
      <c r="Z1545" s="22">
        <f>Constants!$H77*'Activity data'!AS19*Constants!$H95*EF!$H220*MMVolatEF*NtoN2O*kgtoGg</f>
        <v>7.9677224447301659E-2</v>
      </c>
      <c r="AA1545" s="22">
        <f>Constants!$H77*'Activity data'!AT19*Constants!$H95*EF!$H220*MMVolatEF*NtoN2O*kgtoGg</f>
        <v>8.0976599607399627E-2</v>
      </c>
      <c r="AB1545" s="22">
        <f>Constants!$H77*'Activity data'!AU19*Constants!$H95*EF!$H220*MMVolatEF*NtoN2O*kgtoGg</f>
        <v>8.2620600938887206E-2</v>
      </c>
      <c r="AC1545" s="22">
        <f>Constants!$H77*'Activity data'!AV19*Constants!$H95*EF!$H220*MMVolatEF*NtoN2O*kgtoGg</f>
        <v>8.4097718216389533E-2</v>
      </c>
      <c r="AD1545" s="22">
        <f>Constants!$H77*'Activity data'!AW19*Constants!$H95*EF!$H220*MMVolatEF*NtoN2O*kgtoGg</f>
        <v>8.5819464663869874E-2</v>
      </c>
      <c r="AE1545" s="22">
        <f>Constants!$H77*'Activity data'!AX19*Constants!$H95*EF!$H220*MMVolatEF*NtoN2O*kgtoGg</f>
        <v>8.7604670076385976E-2</v>
      </c>
      <c r="AF1545" s="22">
        <f>Constants!$H77*'Activity data'!AY19*Constants!$H95*EF!$H220*MMVolatEF*NtoN2O*kgtoGg</f>
        <v>8.9673824864924589E-2</v>
      </c>
      <c r="AG1545" s="22">
        <f>Constants!$H77*'Activity data'!AZ19*Constants!$H95*EF!$H220*MMVolatEF*NtoN2O*kgtoGg</f>
        <v>9.1892287441157919E-2</v>
      </c>
      <c r="AH1545" s="22">
        <f>Constants!$H77*'Activity data'!BA19*Constants!$H95*EF!$H220*MMVolatEF*NtoN2O*kgtoGg</f>
        <v>9.3700051135382781E-2</v>
      </c>
      <c r="AI1545" s="22">
        <f>Constants!$H77*'Activity data'!BB19*Constants!$H95*EF!$H220*MMVolatEF*NtoN2O*kgtoGg</f>
        <v>9.5512548833786501E-2</v>
      </c>
      <c r="AJ1545" s="22">
        <f>Constants!$H77*'Activity data'!BC19*Constants!$H95*EF!$H220*MMVolatEF*NtoN2O*kgtoGg</f>
        <v>9.7482873919709029E-2</v>
      </c>
      <c r="AK1545" s="22">
        <f>Constants!$H77*'Activity data'!BD19*Constants!$H95*EF!$H220*MMVolatEF*NtoN2O*kgtoGg</f>
        <v>9.9448100413441792E-2</v>
      </c>
      <c r="AL1545" s="22">
        <f>Constants!$H77*'Activity data'!BE19*Constants!$H95*EF!$H220*MMVolatEF*NtoN2O*kgtoGg</f>
        <v>0.10158777364342697</v>
      </c>
      <c r="AM1545" s="22">
        <f>Constants!$H77*'Activity data'!BF19*Constants!$H95*EF!$H220*MMVolatEF*NtoN2O*kgtoGg</f>
        <v>0.1036823877125341</v>
      </c>
      <c r="AN1545" s="22">
        <f>Constants!$H77*'Activity data'!BG19*Constants!$H95*EF!$H220*MMVolatEF*NtoN2O*kgtoGg</f>
        <v>0.10605834821964413</v>
      </c>
      <c r="AO1545" s="22">
        <f>Constants!$H77*'Activity data'!BH19*Constants!$H95*EF!$H220*MMVolatEF*NtoN2O*kgtoGg</f>
        <v>0.10846463865992337</v>
      </c>
      <c r="AP1545" s="22">
        <f>Constants!$H77*'Activity data'!BI19*Constants!$H95*EF!$H220*MMVolatEF*NtoN2O*kgtoGg</f>
        <v>0.11093487707753794</v>
      </c>
      <c r="AQ1545" s="22">
        <f>Constants!$H77*'Activity data'!BJ19*Constants!$H95*EF!$H220*MMVolatEF*NtoN2O*kgtoGg</f>
        <v>0.11348051452522952</v>
      </c>
      <c r="AR1545" s="22">
        <f>Constants!$H77*'Activity data'!BK19*Constants!$H95*EF!$H220*MMVolatEF*NtoN2O*kgtoGg</f>
        <v>0.11612316759623514</v>
      </c>
      <c r="AS1545" s="22">
        <f>Constants!$H77*'Activity data'!BL19*Constants!$H95*EF!$H220*MMVolatEF*NtoN2O*kgtoGg</f>
        <v>0.11897143645250939</v>
      </c>
      <c r="AT1545" s="22">
        <f>Constants!$H77*'Activity data'!BM19*Constants!$H95*EF!$H220*MMVolatEF*NtoN2O*kgtoGg</f>
        <v>0.12079119672743349</v>
      </c>
      <c r="AU1545" s="22">
        <f>Constants!$H77*'Activity data'!BN19*Constants!$H95*EF!$H220*MMVolatEF*NtoN2O*kgtoGg</f>
        <v>0.12245375957079793</v>
      </c>
      <c r="AV1545" s="22">
        <f>Constants!$H77*'Activity data'!BO19*Constants!$H95*EF!$H220*MMVolatEF*NtoN2O*kgtoGg</f>
        <v>0.12414207938975484</v>
      </c>
      <c r="AW1545" s="22">
        <f>Constants!$H77*'Activity data'!BP19*Constants!$H95*EF!$H220*MMVolatEF*NtoN2O*kgtoGg</f>
        <v>0.12579013418775925</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0.31034319165291707</v>
      </c>
      <c r="L1546" s="22">
        <f>Constants!$H78*'Activity data'!AE20*Constants!$H96*EF!$H221*MMVolatEF*NtoN2O*kgtoGg</f>
        <v>0.31442985679016972</v>
      </c>
      <c r="M1546" s="22">
        <f>Constants!$H78*'Activity data'!AF20*Constants!$H96*EF!$H221*MMVolatEF*NtoN2O*kgtoGg</f>
        <v>0.3209942132552846</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0.31577785743754244</v>
      </c>
      <c r="R1546" s="22">
        <f>Constants!$H78*'Activity data'!AK20*Constants!$H96*EF!$H221*MMVolatEF*NtoN2O*kgtoGg</f>
        <v>0.31441607582114939</v>
      </c>
      <c r="S1546" s="22">
        <f>Constants!$H78*'Activity data'!AL20*Constants!$H96*EF!$H221*MMVolatEF*NtoN2O*kgtoGg</f>
        <v>0.26887149184178222</v>
      </c>
      <c r="T1546" s="22">
        <f>Constants!$H78*'Activity data'!AM20*Constants!$H96*EF!$H221*MMVolatEF*NtoN2O*kgtoGg</f>
        <v>0.28020407007276854</v>
      </c>
      <c r="U1546" s="22">
        <f>Constants!$H78*'Activity data'!AN20*Constants!$H96*EF!$H221*MMVolatEF*NtoN2O*kgtoGg</f>
        <v>0.2880165772870702</v>
      </c>
      <c r="V1546" s="22">
        <f>Constants!$H78*'Activity data'!AO20*Constants!$H96*EF!$H221*MMVolatEF*NtoN2O*kgtoGg</f>
        <v>0.29485232515565102</v>
      </c>
      <c r="W1546" s="22">
        <f>Constants!$H78*'Activity data'!AP20*Constants!$H96*EF!$H221*MMVolatEF*NtoN2O*kgtoGg</f>
        <v>0.3028450430405995</v>
      </c>
      <c r="X1546" s="22">
        <f>Constants!$H78*'Activity data'!AQ20*Constants!$H96*EF!$H221*MMVolatEF*NtoN2O*kgtoGg</f>
        <v>0.31025383960316832</v>
      </c>
      <c r="Y1546" s="22">
        <f>Constants!$H78*'Activity data'!AR20*Constants!$H96*EF!$H221*MMVolatEF*NtoN2O*kgtoGg</f>
        <v>0.31592402483889376</v>
      </c>
      <c r="Z1546" s="22">
        <f>Constants!$H78*'Activity data'!AS20*Constants!$H96*EF!$H221*MMVolatEF*NtoN2O*kgtoGg</f>
        <v>0.32154064943917382</v>
      </c>
      <c r="AA1546" s="22">
        <f>Constants!$H78*'Activity data'!AT20*Constants!$H96*EF!$H221*MMVolatEF*NtoN2O*kgtoGg</f>
        <v>0.32743927754241053</v>
      </c>
      <c r="AB1546" s="22">
        <f>Constants!$H78*'Activity data'!AU20*Constants!$H96*EF!$H221*MMVolatEF*NtoN2O*kgtoGg</f>
        <v>0.33712545194764854</v>
      </c>
      <c r="AC1546" s="22">
        <f>Constants!$H78*'Activity data'!AV20*Constants!$H96*EF!$H221*MMVolatEF*NtoN2O*kgtoGg</f>
        <v>0.34507760112036523</v>
      </c>
      <c r="AD1546" s="22">
        <f>Constants!$H78*'Activity data'!AW20*Constants!$H96*EF!$H221*MMVolatEF*NtoN2O*kgtoGg</f>
        <v>0.35564405215361022</v>
      </c>
      <c r="AE1546" s="22">
        <f>Constants!$H78*'Activity data'!AX20*Constants!$H96*EF!$H221*MMVolatEF*NtoN2O*kgtoGg</f>
        <v>0.36687343121875787</v>
      </c>
      <c r="AF1546" s="22">
        <f>Constants!$H78*'Activity data'!AY20*Constants!$H96*EF!$H221*MMVolatEF*NtoN2O*kgtoGg</f>
        <v>0.38105287569781499</v>
      </c>
      <c r="AG1546" s="22">
        <f>Constants!$H78*'Activity data'!AZ20*Constants!$H96*EF!$H221*MMVolatEF*NtoN2O*kgtoGg</f>
        <v>0.39673448566051983</v>
      </c>
      <c r="AH1546" s="22">
        <f>Constants!$H78*'Activity data'!BA20*Constants!$H96*EF!$H221*MMVolatEF*NtoN2O*kgtoGg</f>
        <v>0.40814062440822391</v>
      </c>
      <c r="AI1546" s="22">
        <f>Constants!$H78*'Activity data'!BB20*Constants!$H96*EF!$H221*MMVolatEF*NtoN2O*kgtoGg</f>
        <v>0.41958927735960705</v>
      </c>
      <c r="AJ1546" s="22">
        <f>Constants!$H78*'Activity data'!BC20*Constants!$H96*EF!$H221*MMVolatEF*NtoN2O*kgtoGg</f>
        <v>0.43263627174479086</v>
      </c>
      <c r="AK1546" s="22">
        <f>Constants!$H78*'Activity data'!BD20*Constants!$H96*EF!$H221*MMVolatEF*NtoN2O*kgtoGg</f>
        <v>0.44561372731390259</v>
      </c>
      <c r="AL1546" s="22">
        <f>Constants!$H78*'Activity data'!BE20*Constants!$H96*EF!$H221*MMVolatEF*NtoN2O*kgtoGg</f>
        <v>0.46032519932348981</v>
      </c>
      <c r="AM1546" s="22">
        <f>Constants!$H78*'Activity data'!BF20*Constants!$H96*EF!$H221*MMVolatEF*NtoN2O*kgtoGg</f>
        <v>0.47455838956587726</v>
      </c>
      <c r="AN1546" s="22">
        <f>Constants!$H78*'Activity data'!BG20*Constants!$H96*EF!$H221*MMVolatEF*NtoN2O*kgtoGg</f>
        <v>0.49154327888948696</v>
      </c>
      <c r="AO1546" s="22">
        <f>Constants!$H78*'Activity data'!BH20*Constants!$H96*EF!$H221*MMVolatEF*NtoN2O*kgtoGg</f>
        <v>0.50876630264940836</v>
      </c>
      <c r="AP1546" s="22">
        <f>Constants!$H78*'Activity data'!BI20*Constants!$H96*EF!$H221*MMVolatEF*NtoN2O*kgtoGg</f>
        <v>0.52655623714118094</v>
      </c>
      <c r="AQ1546" s="22">
        <f>Constants!$H78*'Activity data'!BJ20*Constants!$H96*EF!$H221*MMVolatEF*NtoN2O*kgtoGg</f>
        <v>0.54501878013466187</v>
      </c>
      <c r="AR1546" s="22">
        <f>Constants!$H78*'Activity data'!BK20*Constants!$H96*EF!$H221*MMVolatEF*NtoN2O*kgtoGg</f>
        <v>0.56435558403539943</v>
      </c>
      <c r="AS1546" s="22">
        <f>Constants!$H78*'Activity data'!BL20*Constants!$H96*EF!$H221*MMVolatEF*NtoN2O*kgtoGg</f>
        <v>0.58559974382680113</v>
      </c>
      <c r="AT1546" s="22">
        <f>Constants!$H78*'Activity data'!BM20*Constants!$H96*EF!$H221*MMVolatEF*NtoN2O*kgtoGg</f>
        <v>0.59692286491704627</v>
      </c>
      <c r="AU1546" s="22">
        <f>Constants!$H78*'Activity data'!BN20*Constants!$H96*EF!$H221*MMVolatEF*NtoN2O*kgtoGg</f>
        <v>0.60677567293704238</v>
      </c>
      <c r="AV1546" s="22">
        <f>Constants!$H78*'Activity data'!BO20*Constants!$H96*EF!$H221*MMVolatEF*NtoN2O*kgtoGg</f>
        <v>0.61691477525859661</v>
      </c>
      <c r="AW1546" s="22">
        <f>Constants!$H78*'Activity data'!BP20*Constants!$H96*EF!$H221*MMVolatEF*NtoN2O*kgtoGg</f>
        <v>0.62671642053745458</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9.0417475033143069E-2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9.2016609055475665E-2</v>
      </c>
      <c r="S1547" s="22">
        <f>Constants!$H63*'Activity data'!AL5*Constants!$H81*FracLEACHMM*MMLeachEF*NtoN2O*kgtoGg</f>
        <v>8.9502867883282211E-2</v>
      </c>
      <c r="T1547" s="22">
        <f>Constants!$H63*'Activity data'!AM5*Constants!$H81*FracLEACHMM*MMLeachEF*NtoN2O*kgtoGg</f>
        <v>9.0644956595589188E-2</v>
      </c>
      <c r="U1547" s="22">
        <f>Constants!$H63*'Activity data'!AN5*Constants!$H81*FracLEACHMM*MMLeachEF*NtoN2O*kgtoGg</f>
        <v>9.1527811119308605E-2</v>
      </c>
      <c r="V1547" s="22">
        <f>Constants!$H63*'Activity data'!AO5*Constants!$H81*FracLEACHMM*MMLeachEF*NtoN2O*kgtoGg</f>
        <v>9.2315926972152906E-2</v>
      </c>
      <c r="W1547" s="22">
        <f>Constants!$H63*'Activity data'!AP5*Constants!$H81*FracLEACHMM*MMLeachEF*NtoN2O*kgtoGg</f>
        <v>9.3149050117133564E-2</v>
      </c>
      <c r="X1547" s="22">
        <f>Constants!$H63*'Activity data'!AQ5*Constants!$H81*FracLEACHMM*MMLeachEF*NtoN2O*kgtoGg</f>
        <v>9.3909710569591548E-2</v>
      </c>
      <c r="Y1547" s="22">
        <f>Constants!$H63*'Activity data'!AR5*Constants!$H81*FracLEACHMM*MMLeachEF*NtoN2O*kgtoGg</f>
        <v>9.4550950113693522E-2</v>
      </c>
      <c r="Z1547" s="22">
        <f>Constants!$H63*'Activity data'!AS5*Constants!$H81*FracLEACHMM*MMLeachEF*NtoN2O*kgtoGg</f>
        <v>9.5184211911405373E-2</v>
      </c>
      <c r="AA1547" s="22">
        <f>Constants!$H63*'Activity data'!AT5*Constants!$H81*FracLEACHMM*MMLeachEF*NtoN2O*kgtoGg</f>
        <v>9.5831281973926818E-2</v>
      </c>
      <c r="AB1547" s="22">
        <f>Constants!$H63*'Activity data'!AU5*Constants!$H81*FracLEACHMM*MMLeachEF*NtoN2O*kgtoGg</f>
        <v>9.6729088702779728E-2</v>
      </c>
      <c r="AC1547" s="22">
        <f>Constants!$H63*'Activity data'!AV5*Constants!$H81*FracLEACHMM*MMLeachEF*NtoN2O*kgtoGg</f>
        <v>9.7503912279263999E-2</v>
      </c>
      <c r="AD1547" s="22">
        <f>Constants!$H63*'Activity data'!AW5*Constants!$H81*FracLEACHMM*MMLeachEF*NtoN2O*kgtoGg</f>
        <v>9.8454353349215221E-2</v>
      </c>
      <c r="AE1547" s="22">
        <f>Constants!$H63*'Activity data'!AX5*Constants!$H81*FracLEACHMM*MMLeachEF*NtoN2O*kgtoGg</f>
        <v>9.9447938618279427E-2</v>
      </c>
      <c r="AF1547" s="22">
        <f>Constants!$H63*'Activity data'!AY5*Constants!$H81*FracLEACHMM*MMLeachEF*NtoN2O*kgtoGg</f>
        <v>0.10064124113742504</v>
      </c>
      <c r="AG1547" s="22">
        <f>Constants!$H63*'Activity data'!AZ5*Constants!$H81*FracLEACHMM*MMLeachEF*NtoN2O*kgtoGg</f>
        <v>0.10193584568617979</v>
      </c>
      <c r="AH1547" s="22">
        <f>Constants!$H63*'Activity data'!BA5*Constants!$H81*FracLEACHMM*MMLeachEF*NtoN2O*kgtoGg</f>
        <v>0.10293379227552139</v>
      </c>
      <c r="AI1547" s="22">
        <f>Constants!$H63*'Activity data'!BB5*Constants!$H81*FracLEACHMM*MMLeachEF*NtoN2O*kgtoGg</f>
        <v>0.10393173549349514</v>
      </c>
      <c r="AJ1547" s="22">
        <f>Constants!$H63*'Activity data'!BC5*Constants!$H81*FracLEACHMM*MMLeachEF*NtoN2O*kgtoGg</f>
        <v>0.10503705231210607</v>
      </c>
      <c r="AK1547" s="22">
        <f>Constants!$H63*'Activity data'!BD5*Constants!$H81*FracLEACHMM*MMLeachEF*NtoN2O*kgtoGg</f>
        <v>0.10613429191993426</v>
      </c>
      <c r="AL1547" s="22">
        <f>Constants!$H63*'Activity data'!BE5*Constants!$H81*FracLEACHMM*MMLeachEF*NtoN2O*kgtoGg</f>
        <v>0.10734862525866423</v>
      </c>
      <c r="AM1547" s="22">
        <f>Constants!$H63*'Activity data'!BF5*Constants!$H81*FracLEACHMM*MMLeachEF*NtoN2O*kgtoGg</f>
        <v>0.10852608099273874</v>
      </c>
      <c r="AN1547" s="22">
        <f>Constants!$H63*'Activity data'!BG5*Constants!$H81*FracLEACHMM*MMLeachEF*NtoN2O*kgtoGg</f>
        <v>0.1098933360698278</v>
      </c>
      <c r="AO1547" s="22">
        <f>Constants!$H63*'Activity data'!BH5*Constants!$H81*FracLEACHMM*MMLeachEF*NtoN2O*kgtoGg</f>
        <v>0.1112750608927934</v>
      </c>
      <c r="AP1547" s="22">
        <f>Constants!$H63*'Activity data'!BI5*Constants!$H81*FracLEACHMM*MMLeachEF*NtoN2O*kgtoGg</f>
        <v>0.11269415933025419</v>
      </c>
      <c r="AQ1547" s="22">
        <f>Constants!$H63*'Activity data'!BJ5*Constants!$H81*FracLEACHMM*MMLeachEF*NtoN2O*kgtoGg</f>
        <v>0.11415804245931915</v>
      </c>
      <c r="AR1547" s="22">
        <f>Constants!$H63*'Activity data'!BK5*Constants!$H81*FracLEACHMM*MMLeachEF*NtoN2O*kgtoGg</f>
        <v>0.11568098721467082</v>
      </c>
      <c r="AS1547" s="22">
        <f>Constants!$H63*'Activity data'!BL5*Constants!$H81*FracLEACHMM*MMLeachEF*NtoN2O*kgtoGg</f>
        <v>0.11733637372724362</v>
      </c>
      <c r="AT1547" s="22">
        <f>Constants!$H63*'Activity data'!BM5*Constants!$H81*FracLEACHMM*MMLeachEF*NtoN2O*kgtoGg</f>
        <v>0.11828483355566774</v>
      </c>
      <c r="AU1547" s="22">
        <f>Constants!$H63*'Activity data'!BN5*Constants!$H81*FracLEACHMM*MMLeachEF*NtoN2O*kgtoGg</f>
        <v>0.11912276639221764</v>
      </c>
      <c r="AV1547" s="22">
        <f>Constants!$H63*'Activity data'!BO5*Constants!$H81*FracLEACHMM*MMLeachEF*NtoN2O*kgtoGg</f>
        <v>0.11997455829037502</v>
      </c>
      <c r="AW1547" s="22">
        <f>Constants!$H63*'Activity data'!BP5*Constants!$H81*FracLEACHMM*MMLeachEF*NtoN2O*kgtoGg</f>
        <v>0.12079554620024327</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2.7786681470952937E-2</v>
      </c>
      <c r="S1548" s="22">
        <f>Constants!$H64*'Activity data'!AL6*Constants!$H82*FracLEACHMM*MMLeachEF*NtoN2O*kgtoGg</f>
        <v>2.7027595410630403E-2</v>
      </c>
      <c r="T1548" s="22">
        <f>Constants!$H64*'Activity data'!AM6*Constants!$H82*FracLEACHMM*MMLeachEF*NtoN2O*kgtoGg</f>
        <v>2.7372477226926328E-2</v>
      </c>
      <c r="U1548" s="22">
        <f>Constants!$H64*'Activity data'!AN6*Constants!$H82*FracLEACHMM*MMLeachEF*NtoN2O*kgtoGg</f>
        <v>2.7639076895047021E-2</v>
      </c>
      <c r="V1548" s="22">
        <f>Constants!$H64*'Activity data'!AO6*Constants!$H82*FracLEACHMM*MMLeachEF*NtoN2O*kgtoGg</f>
        <v>2.7877067888086013E-2</v>
      </c>
      <c r="W1548" s="22">
        <f>Constants!$H64*'Activity data'!AP6*Constants!$H82*FracLEACHMM*MMLeachEF*NtoN2O*kgtoGg</f>
        <v>2.812864994151399E-2</v>
      </c>
      <c r="X1548" s="22">
        <f>Constants!$H64*'Activity data'!AQ6*Constants!$H82*FracLEACHMM*MMLeachEF*NtoN2O*kgtoGg</f>
        <v>2.8358350100180542E-2</v>
      </c>
      <c r="Y1548" s="22">
        <f>Constants!$H64*'Activity data'!AR6*Constants!$H82*FracLEACHMM*MMLeachEF*NtoN2O*kgtoGg</f>
        <v>2.8551988174235182E-2</v>
      </c>
      <c r="Z1548" s="22">
        <f>Constants!$H64*'Activity data'!AS6*Constants!$H82*FracLEACHMM*MMLeachEF*NtoN2O*kgtoGg</f>
        <v>2.8743217171275631E-2</v>
      </c>
      <c r="AA1548" s="22">
        <f>Constants!$H64*'Activity data'!AT6*Constants!$H82*FracLEACHMM*MMLeachEF*NtoN2O*kgtoGg</f>
        <v>2.8938615913972544E-2</v>
      </c>
      <c r="AB1548" s="22">
        <f>Constants!$H64*'Activity data'!AU6*Constants!$H82*FracLEACHMM*MMLeachEF*NtoN2O*kgtoGg</f>
        <v>2.920973076870571E-2</v>
      </c>
      <c r="AC1548" s="22">
        <f>Constants!$H64*'Activity data'!AV6*Constants!$H82*FracLEACHMM*MMLeachEF*NtoN2O*kgtoGg</f>
        <v>2.9443707831509378E-2</v>
      </c>
      <c r="AD1548" s="22">
        <f>Constants!$H64*'Activity data'!AW6*Constants!$H82*FracLEACHMM*MMLeachEF*NtoN2O*kgtoGg</f>
        <v>2.9730716921919611E-2</v>
      </c>
      <c r="AE1548" s="22">
        <f>Constants!$H64*'Activity data'!AX6*Constants!$H82*FracLEACHMM*MMLeachEF*NtoN2O*kgtoGg</f>
        <v>3.0030754465892501E-2</v>
      </c>
      <c r="AF1548" s="22">
        <f>Constants!$H64*'Activity data'!AY6*Constants!$H82*FracLEACHMM*MMLeachEF*NtoN2O*kgtoGg</f>
        <v>3.0391101552558055E-2</v>
      </c>
      <c r="AG1548" s="22">
        <f>Constants!$H64*'Activity data'!AZ6*Constants!$H82*FracLEACHMM*MMLeachEF*NtoN2O*kgtoGg</f>
        <v>3.078203928213041E-2</v>
      </c>
      <c r="AH1548" s="22">
        <f>Constants!$H64*'Activity data'!BA6*Constants!$H82*FracLEACHMM*MMLeachEF*NtoN2O*kgtoGg</f>
        <v>3.1083393834180274E-2</v>
      </c>
      <c r="AI1548" s="22">
        <f>Constants!$H64*'Activity data'!BB6*Constants!$H82*FracLEACHMM*MMLeachEF*NtoN2O*kgtoGg</f>
        <v>3.138474736816256E-2</v>
      </c>
      <c r="AJ1548" s="22">
        <f>Constants!$H64*'Activity data'!BC6*Constants!$H82*FracLEACHMM*MMLeachEF*NtoN2O*kgtoGg</f>
        <v>3.171852500546618E-2</v>
      </c>
      <c r="AK1548" s="22">
        <f>Constants!$H64*'Activity data'!BD6*Constants!$H82*FracLEACHMM*MMLeachEF*NtoN2O*kgtoGg</f>
        <v>3.2049863530032495E-2</v>
      </c>
      <c r="AL1548" s="22">
        <f>Constants!$H64*'Activity data'!BE6*Constants!$H82*FracLEACHMM*MMLeachEF*NtoN2O*kgtoGg</f>
        <v>3.2416561390660091E-2</v>
      </c>
      <c r="AM1548" s="22">
        <f>Constants!$H64*'Activity data'!BF6*Constants!$H82*FracLEACHMM*MMLeachEF*NtoN2O*kgtoGg</f>
        <v>3.2772123150267542E-2</v>
      </c>
      <c r="AN1548" s="22">
        <f>Constants!$H64*'Activity data'!BG6*Constants!$H82*FracLEACHMM*MMLeachEF*NtoN2O*kgtoGg</f>
        <v>3.3184999496251033E-2</v>
      </c>
      <c r="AO1548" s="22">
        <f>Constants!$H64*'Activity data'!BH6*Constants!$H82*FracLEACHMM*MMLeachEF*NtoN2O*kgtoGg</f>
        <v>3.3602245338391408E-2</v>
      </c>
      <c r="AP1548" s="22">
        <f>Constants!$H64*'Activity data'!BI6*Constants!$H82*FracLEACHMM*MMLeachEF*NtoN2O*kgtoGg</f>
        <v>3.4030777063939747E-2</v>
      </c>
      <c r="AQ1548" s="22">
        <f>Constants!$H64*'Activity data'!BJ6*Constants!$H82*FracLEACHMM*MMLeachEF*NtoN2O*kgtoGg</f>
        <v>3.4472832630163749E-2</v>
      </c>
      <c r="AR1548" s="22">
        <f>Constants!$H64*'Activity data'!BK6*Constants!$H82*FracLEACHMM*MMLeachEF*NtoN2O*kgtoGg</f>
        <v>3.4932723309131296E-2</v>
      </c>
      <c r="AS1548" s="22">
        <f>Constants!$H64*'Activity data'!BL6*Constants!$H82*FracLEACHMM*MMLeachEF*NtoN2O*kgtoGg</f>
        <v>3.5432608038728754E-2</v>
      </c>
      <c r="AT1548" s="22">
        <f>Constants!$H64*'Activity data'!BM6*Constants!$H82*FracLEACHMM*MMLeachEF*NtoN2O*kgtoGg</f>
        <v>3.5719018844461971E-2</v>
      </c>
      <c r="AU1548" s="22">
        <f>Constants!$H64*'Activity data'!BN6*Constants!$H82*FracLEACHMM*MMLeachEF*NtoN2O*kgtoGg</f>
        <v>3.5972053302721844E-2</v>
      </c>
      <c r="AV1548" s="22">
        <f>Constants!$H64*'Activity data'!BO6*Constants!$H82*FracLEACHMM*MMLeachEF*NtoN2O*kgtoGg</f>
        <v>3.6229272845982437E-2</v>
      </c>
      <c r="AW1548" s="22">
        <f>Constants!$H64*'Activity data'!BP6*Constants!$H82*FracLEACHMM*MMLeachEF*NtoN2O*kgtoGg</f>
        <v>3.6477190366277695E-2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1.4939147526814829E-3</v>
      </c>
      <c r="S1549" s="22">
        <f>Constants!$H65*'Activity data'!AL7*Constants!$H83*FracLEACHMM*MMLeachEF*NtoN2O*kgtoGg</f>
        <v>1.4531034789330812E-3</v>
      </c>
      <c r="T1549" s="22">
        <f>Constants!$H65*'Activity data'!AM7*Constants!$H83*FracLEACHMM*MMLeachEF*NtoN2O*kgtoGg</f>
        <v>1.4716456007706482E-3</v>
      </c>
      <c r="U1549" s="22">
        <f>Constants!$H65*'Activity data'!AN7*Constants!$H83*FracLEACHMM*MMLeachEF*NtoN2O*kgtoGg</f>
        <v>1.4859789848302677E-3</v>
      </c>
      <c r="V1549" s="22">
        <f>Constants!$H65*'Activity data'!AO7*Constants!$H83*FracLEACHMM*MMLeachEF*NtoN2O*kgtoGg</f>
        <v>1.498774260720911E-3</v>
      </c>
      <c r="W1549" s="22">
        <f>Constants!$H65*'Activity data'!AP7*Constants!$H83*FracLEACHMM*MMLeachEF*NtoN2O*kgtoGg</f>
        <v>1.5123002422786169E-3</v>
      </c>
      <c r="X1549" s="22">
        <f>Constants!$H65*'Activity data'!AQ7*Constants!$H83*FracLEACHMM*MMLeachEF*NtoN2O*kgtoGg</f>
        <v>1.5246497722533983E-3</v>
      </c>
      <c r="Y1549" s="22">
        <f>Constants!$H65*'Activity data'!AR7*Constants!$H83*FracLEACHMM*MMLeachEF*NtoN2O*kgtoGg</f>
        <v>1.5350604711997071E-3</v>
      </c>
      <c r="Z1549" s="22">
        <f>Constants!$H65*'Activity data'!AS7*Constants!$H83*FracLEACHMM*MMLeachEF*NtoN2O*kgtoGg</f>
        <v>1.5453416492568217E-3</v>
      </c>
      <c r="AA1549" s="22">
        <f>Constants!$H65*'Activity data'!AT7*Constants!$H83*FracLEACHMM*MMLeachEF*NtoN2O*kgtoGg</f>
        <v>1.5558470082603964E-3</v>
      </c>
      <c r="AB1549" s="22">
        <f>Constants!$H65*'Activity data'!AU7*Constants!$H83*FracLEACHMM*MMLeachEF*NtoN2O*kgtoGg</f>
        <v>1.5704231454497315E-3</v>
      </c>
      <c r="AC1549" s="22">
        <f>Constants!$H65*'Activity data'!AV7*Constants!$H83*FracLEACHMM*MMLeachEF*NtoN2O*kgtoGg</f>
        <v>1.5830026176071707E-3</v>
      </c>
      <c r="AD1549" s="22">
        <f>Constants!$H65*'Activity data'!AW7*Constants!$H83*FracLEACHMM*MMLeachEF*NtoN2O*kgtoGg</f>
        <v>1.5984332876843356E-3</v>
      </c>
      <c r="AE1549" s="22">
        <f>Constants!$H65*'Activity data'!AX7*Constants!$H83*FracLEACHMM*MMLeachEF*NtoN2O*kgtoGg</f>
        <v>1.6145644156050256E-3</v>
      </c>
      <c r="AF1549" s="22">
        <f>Constants!$H65*'Activity data'!AY7*Constants!$H83*FracLEACHMM*MMLeachEF*NtoN2O*kgtoGg</f>
        <v>1.6339380075691549E-3</v>
      </c>
      <c r="AG1549" s="22">
        <f>Constants!$H65*'Activity data'!AZ7*Constants!$H83*FracLEACHMM*MMLeachEF*NtoN2O*kgtoGg</f>
        <v>1.6549562656219727E-3</v>
      </c>
      <c r="AH1549" s="22">
        <f>Constants!$H65*'Activity data'!BA7*Constants!$H83*FracLEACHMM*MMLeachEF*NtoN2O*kgtoGg</f>
        <v>1.6711582007672553E-3</v>
      </c>
      <c r="AI1549" s="22">
        <f>Constants!$H65*'Activity data'!BB7*Constants!$H83*FracLEACHMM*MMLeachEF*NtoN2O*kgtoGg</f>
        <v>1.6873600811774603E-3</v>
      </c>
      <c r="AJ1549" s="22">
        <f>Constants!$H65*'Activity data'!BC7*Constants!$H83*FracLEACHMM*MMLeachEF*NtoN2O*kgtoGg</f>
        <v>1.7053052012884857E-3</v>
      </c>
      <c r="AK1549" s="22">
        <f>Constants!$H65*'Activity data'!BD7*Constants!$H83*FracLEACHMM*MMLeachEF*NtoN2O*kgtoGg</f>
        <v>1.7231191856787692E-3</v>
      </c>
      <c r="AL1549" s="22">
        <f>Constants!$H65*'Activity data'!BE7*Constants!$H83*FracLEACHMM*MMLeachEF*NtoN2O*kgtoGg</f>
        <v>1.7428342187366384E-3</v>
      </c>
      <c r="AM1549" s="22">
        <f>Constants!$H65*'Activity data'!BF7*Constants!$H83*FracLEACHMM*MMLeachEF*NtoN2O*kgtoGg</f>
        <v>1.7619505338216986E-3</v>
      </c>
      <c r="AN1549" s="22">
        <f>Constants!$H65*'Activity data'!BG7*Constants!$H83*FracLEACHMM*MMLeachEF*NtoN2O*kgtoGg</f>
        <v>1.7841482930230895E-3</v>
      </c>
      <c r="AO1549" s="22">
        <f>Constants!$H65*'Activity data'!BH7*Constants!$H83*FracLEACHMM*MMLeachEF*NtoN2O*kgtoGg</f>
        <v>1.8065809724965318E-3</v>
      </c>
      <c r="AP1549" s="22">
        <f>Constants!$H65*'Activity data'!BI7*Constants!$H83*FracLEACHMM*MMLeachEF*NtoN2O*kgtoGg</f>
        <v>1.829620422797855E-3</v>
      </c>
      <c r="AQ1549" s="22">
        <f>Constants!$H65*'Activity data'!BJ7*Constants!$H83*FracLEACHMM*MMLeachEF*NtoN2O*kgtoGg</f>
        <v>1.8533869647858693E-3</v>
      </c>
      <c r="AR1549" s="22">
        <f>Constants!$H65*'Activity data'!BK7*Constants!$H83*FracLEACHMM*MMLeachEF*NtoN2O*kgtoGg</f>
        <v>1.8781123883902864E-3</v>
      </c>
      <c r="AS1549" s="22">
        <f>Constants!$H65*'Activity data'!BL7*Constants!$H83*FracLEACHMM*MMLeachEF*NtoN2O*kgtoGg</f>
        <v>1.90498804005695E-3</v>
      </c>
      <c r="AT1549" s="22">
        <f>Constants!$H65*'Activity data'!BM7*Constants!$H83*FracLEACHMM*MMLeachEF*NtoN2O*kgtoGg</f>
        <v>1.9203865441373847E-3</v>
      </c>
      <c r="AU1549" s="22">
        <f>Constants!$H65*'Activity data'!BN7*Constants!$H83*FracLEACHMM*MMLeachEF*NtoN2O*kgtoGg</f>
        <v>1.9339906123499336E-3</v>
      </c>
      <c r="AV1549" s="22">
        <f>Constants!$H65*'Activity data'!BO7*Constants!$H83*FracLEACHMM*MMLeachEF*NtoN2O*kgtoGg</f>
        <v>1.9478196862088145E-3</v>
      </c>
      <c r="AW1549" s="22">
        <f>Constants!$H65*'Activity data'!BP7*Constants!$H83*FracLEACHMM*MMLeachEF*NtoN2O*kgtoGg</f>
        <v>1.9611486489136435E-3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3.0303014392691133E-2</v>
      </c>
      <c r="L1550" s="22">
        <f>Constants!$H66*'Activity data'!AE8*Constants!$H84*FracLEACHMM*MMLeachEF*NtoN2O*kgtoGg</f>
        <v>3.0040206026371356E-2</v>
      </c>
      <c r="M1550" s="22">
        <f>Constants!$H66*'Activity data'!AF8*Constants!$H84*FracLEACHMM*MMLeachEF*NtoN2O*kgtoGg</f>
        <v>2.9940162837193186E-2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2.4022317736982306E-2</v>
      </c>
      <c r="T1550" s="22">
        <f>Constants!$H66*'Activity data'!AM8*Constants!$H84*FracLEACHMM*MMLeachEF*NtoN2O*kgtoGg</f>
        <v>2.4491926935235234E-2</v>
      </c>
      <c r="U1550" s="22">
        <f>Constants!$H66*'Activity data'!AN8*Constants!$H84*FracLEACHMM*MMLeachEF*NtoN2O*kgtoGg</f>
        <v>2.47439509186555E-2</v>
      </c>
      <c r="V1550" s="22">
        <f>Constants!$H66*'Activity data'!AO8*Constants!$H84*FracLEACHMM*MMLeachEF*NtoN2O*kgtoGg</f>
        <v>2.4923586839833447E-2</v>
      </c>
      <c r="W1550" s="22">
        <f>Constants!$H66*'Activity data'!AP8*Constants!$H84*FracLEACHMM*MMLeachEF*NtoN2O*kgtoGg</f>
        <v>2.5147538878171349E-2</v>
      </c>
      <c r="X1550" s="22">
        <f>Constants!$H66*'Activity data'!AQ8*Constants!$H84*FracLEACHMM*MMLeachEF*NtoN2O*kgtoGg</f>
        <v>2.5321321478984984E-2</v>
      </c>
      <c r="Y1550" s="22">
        <f>Constants!$H66*'Activity data'!AR8*Constants!$H84*FracLEACHMM*MMLeachEF*NtoN2O*kgtoGg</f>
        <v>2.5393529956845354E-2</v>
      </c>
      <c r="Z1550" s="22">
        <f>Constants!$H66*'Activity data'!AS8*Constants!$H84*FracLEACHMM*MMLeachEF*NtoN2O*kgtoGg</f>
        <v>2.5454834381522507E-2</v>
      </c>
      <c r="AA1550" s="22">
        <f>Constants!$H66*'Activity data'!AT8*Constants!$H84*FracLEACHMM*MMLeachEF*NtoN2O*kgtoGg</f>
        <v>2.5522551897019404E-2</v>
      </c>
      <c r="AB1550" s="22">
        <f>Constants!$H66*'Activity data'!AU8*Constants!$H84*FracLEACHMM*MMLeachEF*NtoN2O*kgtoGg</f>
        <v>2.5774060988212697E-2</v>
      </c>
      <c r="AC1550" s="22">
        <f>Constants!$H66*'Activity data'!AV8*Constants!$H84*FracLEACHMM*MMLeachEF*NtoN2O*kgtoGg</f>
        <v>2.5925794971091803E-2</v>
      </c>
      <c r="AD1550" s="22">
        <f>Constants!$H66*'Activity data'!AW8*Constants!$H84*FracLEACHMM*MMLeachEF*NtoN2O*kgtoGg</f>
        <v>2.5977185386761185E-2</v>
      </c>
      <c r="AE1550" s="22">
        <f>Constants!$H66*'Activity data'!AX8*Constants!$H84*FracLEACHMM*MMLeachEF*NtoN2O*kgtoGg</f>
        <v>2.6039630104720025E-2</v>
      </c>
      <c r="AF1550" s="22">
        <f>Constants!$H66*'Activity data'!AY8*Constants!$H84*FracLEACHMM*MMLeachEF*NtoN2O*kgtoGg</f>
        <v>2.6219300213881795E-2</v>
      </c>
      <c r="AG1550" s="22">
        <f>Constants!$H66*'Activity data'!AZ8*Constants!$H84*FracLEACHMM*MMLeachEF*NtoN2O*kgtoGg</f>
        <v>2.6440892596461523E-2</v>
      </c>
      <c r="AH1550" s="22">
        <f>Constants!$H66*'Activity data'!BA8*Constants!$H84*FracLEACHMM*MMLeachEF*NtoN2O*kgtoGg</f>
        <v>2.6438961706417009E-2</v>
      </c>
      <c r="AI1550" s="22">
        <f>Constants!$H66*'Activity data'!BB8*Constants!$H84*FracLEACHMM*MMLeachEF*NtoN2O*kgtoGg</f>
        <v>2.6417585870686634E-2</v>
      </c>
      <c r="AJ1550" s="22">
        <f>Constants!$H66*'Activity data'!BC8*Constants!$H84*FracLEACHMM*MMLeachEF*NtoN2O*kgtoGg</f>
        <v>2.6444279577295709E-2</v>
      </c>
      <c r="AK1550" s="22">
        <f>Constants!$H66*'Activity data'!BD8*Constants!$H84*FracLEACHMM*MMLeachEF*NtoN2O*kgtoGg</f>
        <v>2.6444051000813575E-2</v>
      </c>
      <c r="AL1550" s="22">
        <f>Constants!$H66*'Activity data'!BE8*Constants!$H84*FracLEACHMM*MMLeachEF*NtoN2O*kgtoGg</f>
        <v>2.6492097120323427E-2</v>
      </c>
      <c r="AM1550" s="22">
        <f>Constants!$H66*'Activity data'!BF8*Constants!$H84*FracLEACHMM*MMLeachEF*NtoN2O*kgtoGg</f>
        <v>2.6494217497218479E-2</v>
      </c>
      <c r="AN1550" s="22">
        <f>Constants!$H66*'Activity data'!BG8*Constants!$H84*FracLEACHMM*MMLeachEF*NtoN2O*kgtoGg</f>
        <v>2.6715691577395062E-2</v>
      </c>
      <c r="AO1550" s="22">
        <f>Constants!$H66*'Activity data'!BH8*Constants!$H84*FracLEACHMM*MMLeachEF*NtoN2O*kgtoGg</f>
        <v>2.6922741923996348E-2</v>
      </c>
      <c r="AP1550" s="22">
        <f>Constants!$H66*'Activity data'!BI8*Constants!$H84*FracLEACHMM*MMLeachEF*NtoN2O*kgtoGg</f>
        <v>2.7127710370930373E-2</v>
      </c>
      <c r="AQ1550" s="22">
        <f>Constants!$H66*'Activity data'!BJ8*Constants!$H84*FracLEACHMM*MMLeachEF*NtoN2O*kgtoGg</f>
        <v>2.7333614307009015E-2</v>
      </c>
      <c r="AR1550" s="22">
        <f>Constants!$H66*'Activity data'!BK8*Constants!$H84*FracLEACHMM*MMLeachEF*NtoN2O*kgtoGg</f>
        <v>2.7546728992874834E-2</v>
      </c>
      <c r="AS1550" s="22">
        <f>Constants!$H66*'Activity data'!BL8*Constants!$H84*FracLEACHMM*MMLeachEF*NtoN2O*kgtoGg</f>
        <v>2.7802898910549947E-2</v>
      </c>
      <c r="AT1550" s="22">
        <f>Constants!$H66*'Activity data'!BM8*Constants!$H84*FracLEACHMM*MMLeachEF*NtoN2O*kgtoGg</f>
        <v>2.7678284048176478E-2</v>
      </c>
      <c r="AU1550" s="22">
        <f>Constants!$H66*'Activity data'!BN8*Constants!$H84*FracLEACHMM*MMLeachEF*NtoN2O*kgtoGg</f>
        <v>2.7488128401720321E-2</v>
      </c>
      <c r="AV1550" s="22">
        <f>Constants!$H66*'Activity data'!BO8*Constants!$H84*FracLEACHMM*MMLeachEF*NtoN2O*kgtoGg</f>
        <v>2.7295603818214775E-2</v>
      </c>
      <c r="AW1550" s="22">
        <f>Constants!$H66*'Activity data'!BP8*Constants!$H84*FracLEACHMM*MMLeachEF*NtoN2O*kgtoGg</f>
        <v>2.7079409503277349E-2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4.0226293185258916E-2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3.1888867020119539E-2</v>
      </c>
      <c r="T1551" s="22">
        <f>Constants!$H67*'Activity data'!AM9*Constants!$H85*FracLEACHMM*MMLeachEF*NtoN2O*kgtoGg</f>
        <v>3.251225837804244E-2</v>
      </c>
      <c r="U1551" s="22">
        <f>Constants!$H67*'Activity data'!AN9*Constants!$H85*FracLEACHMM*MMLeachEF*NtoN2O*kgtoGg</f>
        <v>3.2846812245040755E-2</v>
      </c>
      <c r="V1551" s="22">
        <f>Constants!$H67*'Activity data'!AO9*Constants!$H85*FracLEACHMM*MMLeachEF*NtoN2O*kgtoGg</f>
        <v>3.3085273248895562E-2</v>
      </c>
      <c r="W1551" s="22">
        <f>Constants!$H67*'Activity data'!AP9*Constants!$H85*FracLEACHMM*MMLeachEF*NtoN2O*kgtoGg</f>
        <v>3.3382562496654028E-2</v>
      </c>
      <c r="X1551" s="22">
        <f>Constants!$H67*'Activity data'!AQ9*Constants!$H85*FracLEACHMM*MMLeachEF*NtoN2O*kgtoGg</f>
        <v>3.3613253402853524E-2</v>
      </c>
      <c r="Y1551" s="22">
        <f>Constants!$H67*'Activity data'!AR9*Constants!$H85*FracLEACHMM*MMLeachEF*NtoN2O*kgtoGg</f>
        <v>3.3709107873409846E-2</v>
      </c>
      <c r="Z1551" s="22">
        <f>Constants!$H67*'Activity data'!AS9*Constants!$H85*FracLEACHMM*MMLeachEF*NtoN2O*kgtoGg</f>
        <v>3.3790487558237887E-2</v>
      </c>
      <c r="AA1551" s="22">
        <f>Constants!$H67*'Activity data'!AT9*Constants!$H85*FracLEACHMM*MMLeachEF*NtoN2O*kgtoGg</f>
        <v>3.3880380418296489E-2</v>
      </c>
      <c r="AB1551" s="22">
        <f>Constants!$H67*'Activity data'!AU9*Constants!$H85*FracLEACHMM*MMLeachEF*NtoN2O*kgtoGg</f>
        <v>3.4214250782148452E-2</v>
      </c>
      <c r="AC1551" s="22">
        <f>Constants!$H67*'Activity data'!AV9*Constants!$H85*FracLEACHMM*MMLeachEF*NtoN2O*kgtoGg</f>
        <v>3.4415672845391571E-2</v>
      </c>
      <c r="AD1551" s="22">
        <f>Constants!$H67*'Activity data'!AW9*Constants!$H85*FracLEACHMM*MMLeachEF*NtoN2O*kgtoGg</f>
        <v>3.4483891996821198E-2</v>
      </c>
      <c r="AE1551" s="22">
        <f>Constants!$H67*'Activity data'!AX9*Constants!$H85*FracLEACHMM*MMLeachEF*NtoN2O*kgtoGg</f>
        <v>3.4566785384915574E-2</v>
      </c>
      <c r="AF1551" s="22">
        <f>Constants!$H67*'Activity data'!AY9*Constants!$H85*FracLEACHMM*MMLeachEF*NtoN2O*kgtoGg</f>
        <v>3.4805291772237623E-2</v>
      </c>
      <c r="AG1551" s="22">
        <f>Constants!$H67*'Activity data'!AZ9*Constants!$H85*FracLEACHMM*MMLeachEF*NtoN2O*kgtoGg</f>
        <v>3.5099448651608092E-2</v>
      </c>
      <c r="AH1551" s="22">
        <f>Constants!$H67*'Activity data'!BA9*Constants!$H85*FracLEACHMM*MMLeachEF*NtoN2O*kgtoGg</f>
        <v>3.5096885456144013E-2</v>
      </c>
      <c r="AI1551" s="22">
        <f>Constants!$H67*'Activity data'!BB9*Constants!$H85*FracLEACHMM*MMLeachEF*NtoN2O*kgtoGg</f>
        <v>3.5068509710284967E-2</v>
      </c>
      <c r="AJ1551" s="22">
        <f>Constants!$H67*'Activity data'!BC9*Constants!$H85*FracLEACHMM*MMLeachEF*NtoN2O*kgtoGg</f>
        <v>3.5103944761542341E-2</v>
      </c>
      <c r="AK1551" s="22">
        <f>Constants!$H67*'Activity data'!BD9*Constants!$H85*FracLEACHMM*MMLeachEF*NtoN2O*kgtoGg</f>
        <v>3.5103641333491697E-2</v>
      </c>
      <c r="AL1551" s="22">
        <f>Constants!$H67*'Activity data'!BE9*Constants!$H85*FracLEACHMM*MMLeachEF*NtoN2O*kgtoGg</f>
        <v>3.5167421037542668E-2</v>
      </c>
      <c r="AM1551" s="22">
        <f>Constants!$H67*'Activity data'!BF9*Constants!$H85*FracLEACHMM*MMLeachEF*NtoN2O*kgtoGg</f>
        <v>3.5170235770807745E-2</v>
      </c>
      <c r="AN1551" s="22">
        <f>Constants!$H67*'Activity data'!BG9*Constants!$H85*FracLEACHMM*MMLeachEF*NtoN2O*kgtoGg</f>
        <v>3.5464235607479674E-2</v>
      </c>
      <c r="AO1551" s="22">
        <f>Constants!$H67*'Activity data'!BH9*Constants!$H85*FracLEACHMM*MMLeachEF*NtoN2O*kgtoGg</f>
        <v>3.5739088394022983E-2</v>
      </c>
      <c r="AP1551" s="22">
        <f>Constants!$H67*'Activity data'!BI9*Constants!$H85*FracLEACHMM*MMLeachEF*NtoN2O*kgtoGg</f>
        <v>3.6011177524604129E-2</v>
      </c>
      <c r="AQ1551" s="22">
        <f>Constants!$H67*'Activity data'!BJ9*Constants!$H85*FracLEACHMM*MMLeachEF*NtoN2O*kgtoGg</f>
        <v>3.6284508487437188E-2</v>
      </c>
      <c r="AR1551" s="22">
        <f>Constants!$H67*'Activity data'!BK9*Constants!$H85*FracLEACHMM*MMLeachEF*NtoN2O*kgtoGg</f>
        <v>3.6567411492551771E-2</v>
      </c>
      <c r="AS1551" s="22">
        <f>Constants!$H67*'Activity data'!BL9*Constants!$H85*FracLEACHMM*MMLeachEF*NtoN2O*kgtoGg</f>
        <v>3.6907468956146154E-2</v>
      </c>
      <c r="AT1551" s="22">
        <f>Constants!$H67*'Activity data'!BM9*Constants!$H85*FracLEACHMM*MMLeachEF*NtoN2O*kgtoGg</f>
        <v>3.6742046667653148E-2</v>
      </c>
      <c r="AU1551" s="22">
        <f>Constants!$H67*'Activity data'!BN9*Constants!$H85*FracLEACHMM*MMLeachEF*NtoN2O*kgtoGg</f>
        <v>3.6489621061208441E-2</v>
      </c>
      <c r="AV1551" s="22">
        <f>Constants!$H67*'Activity data'!BO9*Constants!$H85*FracLEACHMM*MMLeachEF*NtoN2O*kgtoGg</f>
        <v>3.6234050765755178E-2</v>
      </c>
      <c r="AW1551" s="22">
        <f>Constants!$H67*'Activity data'!BP9*Constants!$H85*FracLEACHMM*MMLeachEF*NtoN2O*kgtoGg</f>
        <v>3.594705965045028E-2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4.1968337096859189E-2</v>
      </c>
      <c r="L1552" s="22">
        <f>Constants!$H68*'Activity data'!AE10*Constants!$H86*FracLEACHMM*MMLeachEF*NtoN2O*kgtoGg</f>
        <v>4.3383434779753448E-2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4.7281576900430188E-2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4.6001406546351306E-2</v>
      </c>
      <c r="T1552" s="22">
        <f>Constants!$H68*'Activity data'!AM10*Constants!$H86*FracLEACHMM*MMLeachEF*NtoN2O*kgtoGg</f>
        <v>4.8030645892974268E-2</v>
      </c>
      <c r="U1552" s="22">
        <f>Constants!$H68*'Activity data'!AN10*Constants!$H86*FracLEACHMM*MMLeachEF*NtoN2O*kgtoGg</f>
        <v>4.9677926538676052E-2</v>
      </c>
      <c r="V1552" s="22">
        <f>Constants!$H68*'Activity data'!AO10*Constants!$H86*FracLEACHMM*MMLeachEF*NtoN2O*kgtoGg</f>
        <v>5.1212475396024852E-2</v>
      </c>
      <c r="W1552" s="22">
        <f>Constants!$H68*'Activity data'!AP10*Constants!$H86*FracLEACHMM*MMLeachEF*NtoN2O*kgtoGg</f>
        <v>5.2870611190916086E-2</v>
      </c>
      <c r="X1552" s="22">
        <f>Constants!$H68*'Activity data'!AQ10*Constants!$H86*FracLEACHMM*MMLeachEF*NtoN2O*kgtoGg</f>
        <v>5.4456723296959983E-2</v>
      </c>
      <c r="Y1552" s="22">
        <f>Constants!$H68*'Activity data'!AR10*Constants!$H86*FracLEACHMM*MMLeachEF*NtoN2O*kgtoGg</f>
        <v>5.5851666343060907E-2</v>
      </c>
      <c r="Z1552" s="22">
        <f>Constants!$H68*'Activity data'!AS10*Constants!$H86*FracLEACHMM*MMLeachEF*NtoN2O*kgtoGg</f>
        <v>5.7245455950606941E-2</v>
      </c>
      <c r="AA1552" s="22">
        <f>Constants!$H68*'Activity data'!AT10*Constants!$H86*FracLEACHMM*MMLeachEF*NtoN2O*kgtoGg</f>
        <v>5.8677246968284372E-2</v>
      </c>
      <c r="AB1552" s="22">
        <f>Constants!$H68*'Activity data'!AU10*Constants!$H86*FracLEACHMM*MMLeachEF*NtoN2O*kgtoGg</f>
        <v>6.0565793285847255E-2</v>
      </c>
      <c r="AC1552" s="22">
        <f>Constants!$H68*'Activity data'!AV10*Constants!$H86*FracLEACHMM*MMLeachEF*NtoN2O*kgtoGg</f>
        <v>6.2259537007526587E-2</v>
      </c>
      <c r="AD1552" s="22">
        <f>Constants!$H68*'Activity data'!AW10*Constants!$H86*FracLEACHMM*MMLeachEF*NtoN2O*kgtoGg</f>
        <v>6.4451736182578295E-2</v>
      </c>
      <c r="AE1552" s="22">
        <f>Constants!$H68*'Activity data'!AX10*Constants!$H86*FracLEACHMM*MMLeachEF*NtoN2O*kgtoGg</f>
        <v>6.675330662384972E-2</v>
      </c>
      <c r="AF1552" s="22">
        <f>Constants!$H68*'Activity data'!AY10*Constants!$H86*FracLEACHMM*MMLeachEF*NtoN2O*kgtoGg</f>
        <v>6.945286758784415E-2</v>
      </c>
      <c r="AG1552" s="22">
        <f>Constants!$H68*'Activity data'!AZ10*Constants!$H86*FracLEACHMM*MMLeachEF*NtoN2O*kgtoGg</f>
        <v>7.2380370882060271E-2</v>
      </c>
      <c r="AH1552" s="22">
        <f>Constants!$H68*'Activity data'!BA10*Constants!$H86*FracLEACHMM*MMLeachEF*NtoN2O*kgtoGg</f>
        <v>7.4802816366762462E-2</v>
      </c>
      <c r="AI1552" s="22">
        <f>Constants!$H68*'Activity data'!BB10*Constants!$H86*FracLEACHMM*MMLeachEF*NtoN2O*kgtoGg</f>
        <v>7.7260505095153587E-2</v>
      </c>
      <c r="AJ1552" s="22">
        <f>Constants!$H68*'Activity data'!BC10*Constants!$H86*FracLEACHMM*MMLeachEF*NtoN2O*kgtoGg</f>
        <v>7.9957239531174604E-2</v>
      </c>
      <c r="AK1552" s="22">
        <f>Constants!$H68*'Activity data'!BD10*Constants!$H86*FracLEACHMM*MMLeachEF*NtoN2O*kgtoGg</f>
        <v>8.2679016466604804E-2</v>
      </c>
      <c r="AL1552" s="22">
        <f>Constants!$H68*'Activity data'!BE10*Constants!$H86*FracLEACHMM*MMLeachEF*NtoN2O*kgtoGg</f>
        <v>8.5666991961497282E-2</v>
      </c>
      <c r="AM1552" s="22">
        <f>Constants!$H68*'Activity data'!BF10*Constants!$H86*FracLEACHMM*MMLeachEF*NtoN2O*kgtoGg</f>
        <v>8.8629006122433573E-2</v>
      </c>
      <c r="AN1552" s="22">
        <f>Constants!$H68*'Activity data'!BG10*Constants!$H86*FracLEACHMM*MMLeachEF*NtoN2O*kgtoGg</f>
        <v>9.1891478166138171E-2</v>
      </c>
      <c r="AO1552" s="22">
        <f>Constants!$H68*'Activity data'!BH10*Constants!$H86*FracLEACHMM*MMLeachEF*NtoN2O*kgtoGg</f>
        <v>9.5225516113379899E-2</v>
      </c>
      <c r="AP1552" s="22">
        <f>Constants!$H68*'Activity data'!BI10*Constants!$H86*FracLEACHMM*MMLeachEF*NtoN2O*kgtoGg</f>
        <v>9.8677693483352313E-2</v>
      </c>
      <c r="AQ1552" s="22">
        <f>Constants!$H68*'Activity data'!BJ10*Constants!$H86*FracLEACHMM*MMLeachEF*NtoN2O*kgtoGg</f>
        <v>0.10226491904256467</v>
      </c>
      <c r="AR1552" s="22">
        <f>Constants!$H68*'Activity data'!BK10*Constants!$H86*FracLEACHMM*MMLeachEF*NtoN2O*kgtoGg</f>
        <v>0.10601829475015455</v>
      </c>
      <c r="AS1552" s="22">
        <f>Constants!$H68*'Activity data'!BL10*Constants!$H86*FracLEACHMM*MMLeachEF*NtoN2O*kgtoGg</f>
        <v>0.11008924659813461</v>
      </c>
      <c r="AT1552" s="22">
        <f>Constants!$H68*'Activity data'!BM10*Constants!$H86*FracLEACHMM*MMLeachEF*NtoN2O*kgtoGg</f>
        <v>0.11277334531227801</v>
      </c>
      <c r="AU1552" s="22">
        <f>Constants!$H68*'Activity data'!BN10*Constants!$H86*FracLEACHMM*MMLeachEF*NtoN2O*kgtoGg</f>
        <v>0.11526542487228345</v>
      </c>
      <c r="AV1552" s="22">
        <f>Constants!$H68*'Activity data'!BO10*Constants!$H86*FracLEACHMM*MMLeachEF*NtoN2O*kgtoGg</f>
        <v>0.11781838070677919</v>
      </c>
      <c r="AW1552" s="22">
        <f>Constants!$H68*'Activity data'!BP10*Constants!$H86*FracLEACHMM*MMLeachEF*NtoN2O*kgtoGg</f>
        <v>0.12034049161945987</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4.4026193063540792E-3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4.4831419329359936E-3</v>
      </c>
      <c r="T1553" s="22">
        <f>Constants!$H69*'Activity data'!AM11*Constants!$H87*FracLEACHMM*MMLeachEF*NtoN2O*kgtoGg</f>
        <v>4.4981294810937092E-3</v>
      </c>
      <c r="U1553" s="22">
        <f>Constants!$H69*'Activity data'!AN11*Constants!$H87*FracLEACHMM*MMLeachEF*NtoN2O*kgtoGg</f>
        <v>4.5113901168461383E-3</v>
      </c>
      <c r="V1553" s="22">
        <f>Constants!$H69*'Activity data'!AO11*Constants!$H87*FracLEACHMM*MMLeachEF*NtoN2O*kgtoGg</f>
        <v>4.5229512157479055E-3</v>
      </c>
      <c r="W1553" s="22">
        <f>Constants!$H69*'Activity data'!AP11*Constants!$H87*FracLEACHMM*MMLeachEF*NtoN2O*kgtoGg</f>
        <v>4.5328284443673043E-3</v>
      </c>
      <c r="X1553" s="22">
        <f>Constants!$H69*'Activity data'!AQ11*Constants!$H87*FracLEACHMM*MMLeachEF*NtoN2O*kgtoGg</f>
        <v>4.5408122954859707E-3</v>
      </c>
      <c r="Y1553" s="22">
        <f>Constants!$H69*'Activity data'!AR11*Constants!$H87*FracLEACHMM*MMLeachEF*NtoN2O*kgtoGg</f>
        <v>4.548541926228525E-3</v>
      </c>
      <c r="Z1553" s="22">
        <f>Constants!$H69*'Activity data'!AS11*Constants!$H87*FracLEACHMM*MMLeachEF*NtoN2O*kgtoGg</f>
        <v>4.556061851026345E-3</v>
      </c>
      <c r="AA1553" s="22">
        <f>Constants!$H69*'Activity data'!AT11*Constants!$H87*FracLEACHMM*MMLeachEF*NtoN2O*kgtoGg</f>
        <v>4.5633388722935431E-3</v>
      </c>
      <c r="AB1553" s="22">
        <f>Constants!$H69*'Activity data'!AU11*Constants!$H87*FracLEACHMM*MMLeachEF*NtoN2O*kgtoGg</f>
        <v>4.5705405679699667E-3</v>
      </c>
      <c r="AC1553" s="22">
        <f>Constants!$H69*'Activity data'!AV11*Constants!$H87*FracLEACHMM*MMLeachEF*NtoN2O*kgtoGg</f>
        <v>4.577279289886339E-3</v>
      </c>
      <c r="AD1553" s="22">
        <f>Constants!$H69*'Activity data'!AW11*Constants!$H87*FracLEACHMM*MMLeachEF*NtoN2O*kgtoGg</f>
        <v>4.5840017696731064E-3</v>
      </c>
      <c r="AE1553" s="22">
        <f>Constants!$H69*'Activity data'!AX11*Constants!$H87*FracLEACHMM*MMLeachEF*NtoN2O*kgtoGg</f>
        <v>4.5905498903628991E-3</v>
      </c>
      <c r="AF1553" s="22">
        <f>Constants!$H69*'Activity data'!AY11*Constants!$H87*FracLEACHMM*MMLeachEF*NtoN2O*kgtoGg</f>
        <v>4.597032328418643E-3</v>
      </c>
      <c r="AG1553" s="22">
        <f>Constants!$H69*'Activity data'!AZ11*Constants!$H87*FracLEACHMM*MMLeachEF*NtoN2O*kgtoGg</f>
        <v>4.6033268247160754E-3</v>
      </c>
      <c r="AH1553" s="22">
        <f>Constants!$H69*'Activity data'!BA11*Constants!$H87*FracLEACHMM*MMLeachEF*NtoN2O*kgtoGg</f>
        <v>4.6090395157807641E-3</v>
      </c>
      <c r="AI1553" s="22">
        <f>Constants!$H69*'Activity data'!BB11*Constants!$H87*FracLEACHMM*MMLeachEF*NtoN2O*kgtoGg</f>
        <v>4.6144746652234184E-3</v>
      </c>
      <c r="AJ1553" s="22">
        <f>Constants!$H69*'Activity data'!BC11*Constants!$H87*FracLEACHMM*MMLeachEF*NtoN2O*kgtoGg</f>
        <v>4.6197044174680121E-3</v>
      </c>
      <c r="AK1553" s="22">
        <f>Constants!$H69*'Activity data'!BD11*Constants!$H87*FracLEACHMM*MMLeachEF*NtoN2O*kgtoGg</f>
        <v>4.6245988985750986E-3</v>
      </c>
      <c r="AL1553" s="22">
        <f>Constants!$H69*'Activity data'!BE11*Constants!$H87*FracLEACHMM*MMLeachEF*NtoN2O*kgtoGg</f>
        <v>4.6292494736440062E-3</v>
      </c>
      <c r="AM1553" s="22">
        <f>Constants!$H69*'Activity data'!BF11*Constants!$H87*FracLEACHMM*MMLeachEF*NtoN2O*kgtoGg</f>
        <v>4.6334939392353282E-3</v>
      </c>
      <c r="AN1553" s="22">
        <f>Constants!$H69*'Activity data'!BG11*Constants!$H87*FracLEACHMM*MMLeachEF*NtoN2O*kgtoGg</f>
        <v>4.6375836098901078E-3</v>
      </c>
      <c r="AO1553" s="22">
        <f>Constants!$H69*'Activity data'!BH11*Constants!$H87*FracLEACHMM*MMLeachEF*NtoN2O*kgtoGg</f>
        <v>4.6413397566940386E-3</v>
      </c>
      <c r="AP1553" s="22">
        <f>Constants!$H69*'Activity data'!BI11*Constants!$H87*FracLEACHMM*MMLeachEF*NtoN2O*kgtoGg</f>
        <v>4.6447657142902245E-3</v>
      </c>
      <c r="AQ1553" s="22">
        <f>Constants!$H69*'Activity data'!BJ11*Constants!$H87*FracLEACHMM*MMLeachEF*NtoN2O*kgtoGg</f>
        <v>4.6478516823919049E-3</v>
      </c>
      <c r="AR1553" s="22">
        <f>Constants!$H69*'Activity data'!BK11*Constants!$H87*FracLEACHMM*MMLeachEF*NtoN2O*kgtoGg</f>
        <v>4.6505950806788269E-3</v>
      </c>
      <c r="AS1553" s="22">
        <f>Constants!$H69*'Activity data'!BL11*Constants!$H87*FracLEACHMM*MMLeachEF*NtoN2O*kgtoGg</f>
        <v>4.6530507689313255E-3</v>
      </c>
      <c r="AT1553" s="22">
        <f>Constants!$H69*'Activity data'!BM11*Constants!$H87*FracLEACHMM*MMLeachEF*NtoN2O*kgtoGg</f>
        <v>4.6544395442876816E-3</v>
      </c>
      <c r="AU1553" s="22">
        <f>Constants!$H69*'Activity data'!BN11*Constants!$H87*FracLEACHMM*MMLeachEF*NtoN2O*kgtoGg</f>
        <v>4.6552925099563932E-3</v>
      </c>
      <c r="AV1553" s="22">
        <f>Constants!$H69*'Activity data'!BO11*Constants!$H87*FracLEACHMM*MMLeachEF*NtoN2O*kgtoGg</f>
        <v>4.6557109567033706E-3</v>
      </c>
      <c r="AW1553" s="22">
        <f>Constants!$H69*'Activity data'!BP11*Constants!$H87*FracLEACHMM*MMLeachEF*NtoN2O*kgtoGg</f>
        <v>4.6556428065926874E-3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3.6554846257269868E-3</v>
      </c>
      <c r="L1554" s="22">
        <f>Constants!$H70*'Activity data'!AE12*Constants!$H88*FracLEACHMM*MMLeachEF*NtoN2O*kgtoGg</f>
        <v>3.6574611346322943E-3</v>
      </c>
      <c r="M1554" s="22">
        <f>Constants!$H70*'Activity data'!AF12*Constants!$H88*FracLEACHMM*MMLeachEF*NtoN2O*kgtoGg</f>
        <v>3.6621868932729799E-3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3.7291672263793669E-3</v>
      </c>
      <c r="T1554" s="22">
        <f>Constants!$H70*'Activity data'!AM12*Constants!$H88*FracLEACHMM*MMLeachEF*NtoN2O*kgtoGg</f>
        <v>3.7416341690346775E-3</v>
      </c>
      <c r="U1554" s="22">
        <f>Constants!$H70*'Activity data'!AN12*Constants!$H88*FracLEACHMM*MMLeachEF*NtoN2O*kgtoGg</f>
        <v>3.7526646313730695E-3</v>
      </c>
      <c r="V1554" s="22">
        <f>Constants!$H70*'Activity data'!AO12*Constants!$H88*FracLEACHMM*MMLeachEF*NtoN2O*kgtoGg</f>
        <v>3.7622813849290193E-3</v>
      </c>
      <c r="W1554" s="22">
        <f>Constants!$H70*'Activity data'!AP12*Constants!$H88*FracLEACHMM*MMLeachEF*NtoN2O*kgtoGg</f>
        <v>3.7704974614677349E-3</v>
      </c>
      <c r="X1554" s="22">
        <f>Constants!$H70*'Activity data'!AQ12*Constants!$H88*FracLEACHMM*MMLeachEF*NtoN2O*kgtoGg</f>
        <v>3.7771385886899815E-3</v>
      </c>
      <c r="Y1554" s="22">
        <f>Constants!$H70*'Activity data'!AR12*Constants!$H88*FracLEACHMM*MMLeachEF*NtoN2O*kgtoGg</f>
        <v>3.7835682503130899E-3</v>
      </c>
      <c r="Z1554" s="22">
        <f>Constants!$H70*'Activity data'!AS12*Constants!$H88*FracLEACHMM*MMLeachEF*NtoN2O*kgtoGg</f>
        <v>3.7898234743323992E-3</v>
      </c>
      <c r="AA1554" s="22">
        <f>Constants!$H70*'Activity data'!AT12*Constants!$H88*FracLEACHMM*MMLeachEF*NtoN2O*kgtoGg</f>
        <v>3.7958766463312451E-3</v>
      </c>
      <c r="AB1554" s="22">
        <f>Constants!$H70*'Activity data'!AU12*Constants!$H88*FracLEACHMM*MMLeachEF*NtoN2O*kgtoGg</f>
        <v>3.8018671609954301E-3</v>
      </c>
      <c r="AC1554" s="22">
        <f>Constants!$H70*'Activity data'!AV12*Constants!$H88*FracLEACHMM*MMLeachEF*NtoN2O*kgtoGg</f>
        <v>3.8074725648158184E-3</v>
      </c>
      <c r="AD1554" s="22">
        <f>Constants!$H70*'Activity data'!AW12*Constants!$H88*FracLEACHMM*MMLeachEF*NtoN2O*kgtoGg</f>
        <v>3.8130644581075832E-3</v>
      </c>
      <c r="AE1554" s="22">
        <f>Constants!$H70*'Activity data'!AX12*Constants!$H88*FracLEACHMM*MMLeachEF*NtoN2O*kgtoGg</f>
        <v>3.8185113160112668E-3</v>
      </c>
      <c r="AF1554" s="22">
        <f>Constants!$H70*'Activity data'!AY12*Constants!$H88*FracLEACHMM*MMLeachEF*NtoN2O*kgtoGg</f>
        <v>3.8239035377847781E-3</v>
      </c>
      <c r="AG1554" s="22">
        <f>Constants!$H70*'Activity data'!AZ12*Constants!$H88*FracLEACHMM*MMLeachEF*NtoN2O*kgtoGg</f>
        <v>3.8291394258405404E-3</v>
      </c>
      <c r="AH1554" s="22">
        <f>Constants!$H70*'Activity data'!BA12*Constants!$H88*FracLEACHMM*MMLeachEF*NtoN2O*kgtoGg</f>
        <v>3.8338913566541423E-3</v>
      </c>
      <c r="AI1554" s="22">
        <f>Constants!$H70*'Activity data'!BB12*Constants!$H88*FracLEACHMM*MMLeachEF*NtoN2O*kgtoGg</f>
        <v>3.8384124227892826E-3</v>
      </c>
      <c r="AJ1554" s="22">
        <f>Constants!$H70*'Activity data'!BC12*Constants!$H88*FracLEACHMM*MMLeachEF*NtoN2O*kgtoGg</f>
        <v>3.8427626354223779E-3</v>
      </c>
      <c r="AK1554" s="22">
        <f>Constants!$H70*'Activity data'!BD12*Constants!$H88*FracLEACHMM*MMLeachEF*NtoN2O*kgtoGg</f>
        <v>3.8468339628101168E-3</v>
      </c>
      <c r="AL1554" s="22">
        <f>Constants!$H70*'Activity data'!BE12*Constants!$H88*FracLEACHMM*MMLeachEF*NtoN2O*kgtoGg</f>
        <v>3.8507024042715326E-3</v>
      </c>
      <c r="AM1554" s="22">
        <f>Constants!$H70*'Activity data'!BF12*Constants!$H88*FracLEACHMM*MMLeachEF*NtoN2O*kgtoGg</f>
        <v>3.8542330357379086E-3</v>
      </c>
      <c r="AN1554" s="22">
        <f>Constants!$H70*'Activity data'!BG12*Constants!$H88*FracLEACHMM*MMLeachEF*NtoN2O*kgtoGg</f>
        <v>3.8576349056765893E-3</v>
      </c>
      <c r="AO1554" s="22">
        <f>Constants!$H70*'Activity data'!BH12*Constants!$H88*FracLEACHMM*MMLeachEF*NtoN2O*kgtoGg</f>
        <v>3.8607593437979385E-3</v>
      </c>
      <c r="AP1554" s="22">
        <f>Constants!$H70*'Activity data'!BI12*Constants!$H88*FracLEACHMM*MMLeachEF*NtoN2O*kgtoGg</f>
        <v>3.8636091239248635E-3</v>
      </c>
      <c r="AQ1554" s="22">
        <f>Constants!$H70*'Activity data'!BJ12*Constants!$H88*FracLEACHMM*MMLeachEF*NtoN2O*kgtoGg</f>
        <v>3.8661760939826023E-3</v>
      </c>
      <c r="AR1554" s="22">
        <f>Constants!$H70*'Activity data'!BK12*Constants!$H88*FracLEACHMM*MMLeachEF*NtoN2O*kgtoGg</f>
        <v>3.868458107609103E-3</v>
      </c>
      <c r="AS1554" s="22">
        <f>Constants!$H70*'Activity data'!BL12*Constants!$H88*FracLEACHMM*MMLeachEF*NtoN2O*kgtoGg</f>
        <v>3.870500798268112E-3</v>
      </c>
      <c r="AT1554" s="22">
        <f>Constants!$H70*'Activity data'!BM12*Constants!$H88*FracLEACHMM*MMLeachEF*NtoN2O*kgtoGg</f>
        <v>3.8716560094171674E-3</v>
      </c>
      <c r="AU1554" s="22">
        <f>Constants!$H70*'Activity data'!BN12*Constants!$H88*FracLEACHMM*MMLeachEF*NtoN2O*kgtoGg</f>
        <v>3.8723655233394503E-3</v>
      </c>
      <c r="AV1554" s="22">
        <f>Constants!$H70*'Activity data'!BO12*Constants!$H88*FracLEACHMM*MMLeachEF*NtoN2O*kgtoGg</f>
        <v>3.8727135957222015E-3</v>
      </c>
      <c r="AW1554" s="22">
        <f>Constants!$H70*'Activity data'!BP12*Constants!$H88*FracLEACHMM*MMLeachEF*NtoN2O*kgtoGg</f>
        <v>3.8726569070955566E-3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5.6545140624783465E-4</v>
      </c>
      <c r="T1555" s="22">
        <f>Constants!$H71*'Activity data'!AM13*Constants!$H89*FracLEACHMM*MMLeachEF*NtoN2O*kgtoGg</f>
        <v>5.6865412325450787E-4</v>
      </c>
      <c r="U1555" s="22">
        <f>Constants!$H71*'Activity data'!AN13*Constants!$H89*FracLEACHMM*MMLeachEF*NtoN2O*kgtoGg</f>
        <v>5.7147315908429161E-4</v>
      </c>
      <c r="V1555" s="22">
        <f>Constants!$H71*'Activity data'!AO13*Constants!$H89*FracLEACHMM*MMLeachEF*NtoN2O*kgtoGg</f>
        <v>5.7392046449051539E-4</v>
      </c>
      <c r="W1555" s="22">
        <f>Constants!$H71*'Activity data'!AP13*Constants!$H89*FracLEACHMM*MMLeachEF*NtoN2O*kgtoGg</f>
        <v>5.7600507908448135E-4</v>
      </c>
      <c r="X1555" s="22">
        <f>Constants!$H71*'Activity data'!AQ13*Constants!$H89*FracLEACHMM*MMLeachEF*NtoN2O*kgtoGg</f>
        <v>5.7769284779779072E-4</v>
      </c>
      <c r="Y1555" s="22">
        <f>Constants!$H71*'Activity data'!AR13*Constants!$H89*FracLEACHMM*MMLeachEF*NtoN2O*kgtoGg</f>
        <v>5.7929860978366172E-4</v>
      </c>
      <c r="Z1555" s="22">
        <f>Constants!$H71*'Activity data'!AS13*Constants!$H89*FracLEACHMM*MMLeachEF*NtoN2O*kgtoGg</f>
        <v>5.8083354574075391E-4</v>
      </c>
      <c r="AA1555" s="22">
        <f>Constants!$H71*'Activity data'!AT13*Constants!$H89*FracLEACHMM*MMLeachEF*NtoN2O*kgtoGg</f>
        <v>5.8229387889023609E-4</v>
      </c>
      <c r="AB1555" s="22">
        <f>Constants!$H71*'Activity data'!AU13*Constants!$H89*FracLEACHMM*MMLeachEF*NtoN2O*kgtoGg</f>
        <v>5.837133156086626E-4</v>
      </c>
      <c r="AC1555" s="22">
        <f>Constants!$H71*'Activity data'!AV13*Constants!$H89*FracLEACHMM*MMLeachEF*NtoN2O*kgtoGg</f>
        <v>5.8502115043819838E-4</v>
      </c>
      <c r="AD1555" s="22">
        <f>Constants!$H71*'Activity data'!AW13*Constants!$H89*FracLEACHMM*MMLeachEF*NtoN2O*kgtoGg</f>
        <v>5.863029788261237E-4</v>
      </c>
      <c r="AE1555" s="22">
        <f>Constants!$H71*'Activity data'!AX13*Constants!$H89*FracLEACHMM*MMLeachEF*NtoN2O*kgtoGg</f>
        <v>5.8753078239757214E-4</v>
      </c>
      <c r="AF1555" s="22">
        <f>Constants!$H71*'Activity data'!AY13*Constants!$H89*FracLEACHMM*MMLeachEF*NtoN2O*kgtoGg</f>
        <v>5.8872628658963313E-4</v>
      </c>
      <c r="AG1555" s="22">
        <f>Constants!$H71*'Activity data'!AZ13*Constants!$H89*FracLEACHMM*MMLeachEF*NtoN2O*kgtoGg</f>
        <v>5.8986805127360451E-4</v>
      </c>
      <c r="AH1555" s="22">
        <f>Constants!$H71*'Activity data'!BA13*Constants!$H89*FracLEACHMM*MMLeachEF*NtoN2O*kgtoGg</f>
        <v>5.9088436863536514E-4</v>
      </c>
      <c r="AI1555" s="22">
        <f>Constants!$H71*'Activity data'!BB13*Constants!$H89*FracLEACHMM*MMLeachEF*NtoN2O*kgtoGg</f>
        <v>5.9183312943904493E-4</v>
      </c>
      <c r="AJ1555" s="22">
        <f>Constants!$H71*'Activity data'!BC13*Constants!$H89*FracLEACHMM*MMLeachEF*NtoN2O*kgtoGg</f>
        <v>5.9272884243800666E-4</v>
      </c>
      <c r="AK1555" s="22">
        <f>Constants!$H71*'Activity data'!BD13*Constants!$H89*FracLEACHMM*MMLeachEF*NtoN2O*kgtoGg</f>
        <v>5.9354860483328302E-4</v>
      </c>
      <c r="AL1555" s="22">
        <f>Constants!$H71*'Activity data'!BE13*Constants!$H89*FracLEACHMM*MMLeachEF*NtoN2O*kgtoGg</f>
        <v>5.9431031573727435E-4</v>
      </c>
      <c r="AM1555" s="22">
        <f>Constants!$H71*'Activity data'!BF13*Constants!$H89*FracLEACHMM*MMLeachEF*NtoN2O*kgtoGg</f>
        <v>5.9498512163499333E-4</v>
      </c>
      <c r="AN1555" s="22">
        <f>Constants!$H71*'Activity data'!BG13*Constants!$H89*FracLEACHMM*MMLeachEF*NtoN2O*kgtoGg</f>
        <v>5.9562012099022602E-4</v>
      </c>
      <c r="AO1555" s="22">
        <f>Constants!$H71*'Activity data'!BH13*Constants!$H89*FracLEACHMM*MMLeachEF*NtoN2O*kgtoGg</f>
        <v>5.9618333912128186E-4</v>
      </c>
      <c r="AP1555" s="22">
        <f>Constants!$H71*'Activity data'!BI13*Constants!$H89*FracLEACHMM*MMLeachEF*NtoN2O*kgtoGg</f>
        <v>5.9667623789256836E-4</v>
      </c>
      <c r="AQ1555" s="22">
        <f>Constants!$H71*'Activity data'!BJ13*Constants!$H89*FracLEACHMM*MMLeachEF*NtoN2O*kgtoGg</f>
        <v>5.9709783225584062E-4</v>
      </c>
      <c r="AR1555" s="22">
        <f>Constants!$H71*'Activity data'!BK13*Constants!$H89*FracLEACHMM*MMLeachEF*NtoN2O*kgtoGg</f>
        <v>5.9744842025118215E-4</v>
      </c>
      <c r="AS1555" s="22">
        <f>Constants!$H71*'Activity data'!BL13*Constants!$H89*FracLEACHMM*MMLeachEF*NtoN2O*kgtoGg</f>
        <v>5.977387032100464E-4</v>
      </c>
      <c r="AT1555" s="22">
        <f>Constants!$H71*'Activity data'!BM13*Constants!$H89*FracLEACHMM*MMLeachEF*NtoN2O*kgtoGg</f>
        <v>5.9782793045255332E-4</v>
      </c>
      <c r="AU1555" s="22">
        <f>Constants!$H71*'Activity data'!BN13*Constants!$H89*FracLEACHMM*MMLeachEF*NtoN2O*kgtoGg</f>
        <v>5.9781361768968249E-4</v>
      </c>
      <c r="AV1555" s="22">
        <f>Constants!$H71*'Activity data'!BO13*Constants!$H89*FracLEACHMM*MMLeachEF*NtoN2O*kgtoGg</f>
        <v>5.977148741637897E-4</v>
      </c>
      <c r="AW1555" s="22">
        <f>Constants!$H71*'Activity data'!BP13*Constants!$H89*FracLEACHMM*MMLeachEF*NtoN2O*kgtoGg</f>
        <v>5.9752296312685709E-4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6.8438891439814992E-3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6.9732982788842076E-3</v>
      </c>
      <c r="T1556" s="22">
        <f>Constants!$H72*'Activity data'!AM14*Constants!$H90*FracLEACHMM*MMLeachEF*NtoN2O*kgtoGg</f>
        <v>7.0127950433163371E-3</v>
      </c>
      <c r="U1556" s="22">
        <f>Constants!$H72*'Activity data'!AN14*Constants!$H90*FracLEACHMM*MMLeachEF*NtoN2O*kgtoGg</f>
        <v>7.047560148651183E-3</v>
      </c>
      <c r="V1556" s="22">
        <f>Constants!$H72*'Activity data'!AO14*Constants!$H90*FracLEACHMM*MMLeachEF*NtoN2O*kgtoGg</f>
        <v>7.0777409747815288E-3</v>
      </c>
      <c r="W1556" s="22">
        <f>Constants!$H72*'Activity data'!AP14*Constants!$H90*FracLEACHMM*MMLeachEF*NtoN2O*kgtoGg</f>
        <v>7.1034490006165012E-3</v>
      </c>
      <c r="X1556" s="22">
        <f>Constants!$H72*'Activity data'!AQ14*Constants!$H90*FracLEACHMM*MMLeachEF*NtoN2O*kgtoGg</f>
        <v>7.1242630166992822E-3</v>
      </c>
      <c r="Y1556" s="22">
        <f>Constants!$H72*'Activity data'!AR14*Constants!$H90*FracLEACHMM*MMLeachEF*NtoN2O*kgtoGg</f>
        <v>7.1440657038420643E-3</v>
      </c>
      <c r="Z1556" s="22">
        <f>Constants!$H72*'Activity data'!AS14*Constants!$H90*FracLEACHMM*MMLeachEF*NtoN2O*kgtoGg</f>
        <v>7.1629949454170665E-3</v>
      </c>
      <c r="AA1556" s="22">
        <f>Constants!$H72*'Activity data'!AT14*Constants!$H90*FracLEACHMM*MMLeachEF*NtoN2O*kgtoGg</f>
        <v>7.1810041651755854E-3</v>
      </c>
      <c r="AB1556" s="22">
        <f>Constants!$H72*'Activity data'!AU14*Constants!$H90*FracLEACHMM*MMLeachEF*NtoN2O*kgtoGg</f>
        <v>7.1985090391863665E-3</v>
      </c>
      <c r="AC1556" s="22">
        <f>Constants!$H72*'Activity data'!AV14*Constants!$H90*FracLEACHMM*MMLeachEF*NtoN2O*kgtoGg</f>
        <v>7.2146376087948239E-3</v>
      </c>
      <c r="AD1556" s="22">
        <f>Constants!$H72*'Activity data'!AW14*Constants!$H90*FracLEACHMM*MMLeachEF*NtoN2O*kgtoGg</f>
        <v>7.2304454599957943E-3</v>
      </c>
      <c r="AE1556" s="22">
        <f>Constants!$H72*'Activity data'!AX14*Constants!$H90*FracLEACHMM*MMLeachEF*NtoN2O*kgtoGg</f>
        <v>7.2455870626816927E-3</v>
      </c>
      <c r="AF1556" s="22">
        <f>Constants!$H72*'Activity data'!AY14*Constants!$H90*FracLEACHMM*MMLeachEF*NtoN2O*kgtoGg</f>
        <v>7.2603303407649811E-3</v>
      </c>
      <c r="AG1556" s="22">
        <f>Constants!$H72*'Activity data'!AZ14*Constants!$H90*FracLEACHMM*MMLeachEF*NtoN2O*kgtoGg</f>
        <v>7.2744108888326935E-3</v>
      </c>
      <c r="AH1556" s="22">
        <f>Constants!$H72*'Activity data'!BA14*Constants!$H90*FracLEACHMM*MMLeachEF*NtoN2O*kgtoGg</f>
        <v>7.2869443869038953E-3</v>
      </c>
      <c r="AI1556" s="22">
        <f>Constants!$H72*'Activity data'!BB14*Constants!$H90*FracLEACHMM*MMLeachEF*NtoN2O*kgtoGg</f>
        <v>7.2986447593961588E-3</v>
      </c>
      <c r="AJ1556" s="22">
        <f>Constants!$H72*'Activity data'!BC14*Constants!$H90*FracLEACHMM*MMLeachEF*NtoN2O*kgtoGg</f>
        <v>7.3096909321441958E-3</v>
      </c>
      <c r="AK1556" s="22">
        <f>Constants!$H72*'Activity data'!BD14*Constants!$H90*FracLEACHMM*MMLeachEF*NtoN2O*kgtoGg</f>
        <v>7.3198004616933524E-3</v>
      </c>
      <c r="AL1556" s="22">
        <f>Constants!$H72*'Activity data'!BE14*Constants!$H90*FracLEACHMM*MMLeachEF*NtoN2O*kgtoGg</f>
        <v>7.3291940846945836E-3</v>
      </c>
      <c r="AM1556" s="22">
        <f>Constants!$H72*'Activity data'!BF14*Constants!$H90*FracLEACHMM*MMLeachEF*NtoN2O*kgtoGg</f>
        <v>7.3375159718685355E-3</v>
      </c>
      <c r="AN1556" s="22">
        <f>Constants!$H72*'Activity data'!BG14*Constants!$H90*FracLEACHMM*MMLeachEF*NtoN2O*kgtoGg</f>
        <v>7.3453469540926634E-3</v>
      </c>
      <c r="AO1556" s="22">
        <f>Constants!$H72*'Activity data'!BH14*Constants!$H90*FracLEACHMM*MMLeachEF*NtoN2O*kgtoGg</f>
        <v>7.3522927110233772E-3</v>
      </c>
      <c r="AP1556" s="22">
        <f>Constants!$H72*'Activity data'!BI14*Constants!$H90*FracLEACHMM*MMLeachEF*NtoN2O*kgtoGg</f>
        <v>7.3583712707643205E-3</v>
      </c>
      <c r="AQ1556" s="22">
        <f>Constants!$H72*'Activity data'!BJ14*Constants!$H90*FracLEACHMM*MMLeachEF*NtoN2O*kgtoGg</f>
        <v>7.3635704854365458E-3</v>
      </c>
      <c r="AR1556" s="22">
        <f>Constants!$H72*'Activity data'!BK14*Constants!$H90*FracLEACHMM*MMLeachEF*NtoN2O*kgtoGg</f>
        <v>7.3678940305502358E-3</v>
      </c>
      <c r="AS1556" s="22">
        <f>Constants!$H72*'Activity data'!BL14*Constants!$H90*FracLEACHMM*MMLeachEF*NtoN2O*kgtoGg</f>
        <v>7.3714738777927603E-3</v>
      </c>
      <c r="AT1556" s="22">
        <f>Constants!$H72*'Activity data'!BM14*Constants!$H90*FracLEACHMM*MMLeachEF*NtoN2O*kgtoGg</f>
        <v>7.3725742520596325E-3</v>
      </c>
      <c r="AU1556" s="22">
        <f>Constants!$H72*'Activity data'!BN14*Constants!$H90*FracLEACHMM*MMLeachEF*NtoN2O*kgtoGg</f>
        <v>7.3723977432321904E-3</v>
      </c>
      <c r="AV1556" s="22">
        <f>Constants!$H72*'Activity data'!BO14*Constants!$H90*FracLEACHMM*MMLeachEF*NtoN2O*kgtoGg</f>
        <v>7.3711800116083043E-3</v>
      </c>
      <c r="AW1556" s="22">
        <f>Constants!$H72*'Activity data'!BP14*Constants!$H90*FracLEACHMM*MMLeachEF*NtoN2O*kgtoGg</f>
        <v>7.3688133132700289E-3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2.687508618316593E-2</v>
      </c>
      <c r="L1559" s="22">
        <f>Constants!$H75*'Activity data'!AE17*Constants!$H93*FracLEACHMM*MMLeachEF*NtoN2O*kgtoGg</f>
        <v>2.6729002214214564E-2</v>
      </c>
      <c r="M1559" s="22">
        <f>Constants!$H75*'Activity data'!AF17*Constants!$H93*FracLEACHMM*MMLeachEF*NtoN2O*kgtoGg</f>
        <v>2.6740992333189311E-2</v>
      </c>
      <c r="N1559" s="22">
        <f>Constants!$H75*'Activity data'!AG17*Constants!$H93*FracLEACHMM*MMLeachEF*NtoN2O*kgtoGg</f>
        <v>2.6495489531984436E-2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2.4781112413324518E-2</v>
      </c>
      <c r="S1559" s="22">
        <f>Constants!$H75*'Activity data'!AL17*Constants!$H93*FracLEACHMM*MMLeachEF*NtoN2O*kgtoGg</f>
        <v>2.2084043999289336E-2</v>
      </c>
      <c r="T1559" s="22">
        <f>Constants!$H75*'Activity data'!AM17*Constants!$H93*FracLEACHMM*MMLeachEF*NtoN2O*kgtoGg</f>
        <v>2.2424582927088401E-2</v>
      </c>
      <c r="U1559" s="22">
        <f>Constants!$H75*'Activity data'!AN17*Constants!$H93*FracLEACHMM*MMLeachEF*NtoN2O*kgtoGg</f>
        <v>2.2567992358331793E-2</v>
      </c>
      <c r="V1559" s="22">
        <f>Constants!$H75*'Activity data'!AO17*Constants!$H93*FracLEACHMM*MMLeachEF*NtoN2O*kgtoGg</f>
        <v>2.2651204639624948E-2</v>
      </c>
      <c r="W1559" s="22">
        <f>Constants!$H75*'Activity data'!AP17*Constants!$H93*FracLEACHMM*MMLeachEF*NtoN2O*kgtoGg</f>
        <v>2.278349149169287E-2</v>
      </c>
      <c r="X1559" s="22">
        <f>Constants!$H75*'Activity data'!AQ17*Constants!$H93*FracLEACHMM*MMLeachEF*NtoN2O*kgtoGg</f>
        <v>2.2876046454925979E-2</v>
      </c>
      <c r="Y1559" s="22">
        <f>Constants!$H75*'Activity data'!AR17*Constants!$H93*FracLEACHMM*MMLeachEF*NtoN2O*kgtoGg</f>
        <v>2.2878018921925314E-2</v>
      </c>
      <c r="Z1559" s="22">
        <f>Constants!$H75*'Activity data'!AS17*Constants!$H93*FracLEACHMM*MMLeachEF*NtoN2O*kgtoGg</f>
        <v>2.287412077934551E-2</v>
      </c>
      <c r="AA1559" s="22">
        <f>Constants!$H75*'Activity data'!AT17*Constants!$H93*FracLEACHMM*MMLeachEF*NtoN2O*kgtoGg</f>
        <v>2.2880319783960767E-2</v>
      </c>
      <c r="AB1559" s="22">
        <f>Constants!$H75*'Activity data'!AU17*Constants!$H93*FracLEACHMM*MMLeachEF*NtoN2O*kgtoGg</f>
        <v>2.3061333920184508E-2</v>
      </c>
      <c r="AC1559" s="22">
        <f>Constants!$H75*'Activity data'!AV17*Constants!$H93*FracLEACHMM*MMLeachEF*NtoN2O*kgtoGg</f>
        <v>2.3153067548812023E-2</v>
      </c>
      <c r="AD1559" s="22">
        <f>Constants!$H75*'Activity data'!AW17*Constants!$H93*FracLEACHMM*MMLeachEF*NtoN2O*kgtoGg</f>
        <v>2.3359086067037522E-2</v>
      </c>
      <c r="AE1559" s="22">
        <f>Constants!$H75*'Activity data'!AX17*Constants!$H93*FracLEACHMM*MMLeachEF*NtoN2O*kgtoGg</f>
        <v>2.3586182004070477E-2</v>
      </c>
      <c r="AF1559" s="22">
        <f>Constants!$H75*'Activity data'!AY17*Constants!$H93*FracLEACHMM*MMLeachEF*NtoN2O*kgtoGg</f>
        <v>2.3935792328457769E-2</v>
      </c>
      <c r="AG1559" s="22">
        <f>Constants!$H75*'Activity data'!AZ17*Constants!$H93*FracLEACHMM*MMLeachEF*NtoN2O*kgtoGg</f>
        <v>2.4338872558138828E-2</v>
      </c>
      <c r="AH1559" s="22">
        <f>Constants!$H75*'Activity data'!BA17*Constants!$H93*FracLEACHMM*MMLeachEF*NtoN2O*kgtoGg</f>
        <v>2.454046061559758E-2</v>
      </c>
      <c r="AI1559" s="22">
        <f>Constants!$H75*'Activity data'!BB17*Constants!$H93*FracLEACHMM*MMLeachEF*NtoN2O*kgtoGg</f>
        <v>2.4734281024314748E-2</v>
      </c>
      <c r="AJ1559" s="22">
        <f>Constants!$H75*'Activity data'!BC17*Constants!$H93*FracLEACHMM*MMLeachEF*NtoN2O*kgtoGg</f>
        <v>2.4986634514717537E-2</v>
      </c>
      <c r="AK1559" s="22">
        <f>Constants!$H75*'Activity data'!BD17*Constants!$H93*FracLEACHMM*MMLeachEF*NtoN2O*kgtoGg</f>
        <v>2.5224810617994264E-2</v>
      </c>
      <c r="AL1559" s="22">
        <f>Constants!$H75*'Activity data'!BE17*Constants!$H93*FracLEACHMM*MMLeachEF*NtoN2O*kgtoGg</f>
        <v>2.5523963024552294E-2</v>
      </c>
      <c r="AM1559" s="22">
        <f>Constants!$H75*'Activity data'!BF17*Constants!$H93*FracLEACHMM*MMLeachEF*NtoN2O*kgtoGg</f>
        <v>2.5790673294375965E-2</v>
      </c>
      <c r="AN1559" s="22">
        <f>Constants!$H75*'Activity data'!BG17*Constants!$H93*FracLEACHMM*MMLeachEF*NtoN2O*kgtoGg</f>
        <v>2.615680944581486E-2</v>
      </c>
      <c r="AO1559" s="22">
        <f>Constants!$H75*'Activity data'!BH17*Constants!$H93*FracLEACHMM*MMLeachEF*NtoN2O*kgtoGg</f>
        <v>2.6517689300491993E-2</v>
      </c>
      <c r="AP1559" s="22">
        <f>Constants!$H75*'Activity data'!BI17*Constants!$H93*FracLEACHMM*MMLeachEF*NtoN2O*kgtoGg</f>
        <v>2.6886083166933795E-2</v>
      </c>
      <c r="AQ1559" s="22">
        <f>Constants!$H75*'Activity data'!BJ17*Constants!$H93*FracLEACHMM*MMLeachEF*NtoN2O*kgtoGg</f>
        <v>2.726540597781205E-2</v>
      </c>
      <c r="AR1559" s="22">
        <f>Constants!$H75*'Activity data'!BK17*Constants!$H93*FracLEACHMM*MMLeachEF*NtoN2O*kgtoGg</f>
        <v>2.7662570542441572E-2</v>
      </c>
      <c r="AS1559" s="22">
        <f>Constants!$H75*'Activity data'!BL17*Constants!$H93*FracLEACHMM*MMLeachEF*NtoN2O*kgtoGg</f>
        <v>2.8115717438525912E-2</v>
      </c>
      <c r="AT1559" s="22">
        <f>Constants!$H75*'Activity data'!BM17*Constants!$H93*FracLEACHMM*MMLeachEF*NtoN2O*kgtoGg</f>
        <v>2.8178377768772762E-2</v>
      </c>
      <c r="AU1559" s="22">
        <f>Constants!$H75*'Activity data'!BN17*Constants!$H93*FracLEACHMM*MMLeachEF*NtoN2O*kgtoGg</f>
        <v>2.8178123092525445E-2</v>
      </c>
      <c r="AV1559" s="22">
        <f>Constants!$H75*'Activity data'!BO17*Constants!$H93*FracLEACHMM*MMLeachEF*NtoN2O*kgtoGg</f>
        <v>2.8181341116540342E-2</v>
      </c>
      <c r="AW1559" s="22">
        <f>Constants!$H75*'Activity data'!BP17*Constants!$H93*FracLEACHMM*MMLeachEF*NtoN2O*kgtoGg</f>
        <v>2.8165147812321933E-2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3.9965730233416669E-3</v>
      </c>
      <c r="N1560" s="22">
        <f>Constants!$H76*'Activity data'!AG18*Constants!$H94*FracLEACHMM*MMLeachEF*NtoN2O*kgtoGg</f>
        <v>3.9598814204188986E-3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3.7036593154610876E-3</v>
      </c>
      <c r="S1560" s="22">
        <f>Constants!$H76*'Activity data'!AL18*Constants!$H94*FracLEACHMM*MMLeachEF*NtoN2O*kgtoGg</f>
        <v>3.300569155928689E-3</v>
      </c>
      <c r="T1560" s="22">
        <f>Constants!$H76*'Activity data'!AM18*Constants!$H94*FracLEACHMM*MMLeachEF*NtoN2O*kgtoGg</f>
        <v>3.3514643760941074E-3</v>
      </c>
      <c r="U1560" s="22">
        <f>Constants!$H76*'Activity data'!AN18*Constants!$H94*FracLEACHMM*MMLeachEF*NtoN2O*kgtoGg</f>
        <v>3.3728976219908479E-3</v>
      </c>
      <c r="V1560" s="22">
        <f>Constants!$H76*'Activity data'!AO18*Constants!$H94*FracLEACHMM*MMLeachEF*NtoN2O*kgtoGg</f>
        <v>3.3853341073120827E-3</v>
      </c>
      <c r="W1560" s="22">
        <f>Constants!$H76*'Activity data'!AP18*Constants!$H94*FracLEACHMM*MMLeachEF*NtoN2O*kgtoGg</f>
        <v>3.4051050289641296E-3</v>
      </c>
      <c r="X1560" s="22">
        <f>Constants!$H76*'Activity data'!AQ18*Constants!$H94*FracLEACHMM*MMLeachEF*NtoN2O*kgtoGg</f>
        <v>3.4189378241209004E-3</v>
      </c>
      <c r="Y1560" s="22">
        <f>Constants!$H76*'Activity data'!AR18*Constants!$H94*FracLEACHMM*MMLeachEF*NtoN2O*kgtoGg</f>
        <v>3.4192326190298095E-3</v>
      </c>
      <c r="Z1560" s="22">
        <f>Constants!$H76*'Activity data'!AS18*Constants!$H94*FracLEACHMM*MMLeachEF*NtoN2O*kgtoGg</f>
        <v>3.4186500224200247E-3</v>
      </c>
      <c r="AA1560" s="22">
        <f>Constants!$H76*'Activity data'!AT18*Constants!$H94*FracLEACHMM*MMLeachEF*NtoN2O*kgtoGg</f>
        <v>3.4195764941944533E-3</v>
      </c>
      <c r="AB1560" s="22">
        <f>Constants!$H76*'Activity data'!AU18*Constants!$H94*FracLEACHMM*MMLeachEF*NtoN2O*kgtoGg</f>
        <v>3.4466299484814662E-3</v>
      </c>
      <c r="AC1560" s="22">
        <f>Constants!$H76*'Activity data'!AV18*Constants!$H94*FracLEACHMM*MMLeachEF*NtoN2O*kgtoGg</f>
        <v>3.4603399911357535E-3</v>
      </c>
      <c r="AD1560" s="22">
        <f>Constants!$H76*'Activity data'!AW18*Constants!$H94*FracLEACHMM*MMLeachEF*NtoN2O*kgtoGg</f>
        <v>3.491130473477985E-3</v>
      </c>
      <c r="AE1560" s="22">
        <f>Constants!$H76*'Activity data'!AX18*Constants!$H94*FracLEACHMM*MMLeachEF*NtoN2O*kgtoGg</f>
        <v>3.525071079882855E-3</v>
      </c>
      <c r="AF1560" s="22">
        <f>Constants!$H76*'Activity data'!AY18*Constants!$H94*FracLEACHMM*MMLeachEF*NtoN2O*kgtoGg</f>
        <v>3.5773220649517145E-3</v>
      </c>
      <c r="AG1560" s="22">
        <f>Constants!$H76*'Activity data'!AZ18*Constants!$H94*FracLEACHMM*MMLeachEF*NtoN2O*kgtoGg</f>
        <v>3.6375643907455221E-3</v>
      </c>
      <c r="AH1560" s="22">
        <f>Constants!$H76*'Activity data'!BA18*Constants!$H94*FracLEACHMM*MMLeachEF*NtoN2O*kgtoGg</f>
        <v>3.6676927189028714E-3</v>
      </c>
      <c r="AI1560" s="22">
        <f>Constants!$H76*'Activity data'!BB18*Constants!$H94*FracLEACHMM*MMLeachEF*NtoN2O*kgtoGg</f>
        <v>3.6966601336943816E-3</v>
      </c>
      <c r="AJ1560" s="22">
        <f>Constants!$H76*'Activity data'!BC18*Constants!$H94*FracLEACHMM*MMLeachEF*NtoN2O*kgtoGg</f>
        <v>3.7343756058624868E-3</v>
      </c>
      <c r="AK1560" s="22">
        <f>Constants!$H76*'Activity data'!BD18*Constants!$H94*FracLEACHMM*MMLeachEF*NtoN2O*kgtoGg</f>
        <v>3.7699721976904932E-3</v>
      </c>
      <c r="AL1560" s="22">
        <f>Constants!$H76*'Activity data'!BE18*Constants!$H94*FracLEACHMM*MMLeachEF*NtoN2O*kgtoGg</f>
        <v>3.8146819983972411E-3</v>
      </c>
      <c r="AM1560" s="22">
        <f>Constants!$H76*'Activity data'!BF18*Constants!$H94*FracLEACHMM*MMLeachEF*NtoN2O*kgtoGg</f>
        <v>3.8545431619675437E-3</v>
      </c>
      <c r="AN1560" s="22">
        <f>Constants!$H76*'Activity data'!BG18*Constants!$H94*FracLEACHMM*MMLeachEF*NtoN2O*kgtoGg</f>
        <v>3.9092640132911746E-3</v>
      </c>
      <c r="AO1560" s="22">
        <f>Constants!$H76*'Activity data'!BH18*Constants!$H94*FracLEACHMM*MMLeachEF*NtoN2O*kgtoGg</f>
        <v>3.963199285172617E-3</v>
      </c>
      <c r="AP1560" s="22">
        <f>Constants!$H76*'Activity data'!BI18*Constants!$H94*FracLEACHMM*MMLeachEF*NtoN2O*kgtoGg</f>
        <v>4.0182575631243457E-3</v>
      </c>
      <c r="AQ1560" s="22">
        <f>Constants!$H76*'Activity data'!BJ18*Constants!$H94*FracLEACHMM*MMLeachEF*NtoN2O*kgtoGg</f>
        <v>4.0749492256552319E-3</v>
      </c>
      <c r="AR1560" s="22">
        <f>Constants!$H76*'Activity data'!BK18*Constants!$H94*FracLEACHMM*MMLeachEF*NtoN2O*kgtoGg</f>
        <v>4.1343074261680655E-3</v>
      </c>
      <c r="AS1560" s="22">
        <f>Constants!$H76*'Activity data'!BL18*Constants!$H94*FracLEACHMM*MMLeachEF*NtoN2O*kgtoGg</f>
        <v>4.2020324618711703E-3</v>
      </c>
      <c r="AT1560" s="22">
        <f>Constants!$H76*'Activity data'!BM18*Constants!$H94*FracLEACHMM*MMLeachEF*NtoN2O*kgtoGg</f>
        <v>4.2113973568749883E-3</v>
      </c>
      <c r="AU1560" s="22">
        <f>Constants!$H76*'Activity data'!BN18*Constants!$H94*FracLEACHMM*MMLeachEF*NtoN2O*kgtoGg</f>
        <v>4.2113592942553575E-3</v>
      </c>
      <c r="AV1560" s="22">
        <f>Constants!$H76*'Activity data'!BO18*Constants!$H94*FracLEACHMM*MMLeachEF*NtoN2O*kgtoGg</f>
        <v>4.2118402437955321E-3</v>
      </c>
      <c r="AW1560" s="22">
        <f>Constants!$H76*'Activity data'!BP18*Constants!$H94*FracLEACHMM*MMLeachEF*NtoN2O*kgtoGg</f>
        <v>4.2094200747161007E-3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1.7066731126843735E-2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1.8677293946611211E-2</v>
      </c>
      <c r="S1561" s="22">
        <f>Constants!$H77*'Activity data'!AL19*Constants!$H95*FracLEACHMM*MMLeachEF*NtoN2O*kgtoGg</f>
        <v>1.7931979571596819E-2</v>
      </c>
      <c r="T1561" s="22">
        <f>Constants!$H77*'Activity data'!AM19*Constants!$H95*FracLEACHMM*MMLeachEF*NtoN2O*kgtoGg</f>
        <v>1.8432238891338024E-2</v>
      </c>
      <c r="U1561" s="22">
        <f>Constants!$H77*'Activity data'!AN19*Constants!$H95*FracLEACHMM*MMLeachEF*NtoN2O*kgtoGg</f>
        <v>1.8845972716371662E-2</v>
      </c>
      <c r="V1561" s="22">
        <f>Constants!$H77*'Activity data'!AO19*Constants!$H95*FracLEACHMM*MMLeachEF*NtoN2O*kgtoGg</f>
        <v>1.9229105963632104E-2</v>
      </c>
      <c r="W1561" s="22">
        <f>Constants!$H77*'Activity data'!AP19*Constants!$H95*FracLEACHMM*MMLeachEF*NtoN2O*kgtoGg</f>
        <v>1.9630209847870624E-2</v>
      </c>
      <c r="X1561" s="22">
        <f>Constants!$H77*'Activity data'!AQ19*Constants!$H95*FracLEACHMM*MMLeachEF*NtoN2O*kgtoGg</f>
        <v>2.0008716892912729E-2</v>
      </c>
      <c r="Y1561" s="22">
        <f>Constants!$H77*'Activity data'!AR19*Constants!$H95*FracLEACHMM*MMLeachEF*NtoN2O*kgtoGg</f>
        <v>2.0344794520390758E-2</v>
      </c>
      <c r="Z1561" s="22">
        <f>Constants!$H77*'Activity data'!AS19*Constants!$H95*FracLEACHMM*MMLeachEF*NtoN2O*kgtoGg</f>
        <v>2.0677480392898354E-2</v>
      </c>
      <c r="AA1561" s="22">
        <f>Constants!$H77*'Activity data'!AT19*Constants!$H95*FracLEACHMM*MMLeachEF*NtoN2O*kgtoGg</f>
        <v>2.1014688479428972E-2</v>
      </c>
      <c r="AB1561" s="22">
        <f>Constants!$H77*'Activity data'!AU19*Constants!$H95*FracLEACHMM*MMLeachEF*NtoN2O*kgtoGg</f>
        <v>2.1441332423586645E-2</v>
      </c>
      <c r="AC1561" s="22">
        <f>Constants!$H77*'Activity data'!AV19*Constants!$H95*FracLEACHMM*MMLeachEF*NtoN2O*kgtoGg</f>
        <v>2.1824667357194516E-2</v>
      </c>
      <c r="AD1561" s="22">
        <f>Constants!$H77*'Activity data'!AW19*Constants!$H95*FracLEACHMM*MMLeachEF*NtoN2O*kgtoGg</f>
        <v>2.2271487369516407E-2</v>
      </c>
      <c r="AE1561" s="22">
        <f>Constants!$H77*'Activity data'!AX19*Constants!$H95*FracLEACHMM*MMLeachEF*NtoN2O*kgtoGg</f>
        <v>2.2734775971380451E-2</v>
      </c>
      <c r="AF1561" s="22">
        <f>Constants!$H77*'Activity data'!AY19*Constants!$H95*FracLEACHMM*MMLeachEF*NtoN2O*kgtoGg</f>
        <v>2.3271753857679392E-2</v>
      </c>
      <c r="AG1561" s="22">
        <f>Constants!$H77*'Activity data'!AZ19*Constants!$H95*FracLEACHMM*MMLeachEF*NtoN2O*kgtoGg</f>
        <v>2.3847479439746872E-2</v>
      </c>
      <c r="AH1561" s="22">
        <f>Constants!$H77*'Activity data'!BA19*Constants!$H95*FracLEACHMM*MMLeachEF*NtoN2O*kgtoGg</f>
        <v>2.431662226696785E-2</v>
      </c>
      <c r="AI1561" s="22">
        <f>Constants!$H77*'Activity data'!BB19*Constants!$H95*FracLEACHMM*MMLeachEF*NtoN2O*kgtoGg</f>
        <v>2.4786993641986114E-2</v>
      </c>
      <c r="AJ1561" s="22">
        <f>Constants!$H77*'Activity data'!BC19*Constants!$H95*FracLEACHMM*MMLeachEF*NtoN2O*kgtoGg</f>
        <v>2.529832368158539E-2</v>
      </c>
      <c r="AK1561" s="22">
        <f>Constants!$H77*'Activity data'!BD19*Constants!$H95*FracLEACHMM*MMLeachEF*NtoN2O*kgtoGg</f>
        <v>2.5808330557121575E-2</v>
      </c>
      <c r="AL1561" s="22">
        <f>Constants!$H77*'Activity data'!BE19*Constants!$H95*FracLEACHMM*MMLeachEF*NtoN2O*kgtoGg</f>
        <v>2.6363609077013919E-2</v>
      </c>
      <c r="AM1561" s="22">
        <f>Constants!$H77*'Activity data'!BF19*Constants!$H95*FracLEACHMM*MMLeachEF*NtoN2O*kgtoGg</f>
        <v>2.6907194043045188E-2</v>
      </c>
      <c r="AN1561" s="22">
        <f>Constants!$H77*'Activity data'!BG19*Constants!$H95*FracLEACHMM*MMLeachEF*NtoN2O*kgtoGg</f>
        <v>2.752379279056508E-2</v>
      </c>
      <c r="AO1561" s="22">
        <f>Constants!$H77*'Activity data'!BH19*Constants!$H95*FracLEACHMM*MMLeachEF*NtoN2O*kgtoGg</f>
        <v>2.8148262628007792E-2</v>
      </c>
      <c r="AP1561" s="22">
        <f>Constants!$H77*'Activity data'!BI19*Constants!$H95*FracLEACHMM*MMLeachEF*NtoN2O*kgtoGg</f>
        <v>2.8789327961298773E-2</v>
      </c>
      <c r="AQ1561" s="22">
        <f>Constants!$H77*'Activity data'!BJ19*Constants!$H95*FracLEACHMM*MMLeachEF*NtoN2O*kgtoGg</f>
        <v>2.9449960516928071E-2</v>
      </c>
      <c r="AR1561" s="22">
        <f>Constants!$H77*'Activity data'!BK19*Constants!$H95*FracLEACHMM*MMLeachEF*NtoN2O*kgtoGg</f>
        <v>3.0135770137431267E-2</v>
      </c>
      <c r="AS1561" s="22">
        <f>Constants!$H77*'Activity data'!BL19*Constants!$H95*FracLEACHMM*MMLeachEF*NtoN2O*kgtoGg</f>
        <v>3.0874940255841542E-2</v>
      </c>
      <c r="AT1561" s="22">
        <f>Constants!$H77*'Activity data'!BM19*Constants!$H95*FracLEACHMM*MMLeachEF*NtoN2O*kgtoGg</f>
        <v>3.1347196382551956E-2</v>
      </c>
      <c r="AU1561" s="22">
        <f>Constants!$H77*'Activity data'!BN19*Constants!$H95*FracLEACHMM*MMLeachEF*NtoN2O*kgtoGg</f>
        <v>3.1778657328061746E-2</v>
      </c>
      <c r="AV1561" s="22">
        <f>Constants!$H77*'Activity data'!BO19*Constants!$H95*FracLEACHMM*MMLeachEF*NtoN2O*kgtoGg</f>
        <v>3.2216802609797965E-2</v>
      </c>
      <c r="AW1561" s="22">
        <f>Constants!$H77*'Activity data'!BP19*Constants!$H95*FracLEACHMM*MMLeachEF*NtoN2O*kgtoGg</f>
        <v>3.2644498491633027E-2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7.7585797913229254E-2</v>
      </c>
      <c r="L1562" s="22">
        <f>Constants!$H78*'Activity data'!AE20*Constants!$H96*FracLEACHMM*MMLeachEF*NtoN2O*kgtoGg</f>
        <v>7.8607464197542429E-2</v>
      </c>
      <c r="M1562" s="22">
        <f>Constants!$H78*'Activity data'!AF20*Constants!$H96*FracLEACHMM*MMLeachEF*NtoN2O*kgtoGg</f>
        <v>8.024855331382115E-2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7.8944464359385624E-2</v>
      </c>
      <c r="R1562" s="22">
        <f>Constants!$H78*'Activity data'!AK20*Constants!$H96*FracLEACHMM*MMLeachEF*NtoN2O*kgtoGg</f>
        <v>7.8604018955287347E-2</v>
      </c>
      <c r="S1562" s="22">
        <f>Constants!$H78*'Activity data'!AL20*Constants!$H96*FracLEACHMM*MMLeachEF*NtoN2O*kgtoGg</f>
        <v>6.7217872960445568E-2</v>
      </c>
      <c r="T1562" s="22">
        <f>Constants!$H78*'Activity data'!AM20*Constants!$H96*FracLEACHMM*MMLeachEF*NtoN2O*kgtoGg</f>
        <v>7.0051017518192149E-2</v>
      </c>
      <c r="U1562" s="22">
        <f>Constants!$H78*'Activity data'!AN20*Constants!$H96*FracLEACHMM*MMLeachEF*NtoN2O*kgtoGg</f>
        <v>7.2004144321767535E-2</v>
      </c>
      <c r="V1562" s="22">
        <f>Constants!$H78*'Activity data'!AO20*Constants!$H96*FracLEACHMM*MMLeachEF*NtoN2O*kgtoGg</f>
        <v>7.3713081288912755E-2</v>
      </c>
      <c r="W1562" s="22">
        <f>Constants!$H78*'Activity data'!AP20*Constants!$H96*FracLEACHMM*MMLeachEF*NtoN2O*kgtoGg</f>
        <v>7.5711260760149876E-2</v>
      </c>
      <c r="X1562" s="22">
        <f>Constants!$H78*'Activity data'!AQ20*Constants!$H96*FracLEACHMM*MMLeachEF*NtoN2O*kgtoGg</f>
        <v>7.7563459900792081E-2</v>
      </c>
      <c r="Y1562" s="22">
        <f>Constants!$H78*'Activity data'!AR20*Constants!$H96*FracLEACHMM*MMLeachEF*NtoN2O*kgtoGg</f>
        <v>7.8981006209723439E-2</v>
      </c>
      <c r="Z1562" s="22">
        <f>Constants!$H78*'Activity data'!AS20*Constants!$H96*FracLEACHMM*MMLeachEF*NtoN2O*kgtoGg</f>
        <v>8.0385162359793455E-2</v>
      </c>
      <c r="AA1562" s="22">
        <f>Constants!$H78*'Activity data'!AT20*Constants!$H96*FracLEACHMM*MMLeachEF*NtoN2O*kgtoGg</f>
        <v>8.185981938560262E-2</v>
      </c>
      <c r="AB1562" s="22">
        <f>Constants!$H78*'Activity data'!AU20*Constants!$H96*FracLEACHMM*MMLeachEF*NtoN2O*kgtoGg</f>
        <v>8.4281362986912134E-2</v>
      </c>
      <c r="AC1562" s="22">
        <f>Constants!$H78*'Activity data'!AV20*Constants!$H96*FracLEACHMM*MMLeachEF*NtoN2O*kgtoGg</f>
        <v>8.6269400280091307E-2</v>
      </c>
      <c r="AD1562" s="22">
        <f>Constants!$H78*'Activity data'!AW20*Constants!$H96*FracLEACHMM*MMLeachEF*NtoN2O*kgtoGg</f>
        <v>8.8911013038402556E-2</v>
      </c>
      <c r="AE1562" s="22">
        <f>Constants!$H78*'Activity data'!AX20*Constants!$H96*FracLEACHMM*MMLeachEF*NtoN2O*kgtoGg</f>
        <v>9.1718357804689454E-2</v>
      </c>
      <c r="AF1562" s="22">
        <f>Constants!$H78*'Activity data'!AY20*Constants!$H96*FracLEACHMM*MMLeachEF*NtoN2O*kgtoGg</f>
        <v>9.5263218924453746E-2</v>
      </c>
      <c r="AG1562" s="22">
        <f>Constants!$H78*'Activity data'!AZ20*Constants!$H96*FracLEACHMM*MMLeachEF*NtoN2O*kgtoGg</f>
        <v>9.9183621415129958E-2</v>
      </c>
      <c r="AH1562" s="22">
        <f>Constants!$H78*'Activity data'!BA20*Constants!$H96*FracLEACHMM*MMLeachEF*NtoN2O*kgtoGg</f>
        <v>0.10203515610205599</v>
      </c>
      <c r="AI1562" s="22">
        <f>Constants!$H78*'Activity data'!BB20*Constants!$H96*FracLEACHMM*MMLeachEF*NtoN2O*kgtoGg</f>
        <v>0.10489731933990176</v>
      </c>
      <c r="AJ1562" s="22">
        <f>Constants!$H78*'Activity data'!BC20*Constants!$H96*FracLEACHMM*MMLeachEF*NtoN2O*kgtoGg</f>
        <v>0.10815906793619774</v>
      </c>
      <c r="AK1562" s="22">
        <f>Constants!$H78*'Activity data'!BD20*Constants!$H96*FracLEACHMM*MMLeachEF*NtoN2O*kgtoGg</f>
        <v>0.11140343182847562</v>
      </c>
      <c r="AL1562" s="22">
        <f>Constants!$H78*'Activity data'!BE20*Constants!$H96*FracLEACHMM*MMLeachEF*NtoN2O*kgtoGg</f>
        <v>0.11508129983087245</v>
      </c>
      <c r="AM1562" s="22">
        <f>Constants!$H78*'Activity data'!BF20*Constants!$H96*FracLEACHMM*MMLeachEF*NtoN2O*kgtoGg</f>
        <v>0.11863959739146933</v>
      </c>
      <c r="AN1562" s="22">
        <f>Constants!$H78*'Activity data'!BG20*Constants!$H96*FracLEACHMM*MMLeachEF*NtoN2O*kgtoGg</f>
        <v>0.12288581972237174</v>
      </c>
      <c r="AO1562" s="22">
        <f>Constants!$H78*'Activity data'!BH20*Constants!$H96*FracLEACHMM*MMLeachEF*NtoN2O*kgtoGg</f>
        <v>0.12719157566235212</v>
      </c>
      <c r="AP1562" s="22">
        <f>Constants!$H78*'Activity data'!BI20*Constants!$H96*FracLEACHMM*MMLeachEF*NtoN2O*kgtoGg</f>
        <v>0.13163905928529523</v>
      </c>
      <c r="AQ1562" s="22">
        <f>Constants!$H78*'Activity data'!BJ20*Constants!$H96*FracLEACHMM*MMLeachEF*NtoN2O*kgtoGg</f>
        <v>0.1362546950336655</v>
      </c>
      <c r="AR1562" s="22">
        <f>Constants!$H78*'Activity data'!BK20*Constants!$H96*FracLEACHMM*MMLeachEF*NtoN2O*kgtoGg</f>
        <v>0.14108889600884986</v>
      </c>
      <c r="AS1562" s="22">
        <f>Constants!$H78*'Activity data'!BL20*Constants!$H96*FracLEACHMM*MMLeachEF*NtoN2O*kgtoGg</f>
        <v>0.14639993595670028</v>
      </c>
      <c r="AT1562" s="22">
        <f>Constants!$H78*'Activity data'!BM20*Constants!$H96*FracLEACHMM*MMLeachEF*NtoN2O*kgtoGg</f>
        <v>0.14923071622926157</v>
      </c>
      <c r="AU1562" s="22">
        <f>Constants!$H78*'Activity data'!BN20*Constants!$H96*FracLEACHMM*MMLeachEF*NtoN2O*kgtoGg</f>
        <v>0.15169391823426059</v>
      </c>
      <c r="AV1562" s="22">
        <f>Constants!$H78*'Activity data'!BO20*Constants!$H96*FracLEACHMM*MMLeachEF*NtoN2O*kgtoGg</f>
        <v>0.15422869381464915</v>
      </c>
      <c r="AW1562" s="22">
        <f>Constants!$H78*'Activity data'!BP20*Constants!$H96*FracLEACHMM*MMLeachEF*NtoN2O*kgtoGg</f>
        <v>0.1566791051343637</v>
      </c>
    </row>
  </sheetData>
  <phoneticPr fontId="27" type="noConversion"/>
  <conditionalFormatting sqref="AY4:AY1369">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886718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1171.2651160486196</v>
      </c>
      <c r="AF4" s="40">
        <f t="shared" si="0"/>
        <v>1166.5593957177307</v>
      </c>
      <c r="AG4" s="40">
        <f t="shared" si="0"/>
        <v>1166.8343107149292</v>
      </c>
      <c r="AH4" s="40">
        <f t="shared" si="0"/>
        <v>1158.6000321770462</v>
      </c>
      <c r="AI4" s="40">
        <f t="shared" si="0"/>
        <v>1145.2621528294474</v>
      </c>
      <c r="AJ4" s="40">
        <f t="shared" si="0"/>
        <v>1127.1134954870122</v>
      </c>
      <c r="AK4" s="40">
        <f t="shared" si="0"/>
        <v>1113.6808905305425</v>
      </c>
      <c r="AL4" s="40">
        <f t="shared" si="0"/>
        <v>1101.2673361670934</v>
      </c>
      <c r="AM4" s="40">
        <f t="shared" si="0"/>
        <v>1015.0450927883261</v>
      </c>
      <c r="AN4" s="40">
        <f t="shared" si="0"/>
        <v>1031.634784776576</v>
      </c>
      <c r="AO4" s="40">
        <f t="shared" ref="AO4:BQ4" si="1">SUM(AO5:AO10)</f>
        <v>1041.690905784289</v>
      </c>
      <c r="AP4" s="40">
        <f t="shared" si="1"/>
        <v>1049.5170722609612</v>
      </c>
      <c r="AQ4" s="40">
        <f t="shared" si="1"/>
        <v>1058.600760896245</v>
      </c>
      <c r="AR4" s="40">
        <f t="shared" si="1"/>
        <v>1066.0993158129208</v>
      </c>
      <c r="AS4" s="40">
        <f t="shared" si="1"/>
        <v>1070.5654617648577</v>
      </c>
      <c r="AT4" s="40">
        <f t="shared" si="1"/>
        <v>1074.7200240421362</v>
      </c>
      <c r="AU4" s="40">
        <f t="shared" si="1"/>
        <v>1079.0839914415635</v>
      </c>
      <c r="AV4" s="40">
        <f t="shared" si="1"/>
        <v>1089.0534363622314</v>
      </c>
      <c r="AW4" s="40">
        <f t="shared" si="1"/>
        <v>1096.0196472566529</v>
      </c>
      <c r="AX4" s="40">
        <f t="shared" si="1"/>
        <v>1101.0804166553751</v>
      </c>
      <c r="AY4" s="40">
        <f t="shared" si="1"/>
        <v>1106.5838957703472</v>
      </c>
      <c r="AZ4" s="40">
        <f t="shared" si="1"/>
        <v>1115.8163228369649</v>
      </c>
      <c r="BA4" s="40">
        <f t="shared" si="1"/>
        <v>1126.4947186823938</v>
      </c>
      <c r="BB4" s="40">
        <f t="shared" si="1"/>
        <v>1130.3772940725667</v>
      </c>
      <c r="BC4" s="40">
        <f t="shared" si="1"/>
        <v>1133.7658850658288</v>
      </c>
      <c r="BD4" s="40">
        <f t="shared" si="1"/>
        <v>1138.7801910494377</v>
      </c>
      <c r="BE4" s="40">
        <f t="shared" si="1"/>
        <v>1143.080214339021</v>
      </c>
      <c r="BF4" s="40">
        <f t="shared" si="1"/>
        <v>1149.0483857746406</v>
      </c>
      <c r="BG4" s="40">
        <f t="shared" si="1"/>
        <v>1153.711103155649</v>
      </c>
      <c r="BH4" s="40">
        <f t="shared" si="1"/>
        <v>1164.6655204021615</v>
      </c>
      <c r="BI4" s="40">
        <f t="shared" si="1"/>
        <v>1175.3090973257858</v>
      </c>
      <c r="BJ4" s="40">
        <f t="shared" si="1"/>
        <v>1186.0420824994169</v>
      </c>
      <c r="BK4" s="40">
        <f t="shared" si="1"/>
        <v>1196.9694676031963</v>
      </c>
      <c r="BL4" s="40">
        <f t="shared" si="1"/>
        <v>1208.3051068342777</v>
      </c>
      <c r="BM4" s="40">
        <f t="shared" si="1"/>
        <v>1221.2381655943793</v>
      </c>
      <c r="BN4" s="40">
        <f t="shared" si="1"/>
        <v>1221.8205513206904</v>
      </c>
      <c r="BO4" s="40">
        <f t="shared" si="1"/>
        <v>1220.3178163161604</v>
      </c>
      <c r="BP4" s="40">
        <f t="shared" si="1"/>
        <v>1218.806117772177</v>
      </c>
      <c r="BQ4" s="40">
        <f t="shared" si="1"/>
        <v>1216.5747951257965</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977.48324710494308</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972.49373775284243</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817.43785544587172</v>
      </c>
      <c r="AN5" s="94">
        <f>IF($A5="Baseline",'Emissions summary'!AK5,SUMIF('Net zero emission reductions'!$A$4:$A$1448,$A$5,'Net zero emission reductions'!T$4:T$1448))</f>
        <v>833.21297653828833</v>
      </c>
      <c r="AO5" s="94">
        <f>IF($A5="Baseline",'Emissions summary'!AL5,SUMIF('Net zero emission reductions'!$A$4:$A$1448,$A$5,'Net zero emission reductions'!U$4:U$1448))</f>
        <v>842.57568379152985</v>
      </c>
      <c r="AP5" s="94">
        <f>IF($A5="Baseline",'Emissions summary'!AM5,SUMIF('Net zero emission reductions'!$A$4:$A$1448,$A$5,'Net zero emission reductions'!V$4:V$1448))</f>
        <v>849.80108510029265</v>
      </c>
      <c r="AQ5" s="94">
        <f>IF($A5="Baseline",'Emissions summary'!AN5,SUMIF('Net zero emission reductions'!$A$4:$A$1448,$A$5,'Net zero emission reductions'!W$4:W$1448))</f>
        <v>858.35367808747947</v>
      </c>
      <c r="AR5" s="94">
        <f>IF($A5="Baseline",'Emissions summary'!AO5,SUMIF('Net zero emission reductions'!$A$4:$A$1448,$A$5,'Net zero emission reductions'!X$4:X$1448))</f>
        <v>865.41771738855198</v>
      </c>
      <c r="AS5" s="94">
        <f>IF($A5="Baseline",'Emissions summary'!AP5,SUMIF('Net zero emission reductions'!$A$4:$A$1448,$A$5,'Net zero emission reductions'!Y$4:Y$1448))</f>
        <v>869.4813045882961</v>
      </c>
      <c r="AT5" s="94">
        <f>IF($A5="Baseline",'Emissions summary'!AQ5,SUMIF('Net zero emission reductions'!$A$4:$A$1448,$A$5,'Net zero emission reductions'!Z$4:Z$1448))</f>
        <v>873.24598532011601</v>
      </c>
      <c r="AU5" s="94">
        <f>IF($A5="Baseline",'Emissions summary'!AR5,SUMIF('Net zero emission reductions'!$A$4:$A$1448,$A$5,'Net zero emission reductions'!AA$4:AA$1448))</f>
        <v>877.230783530042</v>
      </c>
      <c r="AV5" s="94">
        <f>IF($A5="Baseline",'Emissions summary'!AS5,SUMIF('Net zero emission reductions'!$A$4:$A$1448,$A$5,'Net zero emission reductions'!AB$4:AB$1448))</f>
        <v>886.78958884818246</v>
      </c>
      <c r="AW5" s="94">
        <f>IF($A5="Baseline",'Emissions summary'!AT5,SUMIF('Net zero emission reductions'!$A$4:$A$1448,$A$5,'Net zero emission reductions'!AC$4:AC$1448))</f>
        <v>893.38581235547906</v>
      </c>
      <c r="AX5" s="94">
        <f>IF($A5="Baseline",'Emissions summary'!AU5,SUMIF('Net zero emission reductions'!$A$4:$A$1448,$A$5,'Net zero emission reductions'!AD$4:AD$1448))</f>
        <v>898.05412890273863</v>
      </c>
      <c r="AY5" s="94">
        <f>IF($A5="Baseline",'Emissions summary'!AV5,SUMIF('Net zero emission reductions'!$A$4:$A$1448,$A$5,'Net zero emission reductions'!AE$4:AE$1448))</f>
        <v>903.16905714394647</v>
      </c>
      <c r="AZ5" s="94">
        <f>IF($A5="Baseline",'Emissions summary'!AW5,SUMIF('Net zero emission reductions'!$A$4:$A$1448,$A$5,'Net zero emission reductions'!AF$4:AF$1448))</f>
        <v>911.9898909033825</v>
      </c>
      <c r="BA5" s="94">
        <f>IF($A5="Baseline",'Emissions summary'!AX5,SUMIF('Net zero emission reductions'!$A$4:$A$1448,$A$5,'Net zero emission reductions'!AG$4:AG$1448))</f>
        <v>922.25339246405861</v>
      </c>
      <c r="BB5" s="94">
        <f>IF($A5="Baseline",'Emissions summary'!AY5,SUMIF('Net zero emission reductions'!$A$4:$A$1448,$A$5,'Net zero emission reductions'!AH$4:AH$1448))</f>
        <v>925.7907349420949</v>
      </c>
      <c r="BC5" s="94">
        <f>IF($A5="Baseline",'Emissions summary'!AZ5,SUMIF('Net zero emission reductions'!$A$4:$A$1448,$A$5,'Net zero emission reductions'!AI$4:AI$1448))</f>
        <v>928.84828537261114</v>
      </c>
      <c r="BD5" s="94">
        <f>IF($A5="Baseline",'Emissions summary'!BA5,SUMIF('Net zero emission reductions'!$A$4:$A$1448,$A$5,'Net zero emission reductions'!AJ$4:AJ$1448))</f>
        <v>933.52771370448875</v>
      </c>
      <c r="BE5" s="94">
        <f>IF($A5="Baseline",'Emissions summary'!BB5,SUMIF('Net zero emission reductions'!$A$4:$A$1448,$A$5,'Net zero emission reductions'!AK$4:AK$1448))</f>
        <v>937.5106708967636</v>
      </c>
      <c r="BF5" s="94">
        <f>IF($A5="Baseline",'Emissions summary'!BC5,SUMIF('Net zero emission reductions'!$A$4:$A$1448,$A$5,'Net zero emission reductions'!AL$4:AL$1448))</f>
        <v>943.15849833844709</v>
      </c>
      <c r="BG5" s="94">
        <f>IF($A5="Baseline",'Emissions summary'!BD5,SUMIF('Net zero emission reductions'!$A$4:$A$1448,$A$5,'Net zero emission reductions'!AM$4:AM$1448))</f>
        <v>947.52561769769613</v>
      </c>
      <c r="BH5" s="94">
        <f>IF($A5="Baseline",'Emissions summary'!BE5,SUMIF('Net zero emission reductions'!$A$4:$A$1448,$A$5,'Net zero emission reductions'!AN$4:AN$1448))</f>
        <v>958.16775018442627</v>
      </c>
      <c r="BI5" s="94">
        <f>IF($A5="Baseline",'Emissions summary'!BF5,SUMIF('Net zero emission reductions'!$A$4:$A$1448,$A$5,'Net zero emission reductions'!AO$4:AO$1448))</f>
        <v>968.51383580859419</v>
      </c>
      <c r="BJ5" s="94">
        <f>IF($A5="Baseline",'Emissions summary'!BG5,SUMIF('Net zero emission reductions'!$A$4:$A$1448,$A$5,'Net zero emission reductions'!AP$4:AP$1448))</f>
        <v>978.96087901341264</v>
      </c>
      <c r="BK5" s="94">
        <f>IF($A5="Baseline",'Emissions summary'!BH5,SUMIF('Net zero emission reductions'!$A$4:$A$1448,$A$5,'Net zero emission reductions'!AQ$4:AQ$1448))</f>
        <v>989.61330843036012</v>
      </c>
      <c r="BL5" s="94">
        <f>IF($A5="Baseline",'Emissions summary'!BI5,SUMIF('Net zero emission reductions'!$A$4:$A$1448,$A$5,'Net zero emission reductions'!AR$4:AR$1448))</f>
        <v>1000.6832282994806</v>
      </c>
      <c r="BM5" s="94">
        <f>IF($A5="Baseline",'Emissions summary'!BJ5,SUMIF('Net zero emission reductions'!$A$4:$A$1448,$A$5,'Net zero emission reductions'!AS$4:AS$1448))</f>
        <v>1013.3479516101864</v>
      </c>
      <c r="BN5" s="94">
        <f>IF($A5="Baseline",'Emissions summary'!BK5,SUMIF('Net zero emission reductions'!$A$4:$A$1448,$A$5,'Net zero emission reductions'!AT$4:AT$1448))</f>
        <v>1013.8014169605862</v>
      </c>
      <c r="BO5" s="94">
        <f>IF($A5="Baseline",'Emissions summary'!BL5,SUMIF('Net zero emission reductions'!$A$4:$A$1448,$A$5,'Net zero emission reductions'!AU$4:AU$1448))</f>
        <v>1012.2080704661088</v>
      </c>
      <c r="BP5" s="94">
        <f>IF($A5="Baseline",'Emissions summary'!BM5,SUMIF('Net zero emission reductions'!$A$4:$A$1448,$A$5,'Net zero emission reductions'!AV$4:AV$1448))</f>
        <v>1010.6235291538443</v>
      </c>
      <c r="BQ5" s="94">
        <f>IF($A5="Baseline",'Emissions summary'!BN5,SUMIF('Net zero emission reductions'!$A$4:$A$1448,$A$5,'Net zero emission reductions'!AW$4:AW$1448))</f>
        <v>1008.3449998405022</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146.95966438340821</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147.22911237458149</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149.92189001733954</v>
      </c>
      <c r="AN6" s="94">
        <f>IF($A6="Baseline",'Emissions summary'!AK6,SUMIF('Net zero emission reductions'!$A$4:$A$1448,$A$6,'Net zero emission reductions'!T$4:T$1448))</f>
        <v>150.42309242853753</v>
      </c>
      <c r="AO6" s="94">
        <f>IF($A6="Baseline",'Emissions summary'!AL6,SUMIF('Net zero emission reductions'!$A$4:$A$1448,$A$6,'Net zero emission reductions'!U$4:U$1448))</f>
        <v>150.86654472261506</v>
      </c>
      <c r="AP6" s="94">
        <f>IF($A6="Baseline",'Emissions summary'!AM6,SUMIF('Net zero emission reductions'!$A$4:$A$1448,$A$6,'Net zero emission reductions'!V$4:V$1448))</f>
        <v>151.2531623724594</v>
      </c>
      <c r="AQ6" s="94">
        <f>IF($A6="Baseline",'Emissions summary'!AN6,SUMIF('Net zero emission reductions'!$A$4:$A$1448,$A$6,'Net zero emission reductions'!W$4:W$1448))</f>
        <v>151.58346928776692</v>
      </c>
      <c r="AR6" s="94">
        <f>IF($A6="Baseline",'Emissions summary'!AO6,SUMIF('Net zero emission reductions'!$A$4:$A$1448,$A$6,'Net zero emission reductions'!X$4:X$1448))</f>
        <v>151.8504592843436</v>
      </c>
      <c r="AS6" s="94">
        <f>IF($A6="Baseline",'Emissions summary'!AP6,SUMIF('Net zero emission reductions'!$A$4:$A$1448,$A$6,'Net zero emission reductions'!Y$4:Y$1448))</f>
        <v>152.10894783264186</v>
      </c>
      <c r="AT6" s="94">
        <f>IF($A6="Baseline",'Emissions summary'!AQ6,SUMIF('Net zero emission reductions'!$A$4:$A$1448,$A$6,'Net zero emission reductions'!Z$4:Z$1448))</f>
        <v>152.36042355108722</v>
      </c>
      <c r="AU6" s="94">
        <f>IF($A6="Baseline",'Emissions summary'!AR6,SUMIF('Net zero emission reductions'!$A$4:$A$1448,$A$6,'Net zero emission reductions'!AA$4:AA$1448))</f>
        <v>152.60377627076349</v>
      </c>
      <c r="AV6" s="94">
        <f>IF($A6="Baseline",'Emissions summary'!AS6,SUMIF('Net zero emission reductions'!$A$4:$A$1448,$A$6,'Net zero emission reductions'!AB$4:AB$1448))</f>
        <v>152.84461000819374</v>
      </c>
      <c r="AW6" s="94">
        <f>IF($A6="Baseline",'Emissions summary'!AT6,SUMIF('Net zero emission reductions'!$A$4:$A$1448,$A$6,'Net zero emission reductions'!AC$4:AC$1448))</f>
        <v>153.06996132232047</v>
      </c>
      <c r="AX6" s="94">
        <f>IF($A6="Baseline",'Emissions summary'!AU6,SUMIF('Net zero emission reductions'!$A$4:$A$1448,$A$6,'Net zero emission reductions'!AD$4:AD$1448))</f>
        <v>153.29476947925866</v>
      </c>
      <c r="AY6" s="94">
        <f>IF($A6="Baseline",'Emissions summary'!AV6,SUMIF('Net zero emission reductions'!$A$4:$A$1448,$A$6,'Net zero emission reductions'!AE$4:AE$1448))</f>
        <v>153.51374684927299</v>
      </c>
      <c r="AZ6" s="94">
        <f>IF($A6="Baseline",'Emissions summary'!AW6,SUMIF('Net zero emission reductions'!$A$4:$A$1448,$A$6,'Net zero emission reductions'!AF$4:AF$1448))</f>
        <v>153.73052770961061</v>
      </c>
      <c r="BA6" s="94">
        <f>IF($A6="Baseline",'Emissions summary'!AX6,SUMIF('Net zero emission reductions'!$A$4:$A$1448,$A$6,'Net zero emission reductions'!AG$4:AG$1448))</f>
        <v>153.94102356179081</v>
      </c>
      <c r="BB6" s="94">
        <f>IF($A6="Baseline",'Emissions summary'!AY6,SUMIF('Net zero emission reductions'!$A$4:$A$1448,$A$6,'Net zero emission reductions'!AH$4:AH$1448))</f>
        <v>154.13206311715513</v>
      </c>
      <c r="BC6" s="94">
        <f>IF($A6="Baseline",'Emissions summary'!AZ6,SUMIF('Net zero emission reductions'!$A$4:$A$1448,$A$6,'Net zero emission reductions'!AI$4:AI$1448))</f>
        <v>154.31382133252262</v>
      </c>
      <c r="BD6" s="94">
        <f>IF($A6="Baseline",'Emissions summary'!BA6,SUMIF('Net zero emission reductions'!$A$4:$A$1448,$A$6,'Net zero emission reductions'!AJ$4:AJ$1448))</f>
        <v>154.48871080793086</v>
      </c>
      <c r="BE6" s="94">
        <f>IF($A6="Baseline",'Emissions summary'!BB6,SUMIF('Net zero emission reductions'!$A$4:$A$1448,$A$6,'Net zero emission reductions'!AK$4:AK$1448))</f>
        <v>154.65238839592729</v>
      </c>
      <c r="BF6" s="94">
        <f>IF($A6="Baseline",'Emissions summary'!BC6,SUMIF('Net zero emission reductions'!$A$4:$A$1448,$A$6,'Net zero emission reductions'!AL$4:AL$1448))</f>
        <v>154.80790946004436</v>
      </c>
      <c r="BG6" s="94">
        <f>IF($A6="Baseline",'Emissions summary'!BD6,SUMIF('Net zero emission reductions'!$A$4:$A$1448,$A$6,'Net zero emission reductions'!AM$4:AM$1448))</f>
        <v>154.94984971379574</v>
      </c>
      <c r="BH6" s="94">
        <f>IF($A6="Baseline",'Emissions summary'!BE6,SUMIF('Net zero emission reductions'!$A$4:$A$1448,$A$6,'Net zero emission reductions'!AN$4:AN$1448))</f>
        <v>155.08661343069008</v>
      </c>
      <c r="BI6" s="94">
        <f>IF($A6="Baseline",'Emissions summary'!BF6,SUMIF('Net zero emission reductions'!$A$4:$A$1448,$A$6,'Net zero emission reductions'!AO$4:AO$1448))</f>
        <v>155.21222369163019</v>
      </c>
      <c r="BJ6" s="94">
        <f>IF($A6="Baseline",'Emissions summary'!BG6,SUMIF('Net zero emission reductions'!$A$4:$A$1448,$A$6,'Net zero emission reductions'!AP$4:AP$1448))</f>
        <v>155.3267920112647</v>
      </c>
      <c r="BK6" s="94">
        <f>IF($A6="Baseline",'Emissions summary'!BH6,SUMIF('Net zero emission reductions'!$A$4:$A$1448,$A$6,'Net zero emission reductions'!AQ$4:AQ$1448))</f>
        <v>155.42999065571055</v>
      </c>
      <c r="BL6" s="94">
        <f>IF($A6="Baseline",'Emissions summary'!BI6,SUMIF('Net zero emission reductions'!$A$4:$A$1448,$A$6,'Net zero emission reductions'!AR$4:AR$1448))</f>
        <v>155.52173333582158</v>
      </c>
      <c r="BM6" s="94">
        <f>IF($A6="Baseline",'Emissions summary'!BJ6,SUMIF('Net zero emission reductions'!$A$4:$A$1448,$A$6,'Net zero emission reductions'!AS$4:AS$1448))</f>
        <v>155.60385463146986</v>
      </c>
      <c r="BN6" s="94">
        <f>IF($A6="Baseline",'Emissions summary'!BK6,SUMIF('Net zero emission reductions'!$A$4:$A$1448,$A$6,'Net zero emission reductions'!AT$4:AT$1448))</f>
        <v>155.65029702150551</v>
      </c>
      <c r="BO6" s="94">
        <f>IF($A6="Baseline",'Emissions summary'!BL6,SUMIF('Net zero emission reductions'!$A$4:$A$1448,$A$6,'Net zero emission reductions'!AU$4:AU$1448))</f>
        <v>155.67882126345148</v>
      </c>
      <c r="BP6" s="94">
        <f>IF($A6="Baseline",'Emissions summary'!BM6,SUMIF('Net zero emission reductions'!$A$4:$A$1448,$A$6,'Net zero emission reductions'!AV$4:AV$1448))</f>
        <v>155.69281464758177</v>
      </c>
      <c r="BQ6" s="94">
        <f>IF($A6="Baseline",'Emissions summary'!BN6,SUMIF('Net zero emission reductions'!$A$4:$A$1448,$A$6,'Net zero emission reductions'!AW$4:AW$1448))</f>
        <v>155.69053562239108</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38.314214869749947</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39.038687358485554</v>
      </c>
      <c r="AN7" s="94">
        <f>IF($A7="Baseline",'Emissions summary'!AK7,SUMIF('Net zero emission reductions'!$A$4:$A$1448,$A$7,'Net zero emission reductions'!T$4:T$1448))</f>
        <v>39.259802500369943</v>
      </c>
      <c r="AO7" s="94">
        <f>IF($A7="Baseline",'Emissions summary'!AL7,SUMIF('Net zero emission reductions'!$A$4:$A$1448,$A$7,'Net zero emission reductions'!U$4:U$1448))</f>
        <v>39.454428346543992</v>
      </c>
      <c r="AP7" s="94">
        <f>IF($A7="Baseline",'Emissions summary'!AM7,SUMIF('Net zero emission reductions'!$A$4:$A$1448,$A$7,'Net zero emission reductions'!V$4:V$1448))</f>
        <v>39.623389975374806</v>
      </c>
      <c r="AQ7" s="94">
        <f>IF($A7="Baseline",'Emissions summary'!AN7,SUMIF('Net zero emission reductions'!$A$4:$A$1448,$A$7,'Net zero emission reductions'!W$4:W$1448))</f>
        <v>39.767311480384038</v>
      </c>
      <c r="AR7" s="94">
        <f>IF($A7="Baseline",'Emissions summary'!AO7,SUMIF('Net zero emission reductions'!$A$4:$A$1448,$A$7,'Net zero emission reductions'!X$4:X$1448))</f>
        <v>39.883834800344509</v>
      </c>
      <c r="AS7" s="94">
        <f>IF($A7="Baseline",'Emissions summary'!AP7,SUMIF('Net zero emission reductions'!$A$4:$A$1448,$A$7,'Net zero emission reductions'!Y$4:Y$1448))</f>
        <v>39.994696387115567</v>
      </c>
      <c r="AT7" s="94">
        <f>IF($A7="Baseline",'Emissions summary'!AQ7,SUMIF('Net zero emission reductions'!$A$4:$A$1448,$A$7,'Net zero emission reductions'!Z$4:Z$1448))</f>
        <v>40.100668154595716</v>
      </c>
      <c r="AU7" s="94">
        <f>IF($A7="Baseline",'Emissions summary'!AR7,SUMIF('Net zero emission reductions'!$A$4:$A$1448,$A$7,'Net zero emission reductions'!AA$4:AA$1448))</f>
        <v>40.201489354493631</v>
      </c>
      <c r="AV7" s="94">
        <f>IF($A7="Baseline",'Emissions summary'!AS7,SUMIF('Net zero emission reductions'!$A$4:$A$1448,$A$7,'Net zero emission reductions'!AB$4:AB$1448))</f>
        <v>40.299487070413207</v>
      </c>
      <c r="AW7" s="94">
        <f>IF($A7="Baseline",'Emissions summary'!AT7,SUMIF('Net zero emission reductions'!$A$4:$A$1448,$A$7,'Net zero emission reductions'!AC$4:AC$1448))</f>
        <v>40.389779807264958</v>
      </c>
      <c r="AX7" s="94">
        <f>IF($A7="Baseline",'Emissions summary'!AU7,SUMIF('Net zero emission reductions'!$A$4:$A$1448,$A$7,'Net zero emission reductions'!AD$4:AD$1448))</f>
        <v>40.478277062962853</v>
      </c>
      <c r="AY7" s="94">
        <f>IF($A7="Baseline",'Emissions summary'!AV7,SUMIF('Net zero emission reductions'!$A$4:$A$1448,$A$7,'Net zero emission reductions'!AE$4:AE$1448))</f>
        <v>40.563044452757609</v>
      </c>
      <c r="AZ7" s="94">
        <f>IF($A7="Baseline",'Emissions summary'!AW7,SUMIF('Net zero emission reductions'!$A$4:$A$1448,$A$7,'Net zero emission reductions'!AF$4:AF$1448))</f>
        <v>40.645581897839449</v>
      </c>
      <c r="BA7" s="94">
        <f>IF($A7="Baseline",'Emissions summary'!AX7,SUMIF('Net zero emission reductions'!$A$4:$A$1448,$A$7,'Net zero emission reductions'!AG$4:AG$1448))</f>
        <v>40.724409174670001</v>
      </c>
      <c r="BB7" s="94">
        <f>IF($A7="Baseline",'Emissions summary'!AY7,SUMIF('Net zero emission reductions'!$A$4:$A$1448,$A$7,'Net zero emission reductions'!AH$4:AH$1448))</f>
        <v>40.794575585619519</v>
      </c>
      <c r="BC7" s="94">
        <f>IF($A7="Baseline",'Emissions summary'!AZ7,SUMIF('Net zero emission reductions'!$A$4:$A$1448,$A$7,'Net zero emission reductions'!AI$4:AI$1448))</f>
        <v>40.86007790108571</v>
      </c>
      <c r="BD7" s="94">
        <f>IF($A7="Baseline",'Emissions summary'!BA7,SUMIF('Net zero emission reductions'!$A$4:$A$1448,$A$7,'Net zero emission reductions'!AJ$4:AJ$1448))</f>
        <v>40.921917803406288</v>
      </c>
      <c r="BE7" s="94">
        <f>IF($A7="Baseline",'Emissions summary'!BB7,SUMIF('Net zero emission reductions'!$A$4:$A$1448,$A$7,'Net zero emission reductions'!AK$4:AK$1448))</f>
        <v>40.978514086488858</v>
      </c>
      <c r="BF7" s="94">
        <f>IF($A7="Baseline",'Emissions summary'!BC7,SUMIF('Net zero emission reductions'!$A$4:$A$1448,$A$7,'Net zero emission reductions'!AL$4:AL$1448))</f>
        <v>41.031102502593043</v>
      </c>
      <c r="BG7" s="94">
        <f>IF($A7="Baseline",'Emissions summary'!BD7,SUMIF('Net zero emission reductions'!$A$4:$A$1448,$A$7,'Net zero emission reductions'!AM$4:AM$1448))</f>
        <v>41.077691009010472</v>
      </c>
      <c r="BH7" s="94">
        <f>IF($A7="Baseline",'Emissions summary'!BE7,SUMIF('Net zero emission reductions'!$A$4:$A$1448,$A$7,'Net zero emission reductions'!AN$4:AN$1448))</f>
        <v>41.121531277206557</v>
      </c>
      <c r="BI7" s="94">
        <f>IF($A7="Baseline",'Emissions summary'!BF7,SUMIF('Net zero emission reductions'!$A$4:$A$1448,$A$7,'Net zero emission reductions'!AO$4:AO$1448))</f>
        <v>41.160415779552785</v>
      </c>
      <c r="BJ7" s="94">
        <f>IF($A7="Baseline",'Emissions summary'!BG7,SUMIF('Net zero emission reductions'!$A$4:$A$1448,$A$7,'Net zero emission reductions'!AP$4:AP$1448))</f>
        <v>41.194445442966881</v>
      </c>
      <c r="BK7" s="94">
        <f>IF($A7="Baseline",'Emissions summary'!BH7,SUMIF('Net zero emission reductions'!$A$4:$A$1448,$A$7,'Net zero emission reductions'!AQ$4:AQ$1448))</f>
        <v>41.223552259853406</v>
      </c>
      <c r="BL7" s="94">
        <f>IF($A7="Baseline",'Emissions summary'!BI7,SUMIF('Net zero emission reductions'!$A$4:$A$1448,$A$7,'Net zero emission reductions'!AR$4:AR$1448))</f>
        <v>41.247756806858774</v>
      </c>
      <c r="BM7" s="94">
        <f>IF($A7="Baseline",'Emissions summary'!BJ7,SUMIF('Net zero emission reductions'!$A$4:$A$1448,$A$7,'Net zero emission reductions'!AS$4:AS$1448))</f>
        <v>41.26779790243549</v>
      </c>
      <c r="BN7" s="94">
        <f>IF($A7="Baseline",'Emissions summary'!BK7,SUMIF('Net zero emission reductions'!$A$4:$A$1448,$A$7,'Net zero emission reductions'!AT$4:AT$1448))</f>
        <v>41.273958138992683</v>
      </c>
      <c r="BO7" s="94">
        <f>IF($A7="Baseline",'Emissions summary'!BL7,SUMIF('Net zero emission reductions'!$A$4:$A$1448,$A$7,'Net zero emission reductions'!AU$4:AU$1448))</f>
        <v>41.272969987811557</v>
      </c>
      <c r="BP7" s="94">
        <f>IF($A7="Baseline",'Emissions summary'!BM7,SUMIF('Net zero emission reductions'!$A$4:$A$1448,$A$7,'Net zero emission reductions'!AV$4:AV$1448))</f>
        <v>41.266152748357548</v>
      </c>
      <c r="BQ7" s="94">
        <f>IF($A7="Baseline",'Emissions summary'!BN7,SUMIF('Net zero emission reductions'!$A$4:$A$1448,$A$7,'Net zero emission reductions'!AW$4:AW$1448))</f>
        <v>41.252903236748452</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5.5526214800767892</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5.5483103177944022</v>
      </c>
      <c r="AM8" s="27">
        <f>'Net zero emission reductions'!S1389</f>
        <v>5.2550820044011797</v>
      </c>
      <c r="AN8" s="27">
        <f>'Net zero emission reductions'!T1389</f>
        <v>5.3207883834981304</v>
      </c>
      <c r="AO8" s="27">
        <f>'Net zero emission reductions'!U1389</f>
        <v>5.3649444095768528</v>
      </c>
      <c r="AP8" s="27">
        <f>'Net zero emission reductions'!V1389</f>
        <v>5.4036434239586688</v>
      </c>
      <c r="AQ8" s="27">
        <f>'Net zero emission reductions'!W1389</f>
        <v>5.4501981324727682</v>
      </c>
      <c r="AR8" s="27">
        <f>'Net zero emission reductions'!X1389</f>
        <v>5.4939852410150891</v>
      </c>
      <c r="AS8" s="27">
        <f>'Net zero emission reductions'!Y1389</f>
        <v>5.5270400930163612</v>
      </c>
      <c r="AT8" s="27">
        <f>'Net zero emission reductions'!Z1389</f>
        <v>5.5597780351335215</v>
      </c>
      <c r="AU8" s="27">
        <f>'Net zero emission reductions'!AA1389</f>
        <v>5.5942900570774974</v>
      </c>
      <c r="AV8" s="27">
        <f>'Net zero emission reductions'!AB1389</f>
        <v>5.6519871155600807</v>
      </c>
      <c r="AW8" s="27">
        <f>'Net zero emission reductions'!AC1389</f>
        <v>5.6991792889287209</v>
      </c>
      <c r="AX8" s="27">
        <f>'Net zero emission reductions'!AD1389</f>
        <v>5.7622664019921865</v>
      </c>
      <c r="AY8" s="27">
        <f>'Net zero emission reductions'!AE1389</f>
        <v>5.8293690844327148</v>
      </c>
      <c r="AZ8" s="27">
        <f>'Net zero emission reductions'!AF1389</f>
        <v>5.9143899551195664</v>
      </c>
      <c r="BA8" s="27">
        <f>'Net zero emission reductions'!AG1389</f>
        <v>6.0085386938238461</v>
      </c>
      <c r="BB8" s="27">
        <f>'Net zero emission reductions'!AH1389</f>
        <v>6.076850693725504</v>
      </c>
      <c r="BC8" s="27">
        <f>'Net zero emission reductions'!AI1389</f>
        <v>6.1455213125116535</v>
      </c>
      <c r="BD8" s="27">
        <f>'Net zero emission reductions'!AJ1389</f>
        <v>6.2239971837700079</v>
      </c>
      <c r="BE8" s="27">
        <f>'Net zero emission reductions'!AK1389</f>
        <v>6.3022222159413728</v>
      </c>
      <c r="BF8" s="27">
        <f>'Net zero emission reductions'!AL1389</f>
        <v>6.3911360828353496</v>
      </c>
      <c r="BG8" s="27">
        <f>'Net zero emission reductions'!AM1389</f>
        <v>6.4774137483375664</v>
      </c>
      <c r="BH8" s="27">
        <f>'Net zero emission reductions'!AN1389</f>
        <v>6.5805521088998695</v>
      </c>
      <c r="BI8" s="27">
        <f>'Net zero emission reductions'!AO1389</f>
        <v>6.6854159894362937</v>
      </c>
      <c r="BJ8" s="27">
        <f>'Net zero emission reductions'!AP1389</f>
        <v>6.7940415592295365</v>
      </c>
      <c r="BK8" s="27">
        <f>'Net zero emission reductions'!AQ1389</f>
        <v>6.9071213948222621</v>
      </c>
      <c r="BL8" s="27">
        <f>'Net zero emission reductions'!AR1389</f>
        <v>7.0259322726678732</v>
      </c>
      <c r="BM8" s="27">
        <f>'Net zero emission reductions'!AS1389</f>
        <v>7.1567799298396482</v>
      </c>
      <c r="BN8" s="27">
        <f>'Net zero emission reductions'!AT1389</f>
        <v>7.2282129468300438</v>
      </c>
      <c r="BO8" s="27">
        <f>'Net zero emission reductions'!AU1389</f>
        <v>7.2913081994872639</v>
      </c>
      <c r="BP8" s="27">
        <f>'Net zero emission reductions'!AV1389</f>
        <v>7.356723959653114</v>
      </c>
      <c r="BQ8" s="27">
        <f>'Net zero emission reductions'!AW1389</f>
        <v>7.4207215244062379</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2.0836791108466932</v>
      </c>
      <c r="AG10" s="27">
        <f>SUM('Net zero emission reductions'!M1391:M1392)</f>
        <v>2.0846138094278075</v>
      </c>
      <c r="AH10" s="27">
        <f>SUM('Net zero emission reductions'!N1391:N1392)</f>
        <v>2.0654754572205229</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1.9318299226197024</v>
      </c>
      <c r="AM10" s="27">
        <f>SUM('Net zero emission reductions'!S1391:S1392)</f>
        <v>1.7215779622281209</v>
      </c>
      <c r="AN10" s="27">
        <f>SUM('Net zero emission reductions'!T1391:T1392)</f>
        <v>1.748124925881994</v>
      </c>
      <c r="AO10" s="27">
        <f>SUM('Net zero emission reductions'!U1391:U1392)</f>
        <v>1.7593045140231984</v>
      </c>
      <c r="AP10" s="27">
        <f>SUM('Net zero emission reductions'!V1391:V1392)</f>
        <v>1.7657913888757224</v>
      </c>
      <c r="AQ10" s="27">
        <f>SUM('Net zero emission reductions'!W1391:W1392)</f>
        <v>1.7761039081416683</v>
      </c>
      <c r="AR10" s="27">
        <f>SUM('Net zero emission reductions'!X1391:X1392)</f>
        <v>1.7833190986657441</v>
      </c>
      <c r="AS10" s="27">
        <f>SUM('Net zero emission reductions'!Y1391:Y1392)</f>
        <v>1.78347286378763</v>
      </c>
      <c r="AT10" s="27">
        <f>SUM('Net zero emission reductions'!Z1391:Z1392)</f>
        <v>1.783168981203479</v>
      </c>
      <c r="AU10" s="27">
        <f>SUM('Net zero emission reductions'!AA1391:AA1392)</f>
        <v>1.7836522291871237</v>
      </c>
      <c r="AV10" s="27">
        <f>SUM('Net zero emission reductions'!AB1391:AB1392)</f>
        <v>1.7977633198815894</v>
      </c>
      <c r="AW10" s="27">
        <f>SUM('Net zero emission reductions'!AC1391:AC1392)</f>
        <v>1.8049144826598122</v>
      </c>
      <c r="AX10" s="27">
        <f>SUM('Net zero emission reductions'!AD1391:AD1392)</f>
        <v>1.8209748084225812</v>
      </c>
      <c r="AY10" s="27">
        <f>SUM('Net zero emission reductions'!AE1391:AE1392)</f>
        <v>1.8386782399372108</v>
      </c>
      <c r="AZ10" s="27">
        <f>SUM('Net zero emission reductions'!AF1391:AF1392)</f>
        <v>1.8659323710126583</v>
      </c>
      <c r="BA10" s="27">
        <f>SUM('Net zero emission reductions'!AG1391:AG1392)</f>
        <v>1.8973547880505475</v>
      </c>
      <c r="BB10" s="27">
        <f>SUM('Net zero emission reductions'!AH1391:AH1392)</f>
        <v>1.9130697339717084</v>
      </c>
      <c r="BC10" s="27">
        <f>SUM('Net zero emission reductions'!AI1391:AI1392)</f>
        <v>1.9281791470976852</v>
      </c>
      <c r="BD10" s="27">
        <f>SUM('Net zero emission reductions'!AJ1391:AJ1392)</f>
        <v>1.9478515498416198</v>
      </c>
      <c r="BE10" s="27">
        <f>SUM('Net zero emission reductions'!AK1391:AK1392)</f>
        <v>1.9664187439000895</v>
      </c>
      <c r="BF10" s="27">
        <f>SUM('Net zero emission reductions'!AL1391:AL1392)</f>
        <v>1.98973939072068</v>
      </c>
      <c r="BG10" s="27">
        <f>SUM('Net zero emission reductions'!AM1391:AM1392)</f>
        <v>2.0105309868089294</v>
      </c>
      <c r="BH10" s="27">
        <f>SUM('Net zero emission reductions'!AN1391:AN1392)</f>
        <v>2.0390734009389004</v>
      </c>
      <c r="BI10" s="27">
        <f>SUM('Net zero emission reductions'!AO1391:AO1392)</f>
        <v>2.0672060565722723</v>
      </c>
      <c r="BJ10" s="27">
        <f>SUM('Net zero emission reductions'!AP1391:AP1392)</f>
        <v>2.095924472542944</v>
      </c>
      <c r="BK10" s="27">
        <f>SUM('Net zero emission reductions'!AQ1391:AQ1392)</f>
        <v>2.1254948624497674</v>
      </c>
      <c r="BL10" s="27">
        <f>SUM('Net zero emission reductions'!AR1391:AR1392)</f>
        <v>2.1564561194489889</v>
      </c>
      <c r="BM10" s="27">
        <f>SUM('Net zero emission reductions'!AS1391:AS1392)</f>
        <v>2.1917815204478273</v>
      </c>
      <c r="BN10" s="27">
        <f>SUM('Net zero emission reductions'!AT1391:AT1392)</f>
        <v>2.1966662527759451</v>
      </c>
      <c r="BO10" s="27">
        <f>SUM('Net zero emission reductions'!AU1391:AU1392)</f>
        <v>2.1966463993009699</v>
      </c>
      <c r="BP10" s="27">
        <f>SUM('Net zero emission reductions'!AV1391:AV1392)</f>
        <v>2.1968972627400287</v>
      </c>
      <c r="BQ10" s="27">
        <f>SUM('Net zero emission reductions'!AW1391:AW1392)</f>
        <v>2.1956349017485826</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36.839564246604851</v>
      </c>
      <c r="AF11" s="40">
        <f t="shared" ref="AF11:BQ11" si="8">SUM(AF12:AF18)</f>
        <v>36.82452425157777</v>
      </c>
      <c r="AG11" s="40">
        <f t="shared" si="8"/>
        <v>36.99429818142989</v>
      </c>
      <c r="AH11" s="40">
        <f t="shared" si="8"/>
        <v>36.867987271463186</v>
      </c>
      <c r="AI11" s="40">
        <f t="shared" si="8"/>
        <v>36.560879511524732</v>
      </c>
      <c r="AJ11" s="40">
        <f t="shared" si="8"/>
        <v>36.078165266151373</v>
      </c>
      <c r="AK11" s="40">
        <f t="shared" si="8"/>
        <v>35.769406849073363</v>
      </c>
      <c r="AL11" s="40">
        <f t="shared" si="8"/>
        <v>35.500627316217205</v>
      </c>
      <c r="AM11" s="40">
        <f t="shared" si="8"/>
        <v>32.455573717836877</v>
      </c>
      <c r="AN11" s="40">
        <f t="shared" si="8"/>
        <v>33.005142840707222</v>
      </c>
      <c r="AO11" s="40">
        <f t="shared" si="8"/>
        <v>33.320045157132967</v>
      </c>
      <c r="AP11" s="40">
        <f t="shared" si="8"/>
        <v>33.562128122055306</v>
      </c>
      <c r="AQ11" s="40">
        <f t="shared" si="8"/>
        <v>33.862639632375085</v>
      </c>
      <c r="AR11" s="40">
        <f t="shared" si="8"/>
        <v>34.114351632368475</v>
      </c>
      <c r="AS11" s="40">
        <f t="shared" si="8"/>
        <v>34.257035600530635</v>
      </c>
      <c r="AT11" s="40">
        <f t="shared" si="8"/>
        <v>34.393139513224817</v>
      </c>
      <c r="AU11" s="40">
        <f t="shared" si="8"/>
        <v>34.542250874166534</v>
      </c>
      <c r="AV11" s="40">
        <f t="shared" si="8"/>
        <v>34.908387318327023</v>
      </c>
      <c r="AW11" s="40">
        <f t="shared" si="8"/>
        <v>35.166201342098695</v>
      </c>
      <c r="AX11" s="40">
        <f t="shared" si="8"/>
        <v>35.569435916629516</v>
      </c>
      <c r="AY11" s="40">
        <f t="shared" si="8"/>
        <v>36.002538619742943</v>
      </c>
      <c r="AZ11" s="40">
        <f t="shared" si="8"/>
        <v>36.593780982841579</v>
      </c>
      <c r="BA11" s="40">
        <f t="shared" si="8"/>
        <v>37.257982310432702</v>
      </c>
      <c r="BB11" s="40">
        <f t="shared" si="8"/>
        <v>37.671896945020066</v>
      </c>
      <c r="BC11" s="40">
        <f t="shared" si="8"/>
        <v>38.079700726536558</v>
      </c>
      <c r="BD11" s="40">
        <f t="shared" si="8"/>
        <v>38.566484533434881</v>
      </c>
      <c r="BE11" s="40">
        <f t="shared" si="8"/>
        <v>39.03961652512664</v>
      </c>
      <c r="BF11" s="40">
        <f t="shared" si="8"/>
        <v>39.596389779909416</v>
      </c>
      <c r="BG11" s="40">
        <f t="shared" si="8"/>
        <v>40.116378362961463</v>
      </c>
      <c r="BH11" s="40">
        <f t="shared" si="8"/>
        <v>40.771305115655352</v>
      </c>
      <c r="BI11" s="40">
        <f t="shared" si="8"/>
        <v>41.426022416111124</v>
      </c>
      <c r="BJ11" s="40">
        <f t="shared" si="8"/>
        <v>42.097497319454774</v>
      </c>
      <c r="BK11" s="40">
        <f t="shared" si="8"/>
        <v>42.79061181320192</v>
      </c>
      <c r="BL11" s="40">
        <f t="shared" si="8"/>
        <v>43.515028840902403</v>
      </c>
      <c r="BM11" s="40">
        <f t="shared" si="8"/>
        <v>44.322560984104328</v>
      </c>
      <c r="BN11" s="40">
        <f t="shared" si="8"/>
        <v>44.611907652456104</v>
      </c>
      <c r="BO11" s="40">
        <f t="shared" si="8"/>
        <v>44.819487244021396</v>
      </c>
      <c r="BP11" s="40">
        <f t="shared" si="8"/>
        <v>45.034636265170782</v>
      </c>
      <c r="BQ11" s="40">
        <f t="shared" si="8"/>
        <v>45.226151581615241</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10.513994827787096</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10.680340304941296</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10.895047418651059</v>
      </c>
      <c r="AM12" s="94">
        <f>IF($A12="Baseline",'Emissions summary'!AJ12,SUMIF('Net zero emission reductions'!$A$4:$A$1448,$A$12,'Net zero emission reductions'!S$4:S$1448))</f>
        <v>10.557461701899092</v>
      </c>
      <c r="AN12" s="94">
        <f>IF($A12="Baseline",'Emissions summary'!AK12,SUMIF('Net zero emission reductions'!$A$4:$A$1448,$A$12,'Net zero emission reductions'!T$4:T$1448))</f>
        <v>10.709252649927237</v>
      </c>
      <c r="AO12" s="94">
        <f>IF($A12="Baseline",'Emissions summary'!AL12,SUMIF('Net zero emission reductions'!$A$4:$A$1448,$A$12,'Net zero emission reductions'!U$4:U$1448))</f>
        <v>10.826869683401428</v>
      </c>
      <c r="AP12" s="94">
        <f>IF($A12="Baseline",'Emissions summary'!AM12,SUMIF('Net zero emission reductions'!$A$4:$A$1448,$A$12,'Net zero emission reductions'!V$4:V$1448))</f>
        <v>10.932337832856383</v>
      </c>
      <c r="AQ12" s="94">
        <f>IF($A12="Baseline",'Emissions summary'!AN12,SUMIF('Net zero emission reductions'!$A$4:$A$1448,$A$12,'Net zero emission reductions'!W$4:W$1448))</f>
        <v>11.044417499176562</v>
      </c>
      <c r="AR12" s="94">
        <f>IF($A12="Baseline",'Emissions summary'!AO12,SUMIF('Net zero emission reductions'!$A$4:$A$1448,$A$12,'Net zero emission reductions'!X$4:X$1448))</f>
        <v>11.147392488093768</v>
      </c>
      <c r="AS12" s="94">
        <f>IF($A12="Baseline",'Emissions summary'!AP12,SUMIF('Net zero emission reductions'!$A$4:$A$1448,$A$12,'Net zero emission reductions'!Y$4:Y$1448))</f>
        <v>11.234446616007506</v>
      </c>
      <c r="AT12" s="94">
        <f>IF($A12="Baseline",'Emissions summary'!AQ12,SUMIF('Net zero emission reductions'!$A$4:$A$1448,$A$12,'Net zero emission reductions'!Z$4:Z$1448))</f>
        <v>11.320545205258171</v>
      </c>
      <c r="AU12" s="94">
        <f>IF($A12="Baseline",'Emissions summary'!AR12,SUMIF('Net zero emission reductions'!$A$4:$A$1448,$A$12,'Net zero emission reductions'!AA$4:AA$1448))</f>
        <v>11.408634156387558</v>
      </c>
      <c r="AV12" s="94">
        <f>IF($A12="Baseline",'Emissions summary'!AS12,SUMIF('Net zero emission reductions'!$A$4:$A$1448,$A$12,'Net zero emission reductions'!AB$4:AB$1448))</f>
        <v>11.530612121302708</v>
      </c>
      <c r="AW12" s="94">
        <f>IF($A12="Baseline",'Emissions summary'!AT12,SUMIF('Net zero emission reductions'!$A$4:$A$1448,$A$12,'Net zero emission reductions'!AC$4:AC$1448))</f>
        <v>11.636243762532406</v>
      </c>
      <c r="AX12" s="94">
        <f>IF($A12="Baseline",'Emissions summary'!AU12,SUMIF('Net zero emission reductions'!$A$4:$A$1448,$A$12,'Net zero emission reductions'!AD$4:AD$1448))</f>
        <v>11.766371516582355</v>
      </c>
      <c r="AY12" s="94">
        <f>IF($A12="Baseline",'Emissions summary'!AV12,SUMIF('Net zero emission reductions'!$A$4:$A$1448,$A$12,'Net zero emission reductions'!AE$4:AE$1448))</f>
        <v>11.902564295296198</v>
      </c>
      <c r="AZ12" s="94">
        <f>IF($A12="Baseline",'Emissions summary'!AW12,SUMIF('Net zero emission reductions'!$A$4:$A$1448,$A$12,'Net zero emission reductions'!AF$4:AF$1448))</f>
        <v>12.065975609052051</v>
      </c>
      <c r="BA12" s="94">
        <f>IF($A12="Baseline",'Emissions summary'!AX12,SUMIF('Net zero emission reductions'!$A$4:$A$1448,$A$12,'Net zero emission reductions'!AG$4:AG$1448))</f>
        <v>12.243390295180934</v>
      </c>
      <c r="BB12" s="94">
        <f>IF($A12="Baseline",'Emissions summary'!AY12,SUMIF('Net zero emission reductions'!$A$4:$A$1448,$A$12,'Net zero emission reductions'!AH$4:AH$1448))</f>
        <v>12.381073162961773</v>
      </c>
      <c r="BC12" s="94">
        <f>IF($A12="Baseline",'Emissions summary'!AZ12,SUMIF('Net zero emission reductions'!$A$4:$A$1448,$A$12,'Net zero emission reductions'!AI$4:AI$1448))</f>
        <v>12.519045646247367</v>
      </c>
      <c r="BD12" s="94">
        <f>IF($A12="Baseline",'Emissions summary'!BA12,SUMIF('Net zero emission reductions'!$A$4:$A$1448,$A$12,'Net zero emission reductions'!AJ$4:AJ$1448))</f>
        <v>12.671851819905534</v>
      </c>
      <c r="BE12" s="94">
        <f>IF($A12="Baseline",'Emissions summary'!BB12,SUMIF('Net zero emission reductions'!$A$4:$A$1448,$A$12,'Net zero emission reductions'!AK$4:AK$1448))</f>
        <v>12.823898488094789</v>
      </c>
      <c r="BF12" s="94">
        <f>IF($A12="Baseline",'Emissions summary'!BC12,SUMIF('Net zero emission reductions'!$A$4:$A$1448,$A$12,'Net zero emission reductions'!AL$4:AL$1448))</f>
        <v>12.992161047557605</v>
      </c>
      <c r="BG12" s="94">
        <f>IF($A12="Baseline",'Emissions summary'!BD12,SUMIF('Net zero emission reductions'!$A$4:$A$1448,$A$12,'Net zero emission reductions'!AM$4:AM$1448))</f>
        <v>13.155799341585963</v>
      </c>
      <c r="BH12" s="94">
        <f>IF($A12="Baseline",'Emissions summary'!BE12,SUMIF('Net zero emission reductions'!$A$4:$A$1448,$A$12,'Net zero emission reductions'!AN$4:AN$1448))</f>
        <v>13.345017821415356</v>
      </c>
      <c r="BI12" s="94">
        <f>IF($A12="Baseline",'Emissions summary'!BF12,SUMIF('Net zero emission reductions'!$A$4:$A$1448,$A$12,'Net zero emission reductions'!AO$4:AO$1448))</f>
        <v>13.536563496239044</v>
      </c>
      <c r="BJ12" s="94">
        <f>IF($A12="Baseline",'Emissions summary'!BG12,SUMIF('Net zero emission reductions'!$A$4:$A$1448,$A$12,'Net zero emission reductions'!AP$4:AP$1448))</f>
        <v>13.733562298912396</v>
      </c>
      <c r="BK12" s="94">
        <f>IF($A12="Baseline",'Emissions summary'!BH12,SUMIF('Net zero emission reductions'!$A$4:$A$1448,$A$12,'Net zero emission reductions'!AQ$4:AQ$1448))</f>
        <v>13.937041036439991</v>
      </c>
      <c r="BL12" s="94">
        <f>IF($A12="Baseline",'Emissions summary'!BI12,SUMIF('Net zero emission reductions'!$A$4:$A$1448,$A$12,'Net zero emission reductions'!AR$4:AR$1448))</f>
        <v>14.148963775778503</v>
      </c>
      <c r="BM12" s="94">
        <f>IF($A12="Baseline",'Emissions summary'!BJ12,SUMIF('Net zero emission reductions'!$A$4:$A$1448,$A$12,'Net zero emission reductions'!AS$4:AS$1448))</f>
        <v>14.379350235290644</v>
      </c>
      <c r="BN12" s="94">
        <f>IF($A12="Baseline",'Emissions summary'!BK12,SUMIF('Net zero emission reductions'!$A$4:$A$1448,$A$12,'Net zero emission reductions'!AT$4:AT$1448))</f>
        <v>14.513824093019412</v>
      </c>
      <c r="BO12" s="94">
        <f>IF($A12="Baseline",'Emissions summary'!BL12,SUMIF('Net zero emission reductions'!$A$4:$A$1448,$A$12,'Net zero emission reductions'!AU$4:AU$1448))</f>
        <v>14.633548052653811</v>
      </c>
      <c r="BP12" s="94">
        <f>IF($A12="Baseline",'Emissions summary'!BM12,SUMIF('Net zero emission reductions'!$A$4:$A$1448,$A$12,'Net zero emission reductions'!AV$4:AV$1448))</f>
        <v>14.755477065016908</v>
      </c>
      <c r="BQ12" s="94">
        <f>IF($A12="Baseline",'Emissions summary'!BN12,SUMIF('Net zero emission reductions'!$A$4:$A$1448,$A$12,'Net zero emission reductions'!AW$4:AW$1448))</f>
        <v>14.873520390844414</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4.0172291132253617E-2</v>
      </c>
      <c r="AF13" s="27">
        <f>SUM('Net zero emission reductions'!L1399:L1400)</f>
        <v>4.019401216223982E-2</v>
      </c>
      <c r="AG13" s="27">
        <f>SUM('Net zero emission reductions'!M1399:M1400)</f>
        <v>4.0245946330037502E-2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4.0982032982610953E-2</v>
      </c>
      <c r="AN13" s="27">
        <f>SUM('Net zero emission reductions'!T1399:T1400)</f>
        <v>4.1119039618161678E-2</v>
      </c>
      <c r="AO13" s="27">
        <f>SUM('Net zero emission reductions'!U1399:U1400)</f>
        <v>4.1240259918546081E-2</v>
      </c>
      <c r="AP13" s="27">
        <f>SUM('Net zero emission reductions'!V1399:V1400)</f>
        <v>4.1345944133678016E-2</v>
      </c>
      <c r="AQ13" s="27">
        <f>SUM('Net zero emission reductions'!W1399:W1400)</f>
        <v>4.1436235477363401E-2</v>
      </c>
      <c r="AR13" s="27">
        <f>SUM('Net zero emission reductions'!X1399:X1400)</f>
        <v>4.1509218767825297E-2</v>
      </c>
      <c r="AS13" s="27">
        <f>SUM('Net zero emission reductions'!Y1399:Y1400)</f>
        <v>4.1579878137252682E-2</v>
      </c>
      <c r="AT13" s="27">
        <f>SUM('Net zero emission reductions'!Z1399:Z1400)</f>
        <v>4.1648620508273101E-2</v>
      </c>
      <c r="AU13" s="27">
        <f>SUM('Net zero emission reductions'!AA1399:AA1400)</f>
        <v>4.1715142409664736E-2</v>
      </c>
      <c r="AV13" s="27">
        <f>SUM('Net zero emission reductions'!AB1399:AB1400)</f>
        <v>4.1780975732400659E-2</v>
      </c>
      <c r="AW13" s="27">
        <f>SUM('Net zero emission reductions'!AC1399:AC1400)</f>
        <v>4.1842576843400182E-2</v>
      </c>
      <c r="AX13" s="27">
        <f>SUM('Net zero emission reductions'!AD1399:AD1400)</f>
        <v>4.1904029479178283E-2</v>
      </c>
      <c r="AY13" s="27">
        <f>SUM('Net zero emission reductions'!AE1399:AE1400)</f>
        <v>4.1963888234956614E-2</v>
      </c>
      <c r="AZ13" s="27">
        <f>SUM('Net zero emission reductions'!AF1399:AF1400)</f>
        <v>4.2023146561858231E-2</v>
      </c>
      <c r="BA13" s="27">
        <f>SUM('Net zero emission reductions'!AG1399:AG1400)</f>
        <v>4.208068684470654E-2</v>
      </c>
      <c r="BB13" s="27">
        <f>SUM('Net zero emission reductions'!AH1399:AH1400)</f>
        <v>4.2132908634053098E-2</v>
      </c>
      <c r="BC13" s="27">
        <f>SUM('Net zero emission reductions'!AI1399:AI1400)</f>
        <v>4.2182593314363553E-2</v>
      </c>
      <c r="BD13" s="27">
        <f>SUM('Net zero emission reductions'!AJ1399:AJ1400)</f>
        <v>4.2230400384089414E-2</v>
      </c>
      <c r="BE13" s="27">
        <f>SUM('Net zero emission reductions'!AK1399:AK1400)</f>
        <v>4.2275142618255553E-2</v>
      </c>
      <c r="BF13" s="27">
        <f>SUM('Net zero emission reductions'!AL1399:AL1400)</f>
        <v>4.2317655218506237E-2</v>
      </c>
      <c r="BG13" s="27">
        <f>SUM('Net zero emission reductions'!AM1399:AM1400)</f>
        <v>4.2356455424134173E-2</v>
      </c>
      <c r="BH13" s="27">
        <f>SUM('Net zero emission reductions'!AN1399:AN1400)</f>
        <v>4.2393840592877305E-2</v>
      </c>
      <c r="BI13" s="27">
        <f>SUM('Net zero emission reductions'!AO1399:AO1400)</f>
        <v>4.242817689864431E-2</v>
      </c>
      <c r="BJ13" s="27">
        <f>SUM('Net zero emission reductions'!AP1399:AP1400)</f>
        <v>4.245949482462217E-2</v>
      </c>
      <c r="BK13" s="27">
        <f>SUM('Net zero emission reductions'!AQ1399:AQ1400)</f>
        <v>4.248770478282074E-2</v>
      </c>
      <c r="BL13" s="27">
        <f>SUM('Net zero emission reductions'!AR1399:AR1400)</f>
        <v>4.2512783185592928E-2</v>
      </c>
      <c r="BM13" s="27">
        <f>SUM('Net zero emission reductions'!AS1399:AS1400)</f>
        <v>4.2535231526168435E-2</v>
      </c>
      <c r="BN13" s="27">
        <f>SUM('Net zero emission reductions'!AT1399:AT1400)</f>
        <v>4.2547926827435065E-2</v>
      </c>
      <c r="BO13" s="27">
        <f>SUM('Net zero emission reductions'!AU1399:AU1400)</f>
        <v>4.2555724097227347E-2</v>
      </c>
      <c r="BP13" s="27">
        <f>SUM('Net zero emission reductions'!AV1399:AV1400)</f>
        <v>4.2559549271322335E-2</v>
      </c>
      <c r="BQ13" s="27">
        <f>SUM('Net zero emission reductions'!AW1399:AW1400)</f>
        <v>4.2558926286343148E-2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4.4115578493708077E-2</v>
      </c>
      <c r="AN14" s="27">
        <f>SUM('Net zero emission reductions'!T1401:T1402)</f>
        <v>4.4365449149152331E-2</v>
      </c>
      <c r="AO14" s="27">
        <f>SUM('Net zero emission reductions'!U1401:U1402)</f>
        <v>4.4585385637153377E-2</v>
      </c>
      <c r="AP14" s="27">
        <f>SUM('Net zero emission reductions'!V1401:V1402)</f>
        <v>4.4776320335614489E-2</v>
      </c>
      <c r="AQ14" s="27">
        <f>SUM('Net zero emission reductions'!W1401:W1402)</f>
        <v>4.4938958499978574E-2</v>
      </c>
      <c r="AR14" s="27">
        <f>SUM('Net zero emission reductions'!X1401:X1402)</f>
        <v>4.5070635408601539E-2</v>
      </c>
      <c r="AS14" s="27">
        <f>SUM('Net zero emission reductions'!Y1401:Y1402)</f>
        <v>4.5195914288708977E-2</v>
      </c>
      <c r="AT14" s="27">
        <f>SUM('Net zero emission reductions'!Z1401:Z1402)</f>
        <v>4.5315667439819254E-2</v>
      </c>
      <c r="AU14" s="27">
        <f>SUM('Net zero emission reductions'!AA1401:AA1402)</f>
        <v>4.5429600203927917E-2</v>
      </c>
      <c r="AV14" s="27">
        <f>SUM('Net zero emission reductions'!AB1401:AB1402)</f>
        <v>4.5540342296487402E-2</v>
      </c>
      <c r="AW14" s="27">
        <f>SUM('Net zero emission reductions'!AC1401:AC1402)</f>
        <v>4.5642377395245133E-2</v>
      </c>
      <c r="AX14" s="27">
        <f>SUM('Net zero emission reductions'!AD1401:AD1402)</f>
        <v>4.5742383514671428E-2</v>
      </c>
      <c r="AY14" s="27">
        <f>SUM('Net zero emission reductions'!AE1401:AE1402)</f>
        <v>4.5838174707747599E-2</v>
      </c>
      <c r="AZ14" s="27">
        <f>SUM('Net zero emission reductions'!AF1401:AF1402)</f>
        <v>4.593144595695077E-2</v>
      </c>
      <c r="BA14" s="27">
        <f>SUM('Net zero emission reductions'!AG1401:AG1402)</f>
        <v>4.6020524539089822E-2</v>
      </c>
      <c r="BB14" s="27">
        <f>SUM('Net zero emission reductions'!AH1401:AH1402)</f>
        <v>4.609981592974137E-2</v>
      </c>
      <c r="BC14" s="27">
        <f>SUM('Net zero emission reductions'!AI1401:AI1402)</f>
        <v>4.6173836670063223E-2</v>
      </c>
      <c r="BD14" s="27">
        <f>SUM('Net zero emission reductions'!AJ1401:AJ1402)</f>
        <v>4.6243718708867822E-2</v>
      </c>
      <c r="BE14" s="27">
        <f>SUM('Net zero emission reductions'!AK1401:AK1402)</f>
        <v>4.6307675207862109E-2</v>
      </c>
      <c r="BF14" s="27">
        <f>SUM('Net zero emission reductions'!AL1401:AL1402)</f>
        <v>4.6367102626033219E-2</v>
      </c>
      <c r="BG14" s="27">
        <f>SUM('Net zero emission reductions'!AM1401:AM1402)</f>
        <v>4.6419749860118972E-2</v>
      </c>
      <c r="BH14" s="27">
        <f>SUM('Net zero emission reductions'!AN1401:AN1402)</f>
        <v>4.6469291453949471E-2</v>
      </c>
      <c r="BI14" s="27">
        <f>SUM('Net zero emission reductions'!AO1401:AO1402)</f>
        <v>4.6513232796026149E-2</v>
      </c>
      <c r="BJ14" s="27">
        <f>SUM('Net zero emission reductions'!AP1401:AP1402)</f>
        <v>4.6551687938579313E-2</v>
      </c>
      <c r="BK14" s="27">
        <f>SUM('Net zero emission reductions'!AQ1401:AQ1402)</f>
        <v>4.6584580029782802E-2</v>
      </c>
      <c r="BL14" s="27">
        <f>SUM('Net zero emission reductions'!AR1401:AR1402)</f>
        <v>4.661193232222835E-2</v>
      </c>
      <c r="BM14" s="27">
        <f>SUM('Net zero emission reductions'!AS1401:AS1402)</f>
        <v>4.663457971600201E-2</v>
      </c>
      <c r="BN14" s="27">
        <f>SUM('Net zero emission reductions'!AT1401:AT1402)</f>
        <v>4.6641541077097046E-2</v>
      </c>
      <c r="BO14" s="27">
        <f>SUM('Net zero emission reductions'!AU1401:AU1402)</f>
        <v>4.664042441913685E-2</v>
      </c>
      <c r="BP14" s="27">
        <f>SUM('Net zero emission reductions'!AV1401:AV1402)</f>
        <v>4.6632720613435541E-2</v>
      </c>
      <c r="BQ14" s="27">
        <f>SUM('Net zero emission reductions'!AW1401:AW1402)</f>
        <v>4.6617748033440043E-2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4.1336182129460544E-3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3.9121166032764342E-3</v>
      </c>
      <c r="AN15" s="27">
        <f>'Net zero emission reductions'!T1403</f>
        <v>3.9610313521597192E-3</v>
      </c>
      <c r="AO15" s="27">
        <f>'Net zero emission reductions'!U1403</f>
        <v>3.9939030604627685E-3</v>
      </c>
      <c r="AP15" s="27">
        <f>'Net zero emission reductions'!V1403</f>
        <v>4.0227123267247873E-3</v>
      </c>
      <c r="AQ15" s="27">
        <f>'Net zero emission reductions'!W1403</f>
        <v>4.0573697208408392E-3</v>
      </c>
      <c r="AR15" s="27">
        <f>'Net zero emission reductions'!X1403</f>
        <v>4.089966790533456E-3</v>
      </c>
      <c r="AS15" s="27">
        <f>'Net zero emission reductions'!Y1403</f>
        <v>4.1145742914677355E-3</v>
      </c>
      <c r="AT15" s="27">
        <f>'Net zero emission reductions'!Z1403</f>
        <v>4.1389458705993988E-3</v>
      </c>
      <c r="AU15" s="27">
        <f>'Net zero emission reductions'!AA1403</f>
        <v>4.1646381536021371E-3</v>
      </c>
      <c r="AV15" s="27">
        <f>'Net zero emission reductions'!AB1403</f>
        <v>4.2075904082502832E-3</v>
      </c>
      <c r="AW15" s="27">
        <f>'Net zero emission reductions'!AC1403</f>
        <v>4.2427223595358264E-3</v>
      </c>
      <c r="AX15" s="27">
        <f>'Net zero emission reductions'!AD1403</f>
        <v>4.2896872103719615E-3</v>
      </c>
      <c r="AY15" s="27">
        <f>'Net zero emission reductions'!AE1403</f>
        <v>4.3396414295221331E-3</v>
      </c>
      <c r="AZ15" s="27">
        <f>'Net zero emission reductions'!AF1403</f>
        <v>4.4029347443667894E-3</v>
      </c>
      <c r="BA15" s="27">
        <f>'Net zero emission reductions'!AG1403</f>
        <v>4.4730232498466412E-3</v>
      </c>
      <c r="BB15" s="27">
        <f>'Net zero emission reductions'!AH1403</f>
        <v>4.5238777386623196E-3</v>
      </c>
      <c r="BC15" s="27">
        <f>'Net zero emission reductions'!AI1403</f>
        <v>4.5749991993142307E-3</v>
      </c>
      <c r="BD15" s="27">
        <f>'Net zero emission reductions'!AJ1403</f>
        <v>4.6334201256954506E-3</v>
      </c>
      <c r="BE15" s="27">
        <f>'Net zero emission reductions'!AK1403</f>
        <v>4.6916543163119115E-3</v>
      </c>
      <c r="BF15" s="27">
        <f>'Net zero emission reductions'!AL1403</f>
        <v>4.7578457505552058E-3</v>
      </c>
      <c r="BG15" s="27">
        <f>'Net zero emission reductions'!AM1403</f>
        <v>4.8220746793179664E-3</v>
      </c>
      <c r="BH15" s="27">
        <f>'Net zero emission reductions'!AN1403</f>
        <v>4.8988554588476809E-3</v>
      </c>
      <c r="BI15" s="27">
        <f>'Net zero emission reductions'!AO1403</f>
        <v>4.9769207921359073E-3</v>
      </c>
      <c r="BJ15" s="27">
        <f>'Net zero emission reductions'!AP1403</f>
        <v>5.0577864940930996E-3</v>
      </c>
      <c r="BK15" s="27">
        <f>'Net zero emission reductions'!AQ1403</f>
        <v>5.1419681494787942E-3</v>
      </c>
      <c r="BL15" s="27">
        <f>'Net zero emission reductions'!AR1403</f>
        <v>5.2304162474305273E-3</v>
      </c>
      <c r="BM15" s="27">
        <f>'Net zero emission reductions'!AS1403</f>
        <v>5.3278250588806265E-3</v>
      </c>
      <c r="BN15" s="27">
        <f>'Net zero emission reductions'!AT1403</f>
        <v>5.3810029715290328E-3</v>
      </c>
      <c r="BO15" s="27">
        <f>'Net zero emission reductions'!AU1403</f>
        <v>5.427973881840519E-3</v>
      </c>
      <c r="BP15" s="27">
        <f>'Net zero emission reductions'!AV1403</f>
        <v>5.4766722810750956E-3</v>
      </c>
      <c r="BQ15" s="27">
        <f>'Net zero emission reductions'!AW1403</f>
        <v>5.5243149126135331E-3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23.356999930110067</v>
      </c>
      <c r="AF17" s="94">
        <f>IF($A17="Baseline",'Emissions summary'!AC17,SUMIF('Net zero emission reductions'!$A$4:$A$1448,$A$17,'Net zero emission reductions'!L$4:L$1448))</f>
        <v>23.230039099944452</v>
      </c>
      <c r="AG17" s="94">
        <f>IF($A17="Baseline",'Emissions summary'!AD17,SUMIF('Net zero emission reductions'!$A$4:$A$1448,$A$17,'Net zero emission reductions'!M$4:M$1448))</f>
        <v>23.240459651013442</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21.53713803785411</v>
      </c>
      <c r="AM17" s="94">
        <f>IF($A17="Baseline",'Emissions summary'!AJ17,SUMIF('Net zero emission reductions'!$A$4:$A$1448,$A$17,'Net zero emission reductions'!S$4:S$1448))</f>
        <v>19.193129675284432</v>
      </c>
      <c r="AN17" s="94">
        <f>IF($A17="Baseline",'Emissions summary'!AK17,SUMIF('Net zero emission reductions'!$A$4:$A$1448,$A$17,'Net zero emission reductions'!T$4:T$1448))</f>
        <v>19.489090315506854</v>
      </c>
      <c r="AO17" s="94">
        <f>IF($A17="Baseline",'Emissions summary'!AL17,SUMIF('Net zero emission reductions'!$A$4:$A$1448,$A$17,'Net zero emission reductions'!U$4:U$1448))</f>
        <v>19.613726718631288</v>
      </c>
      <c r="AP17" s="94">
        <f>IF($A17="Baseline",'Emissions summary'!AM17,SUMIF('Net zero emission reductions'!$A$4:$A$1448,$A$17,'Net zero emission reductions'!V$4:V$1448))</f>
        <v>19.686046086654972</v>
      </c>
      <c r="AQ17" s="94">
        <f>IF($A17="Baseline",'Emissions summary'!AN17,SUMIF('Net zero emission reductions'!$A$4:$A$1448,$A$17,'Net zero emission reductions'!W$4:W$1448))</f>
        <v>19.801015913112327</v>
      </c>
      <c r="AR17" s="94">
        <f>IF($A17="Baseline",'Emissions summary'!AO17,SUMIF('Net zero emission reductions'!$A$4:$A$1448,$A$17,'Net zero emission reductions'!X$4:X$1448))</f>
        <v>19.881454958220242</v>
      </c>
      <c r="AS17" s="94">
        <f>IF($A17="Baseline",'Emissions summary'!AP17,SUMIF('Net zero emission reductions'!$A$4:$A$1448,$A$17,'Net zero emission reductions'!Y$4:Y$1448))</f>
        <v>19.88316921919979</v>
      </c>
      <c r="AT17" s="94">
        <f>IF($A17="Baseline",'Emissions summary'!AQ17,SUMIF('Net zero emission reductions'!$A$4:$A$1448,$A$17,'Net zero emission reductions'!Z$4:Z$1448))</f>
        <v>19.879781363423493</v>
      </c>
      <c r="AU17" s="94">
        <f>IF($A17="Baseline",'Emissions summary'!AR17,SUMIF('Net zero emission reductions'!$A$4:$A$1448,$A$17,'Net zero emission reductions'!AA$4:AA$1448))</f>
        <v>19.885168886625411</v>
      </c>
      <c r="AV17" s="94">
        <f>IF($A17="Baseline",'Emissions summary'!AS17,SUMIF('Net zero emission reductions'!$A$4:$A$1448,$A$17,'Net zero emission reductions'!AB$4:AB$1448))</f>
        <v>20.042487346492347</v>
      </c>
      <c r="AW17" s="94">
        <f>IF($A17="Baseline",'Emissions summary'!AT17,SUMIF('Net zero emission reductions'!$A$4:$A$1448,$A$17,'Net zero emission reductions'!AC$4:AC$1448))</f>
        <v>20.122212573895851</v>
      </c>
      <c r="AX17" s="94">
        <f>IF($A17="Baseline",'Emissions summary'!AU17,SUMIF('Net zero emission reductions'!$A$4:$A$1448,$A$17,'Net zero emission reductions'!AD$4:AD$1448))</f>
        <v>20.301262214257878</v>
      </c>
      <c r="AY17" s="94">
        <f>IF($A17="Baseline",'Emissions summary'!AV17,SUMIF('Net zero emission reductions'!$A$4:$A$1448,$A$17,'Net zero emission reductions'!AE$4:AE$1448))</f>
        <v>20.498630131490071</v>
      </c>
      <c r="AZ17" s="94">
        <f>IF($A17="Baseline",'Emissions summary'!AW17,SUMIF('Net zero emission reductions'!$A$4:$A$1448,$A$17,'Net zero emission reductions'!AF$4:AF$1448))</f>
        <v>20.802474676085225</v>
      </c>
      <c r="BA17" s="94">
        <f>IF($A17="Baseline",'Emissions summary'!AX17,SUMIF('Net zero emission reductions'!$A$4:$A$1448,$A$17,'Net zero emission reductions'!AG$4:AG$1448))</f>
        <v>21.15278964186146</v>
      </c>
      <c r="BB17" s="94">
        <f>IF($A17="Baseline",'Emissions summary'!AY17,SUMIF('Net zero emission reductions'!$A$4:$A$1448,$A$17,'Net zero emission reductions'!AH$4:AH$1448))</f>
        <v>21.327988791433846</v>
      </c>
      <c r="BC17" s="94">
        <f>IF($A17="Baseline",'Emissions summary'!AZ17,SUMIF('Net zero emission reductions'!$A$4:$A$1448,$A$17,'Net zero emission reductions'!AI$4:AI$1448))</f>
        <v>21.496437117218061</v>
      </c>
      <c r="BD17" s="94">
        <f>IF($A17="Baseline",'Emissions summary'!BA17,SUMIF('Net zero emission reductions'!$A$4:$A$1448,$A$17,'Net zero emission reductions'!AJ$4:AJ$1448))</f>
        <v>21.715756244886311</v>
      </c>
      <c r="BE17" s="94">
        <f>IF($A17="Baseline",'Emissions summary'!BB17,SUMIF('Net zero emission reductions'!$A$4:$A$1448,$A$17,'Net zero emission reductions'!AK$4:AK$1448))</f>
        <v>21.922753877923601</v>
      </c>
      <c r="BF17" s="94">
        <f>IF($A17="Baseline",'Emissions summary'!BC17,SUMIF('Net zero emission reductions'!$A$4:$A$1448,$A$17,'Net zero emission reductions'!AL$4:AL$1448))</f>
        <v>22.182745704236133</v>
      </c>
      <c r="BG17" s="94">
        <f>IF($A17="Baseline",'Emissions summary'!BD17,SUMIF('Net zero emission reductions'!$A$4:$A$1448,$A$17,'Net zero emission reductions'!AM$4:AM$1448))</f>
        <v>22.414542235461148</v>
      </c>
      <c r="BH17" s="94">
        <f>IF($A17="Baseline",'Emissions summary'!BE17,SUMIF('Net zero emission reductions'!$A$4:$A$1448,$A$17,'Net zero emission reductions'!AN$4:AN$1448))</f>
        <v>22.732749291813796</v>
      </c>
      <c r="BI17" s="94">
        <f>IF($A17="Baseline",'Emissions summary'!BF17,SUMIF('Net zero emission reductions'!$A$4:$A$1448,$A$17,'Net zero emission reductions'!AO$4:AO$1448))</f>
        <v>23.04638812753786</v>
      </c>
      <c r="BJ17" s="94">
        <f>IF($A17="Baseline",'Emissions summary'!BG17,SUMIF('Net zero emission reductions'!$A$4:$A$1448,$A$17,'Net zero emission reductions'!AP$4:AP$1448))</f>
        <v>23.366557352450844</v>
      </c>
      <c r="BK17" s="94">
        <f>IF($A17="Baseline",'Emissions summary'!BH17,SUMIF('Net zero emission reductions'!$A$4:$A$1448,$A$17,'Net zero emission reductions'!AQ$4:AQ$1448))</f>
        <v>23.696224867069731</v>
      </c>
      <c r="BL17" s="94">
        <f>IF($A17="Baseline",'Emissions summary'!BI17,SUMIF('Net zero emission reductions'!$A$4:$A$1448,$A$17,'Net zero emission reductions'!AR$4:AR$1448))</f>
        <v>24.041398558609544</v>
      </c>
      <c r="BM17" s="94">
        <f>IF($A17="Baseline",'Emissions summary'!BJ17,SUMIF('Net zero emission reductions'!$A$4:$A$1448,$A$17,'Net zero emission reductions'!AS$4:AS$1448))</f>
        <v>24.435226208055415</v>
      </c>
      <c r="BN17" s="94">
        <f>IF($A17="Baseline",'Emissions summary'!BK17,SUMIF('Net zero emission reductions'!$A$4:$A$1448,$A$17,'Net zero emission reductions'!AT$4:AT$1448))</f>
        <v>24.489683980552279</v>
      </c>
      <c r="BO17" s="94">
        <f>IF($A17="Baseline",'Emissions summary'!BL17,SUMIF('Net zero emission reductions'!$A$4:$A$1448,$A$17,'Net zero emission reductions'!AU$4:AU$1448))</f>
        <v>24.489462642728451</v>
      </c>
      <c r="BP17" s="94">
        <f>IF($A17="Baseline",'Emissions summary'!BM17,SUMIF('Net zero emission reductions'!$A$4:$A$1448,$A$17,'Net zero emission reductions'!AV$4:AV$1448))</f>
        <v>24.492259410938946</v>
      </c>
      <c r="BQ17" s="94">
        <f>IF($A17="Baseline",'Emissions summary'!BN17,SUMIF('Net zero emission reductions'!$A$4:$A$1448,$A$17,'Net zero emission reductions'!AW$4:AW$1448))</f>
        <v>24.478185893074851</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2.8811301877986586</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2.9856726990921132</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2.9805084686213328</v>
      </c>
      <c r="AL18" s="94">
        <f>IF($A18="Baseline",'Emissions summary'!AI18,SUMIF('Net zero emission reductions'!$A$4:$A$1448,$A$18,'Net zero emission reductions'!R$4:R$1448))</f>
        <v>2.978868166437934</v>
      </c>
      <c r="AM18" s="94">
        <f>IF($A18="Baseline",'Emissions summary'!AJ18,SUMIF('Net zero emission reductions'!$A$4:$A$1448,$A$18,'Net zero emission reductions'!S$4:S$1448))</f>
        <v>2.6152211125737583</v>
      </c>
      <c r="AN18" s="94">
        <f>IF($A18="Baseline",'Emissions summary'!AK18,SUMIF('Net zero emission reductions'!$A$4:$A$1448,$A$18,'Net zero emission reductions'!T$4:T$1448))</f>
        <v>2.7166028551536616</v>
      </c>
      <c r="AO18" s="94">
        <f>IF($A18="Baseline",'Emissions summary'!AL18,SUMIF('Net zero emission reductions'!$A$4:$A$1448,$A$18,'Net zero emission reductions'!U$4:U$1448))</f>
        <v>2.7888777064840831</v>
      </c>
      <c r="AP18" s="94">
        <f>IF($A18="Baseline",'Emissions summary'!AM18,SUMIF('Net zero emission reductions'!$A$4:$A$1448,$A$18,'Net zero emission reductions'!V$4:V$1448))</f>
        <v>2.8528477257479339</v>
      </c>
      <c r="AQ18" s="94">
        <f>IF($A18="Baseline",'Emissions summary'!AN18,SUMIF('Net zero emission reductions'!$A$4:$A$1448,$A$18,'Net zero emission reductions'!W$4:W$1448))</f>
        <v>2.926022156388016</v>
      </c>
      <c r="AR18" s="94">
        <f>IF($A18="Baseline",'Emissions summary'!AO18,SUMIF('Net zero emission reductions'!$A$4:$A$1448,$A$18,'Net zero emission reductions'!X$4:X$1448))</f>
        <v>2.9940828650875067</v>
      </c>
      <c r="AS18" s="94">
        <f>IF($A18="Baseline",'Emissions summary'!AP18,SUMIF('Net zero emission reductions'!$A$4:$A$1448,$A$18,'Net zero emission reductions'!Y$4:Y$1448))</f>
        <v>3.0477778986059105</v>
      </c>
      <c r="AT18" s="94">
        <f>IF($A18="Baseline",'Emissions summary'!AQ18,SUMIF('Net zero emission reductions'!$A$4:$A$1448,$A$18,'Net zero emission reductions'!Z$4:Z$1448))</f>
        <v>3.1009582107244649</v>
      </c>
      <c r="AU18" s="94">
        <f>IF($A18="Baseline",'Emissions summary'!AR18,SUMIF('Net zero emission reductions'!$A$4:$A$1448,$A$18,'Net zero emission reductions'!AA$4:AA$1448))</f>
        <v>3.1563869503863713</v>
      </c>
      <c r="AV18" s="94">
        <f>IF($A18="Baseline",'Emissions summary'!AS18,SUMIF('Net zero emission reductions'!$A$4:$A$1448,$A$18,'Net zero emission reductions'!AB$4:AB$1448))</f>
        <v>3.2430074420948265</v>
      </c>
      <c r="AW18" s="94">
        <f>IF($A18="Baseline",'Emissions summary'!AT18,SUMIF('Net zero emission reductions'!$A$4:$A$1448,$A$18,'Net zero emission reductions'!AC$4:AC$1448))</f>
        <v>3.3152658290722594</v>
      </c>
      <c r="AX18" s="94">
        <f>IF($A18="Baseline",'Emissions summary'!AU18,SUMIF('Net zero emission reductions'!$A$4:$A$1448,$A$18,'Net zero emission reductions'!AD$4:AD$1448))</f>
        <v>3.4091145855850611</v>
      </c>
      <c r="AY18" s="94">
        <f>IF($A18="Baseline",'Emissions summary'!AV18,SUMIF('Net zero emission reductions'!$A$4:$A$1448,$A$18,'Net zero emission reductions'!AE$4:AE$1448))</f>
        <v>3.5084509885844484</v>
      </c>
      <c r="AZ18" s="94">
        <f>IF($A18="Baseline",'Emissions summary'!AW18,SUMIF('Net zero emission reductions'!$A$4:$A$1448,$A$18,'Net zero emission reductions'!AF$4:AF$1448))</f>
        <v>3.6322216704411283</v>
      </c>
      <c r="BA18" s="94">
        <f>IF($A18="Baseline",'Emissions summary'!AX18,SUMIF('Net zero emission reductions'!$A$4:$A$1448,$A$18,'Net zero emission reductions'!AG$4:AG$1448))</f>
        <v>3.7684766387566682</v>
      </c>
      <c r="BB18" s="94">
        <f>IF($A18="Baseline",'Emissions summary'!AY18,SUMIF('Net zero emission reductions'!$A$4:$A$1448,$A$18,'Net zero emission reductions'!AH$4:AH$1448))</f>
        <v>3.869326888321992</v>
      </c>
      <c r="BC18" s="94">
        <f>IF($A18="Baseline",'Emissions summary'!AZ18,SUMIF('Net zero emission reductions'!$A$4:$A$1448,$A$18,'Net zero emission reductions'!AI$4:AI$1448))</f>
        <v>3.9705350338873875</v>
      </c>
      <c r="BD18" s="94">
        <f>IF($A18="Baseline",'Emissions summary'!BA18,SUMIF('Net zero emission reductions'!$A$4:$A$1448,$A$18,'Net zero emission reductions'!AJ$4:AJ$1448))</f>
        <v>4.0850174294243855</v>
      </c>
      <c r="BE18" s="94">
        <f>IF($A18="Baseline",'Emissions summary'!BB18,SUMIF('Net zero emission reductions'!$A$4:$A$1448,$A$18,'Net zero emission reductions'!AK$4:AK$1448))</f>
        <v>4.1989381869658171</v>
      </c>
      <c r="BF18" s="94">
        <f>IF($A18="Baseline",'Emissions summary'!BC18,SUMIF('Net zero emission reductions'!$A$4:$A$1448,$A$18,'Net zero emission reductions'!AL$4:AL$1448))</f>
        <v>4.327288924520583</v>
      </c>
      <c r="BG18" s="94">
        <f>IF($A18="Baseline",'Emissions summary'!BD18,SUMIF('Net zero emission reductions'!$A$4:$A$1448,$A$18,'Net zero emission reductions'!AM$4:AM$1448))</f>
        <v>4.45168700595078</v>
      </c>
      <c r="BH18" s="94">
        <f>IF($A18="Baseline",'Emissions summary'!BE18,SUMIF('Net zero emission reductions'!$A$4:$A$1448,$A$18,'Net zero emission reductions'!AN$4:AN$1448))</f>
        <v>4.5990245149205329</v>
      </c>
      <c r="BI18" s="94">
        <f>IF($A18="Baseline",'Emissions summary'!BF18,SUMIF('Net zero emission reductions'!$A$4:$A$1448,$A$18,'Net zero emission reductions'!AO$4:AO$1448))</f>
        <v>4.7484009618474179</v>
      </c>
      <c r="BJ18" s="94">
        <f>IF($A18="Baseline",'Emissions summary'!BG18,SUMIF('Net zero emission reductions'!$A$4:$A$1448,$A$18,'Net zero emission reductions'!AP$4:AP$1448))</f>
        <v>4.9025571988342342</v>
      </c>
      <c r="BK18" s="94">
        <f>IF($A18="Baseline",'Emissions summary'!BH18,SUMIF('Net zero emission reductions'!$A$4:$A$1448,$A$18,'Net zero emission reductions'!AQ$4:AQ$1448))</f>
        <v>5.0623801567301143</v>
      </c>
      <c r="BL18" s="94">
        <f>IF($A18="Baseline",'Emissions summary'!BI18,SUMIF('Net zero emission reductions'!$A$4:$A$1448,$A$18,'Net zero emission reductions'!AR$4:AR$1448))</f>
        <v>5.229559874759107</v>
      </c>
      <c r="BM18" s="94">
        <f>IF($A18="Baseline",'Emissions summary'!BJ18,SUMIF('Net zero emission reductions'!$A$4:$A$1448,$A$18,'Net zero emission reductions'!AS$4:AS$1448))</f>
        <v>5.4127354044572122</v>
      </c>
      <c r="BN18" s="94">
        <f>IF($A18="Baseline",'Emissions summary'!BK18,SUMIF('Net zero emission reductions'!$A$4:$A$1448,$A$18,'Net zero emission reductions'!AT$4:AT$1448))</f>
        <v>5.5130776080083503</v>
      </c>
      <c r="BO18" s="94">
        <f>IF($A18="Baseline",'Emissions summary'!BL18,SUMIF('Net zero emission reductions'!$A$4:$A$1448,$A$18,'Net zero emission reductions'!AU$4:AU$1448))</f>
        <v>5.6011009262409326</v>
      </c>
      <c r="BP18" s="94">
        <f>IF($A18="Baseline",'Emissions summary'!BM18,SUMIF('Net zero emission reductions'!$A$4:$A$1448,$A$18,'Net zero emission reductions'!AV$4:AV$1448))</f>
        <v>5.6914793470490945</v>
      </c>
      <c r="BQ18" s="94">
        <f>IF($A18="Baseline",'Emissions summary'!BN18,SUMIF('Net zero emission reductions'!$A$4:$A$1448,$A$18,'Net zero emission reductions'!AW$4:AW$1448))</f>
        <v>5.7789928084635758</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5.1994200766582459</v>
      </c>
      <c r="AF19" s="40">
        <f t="shared" ref="AF19:BQ19" si="13">SUM(AF20:AF26)</f>
        <v>5.2527414367903038</v>
      </c>
      <c r="AG19" s="40">
        <f t="shared" si="13"/>
        <v>5.336537874346206</v>
      </c>
      <c r="AH19" s="40">
        <f t="shared" si="13"/>
        <v>5.3665755836071112</v>
      </c>
      <c r="AI19" s="40">
        <f t="shared" si="13"/>
        <v>5.3622649672773735</v>
      </c>
      <c r="AJ19" s="40">
        <f t="shared" si="13"/>
        <v>5.3238634740042308</v>
      </c>
      <c r="AK19" s="40">
        <f t="shared" si="13"/>
        <v>5.3145192594478221</v>
      </c>
      <c r="AL19" s="40">
        <f t="shared" si="13"/>
        <v>5.3105434668737512</v>
      </c>
      <c r="AM19" s="40">
        <f t="shared" si="13"/>
        <v>4.7914682887695639</v>
      </c>
      <c r="AN19" s="40">
        <f t="shared" si="13"/>
        <v>4.9417056914824569</v>
      </c>
      <c r="AO19" s="40">
        <f t="shared" si="13"/>
        <v>5.0494901167870543</v>
      </c>
      <c r="AP19" s="40">
        <f t="shared" si="13"/>
        <v>5.1444499335736911</v>
      </c>
      <c r="AQ19" s="40">
        <f t="shared" si="13"/>
        <v>5.2514730177216347</v>
      </c>
      <c r="AR19" s="40">
        <f t="shared" si="13"/>
        <v>5.3501757004753525</v>
      </c>
      <c r="AS19" s="40">
        <f t="shared" si="13"/>
        <v>5.4282328616201934</v>
      </c>
      <c r="AT19" s="40">
        <f t="shared" si="13"/>
        <v>5.5053247265423977</v>
      </c>
      <c r="AU19" s="40">
        <f t="shared" si="13"/>
        <v>5.5853623416789659</v>
      </c>
      <c r="AV19" s="40">
        <f t="shared" si="13"/>
        <v>5.7093834167809669</v>
      </c>
      <c r="AW19" s="40">
        <f t="shared" si="13"/>
        <v>5.812739113621042</v>
      </c>
      <c r="AX19" s="40">
        <f t="shared" si="13"/>
        <v>5.9407729266386191</v>
      </c>
      <c r="AY19" s="40">
        <f t="shared" si="13"/>
        <v>6.0762132343945012</v>
      </c>
      <c r="AZ19" s="40">
        <f t="shared" si="13"/>
        <v>6.2457886882934845</v>
      </c>
      <c r="BA19" s="40">
        <f t="shared" si="13"/>
        <v>6.4325193327093446</v>
      </c>
      <c r="BB19" s="40">
        <f t="shared" si="13"/>
        <v>6.5688871874283041</v>
      </c>
      <c r="BC19" s="40">
        <f t="shared" si="13"/>
        <v>6.7054253568942883</v>
      </c>
      <c r="BD19" s="40">
        <f t="shared" si="13"/>
        <v>6.8602895896453715</v>
      </c>
      <c r="BE19" s="40">
        <f t="shared" si="13"/>
        <v>7.0139991706730136</v>
      </c>
      <c r="BF19" s="40">
        <f t="shared" si="13"/>
        <v>7.1875860665902138</v>
      </c>
      <c r="BG19" s="40">
        <f t="shared" si="13"/>
        <v>7.3552432355509598</v>
      </c>
      <c r="BH19" s="40">
        <f t="shared" si="13"/>
        <v>7.557935855229017</v>
      </c>
      <c r="BI19" s="40">
        <f t="shared" si="13"/>
        <v>7.7631827769390434</v>
      </c>
      <c r="BJ19" s="40">
        <f t="shared" si="13"/>
        <v>7.9748183581546579</v>
      </c>
      <c r="BK19" s="40">
        <f t="shared" si="13"/>
        <v>8.1940780770692108</v>
      </c>
      <c r="BL19" s="40">
        <f t="shared" si="13"/>
        <v>8.4233172468468407</v>
      </c>
      <c r="BM19" s="40">
        <f t="shared" si="13"/>
        <v>8.6745882276013742</v>
      </c>
      <c r="BN19" s="40">
        <f t="shared" si="13"/>
        <v>8.8099844879060214</v>
      </c>
      <c r="BO19" s="40">
        <f t="shared" si="13"/>
        <v>8.9280184560698821</v>
      </c>
      <c r="BP19" s="40">
        <f t="shared" si="13"/>
        <v>9.0491717769199873</v>
      </c>
      <c r="BQ19" s="40">
        <f t="shared" si="13"/>
        <v>9.1661713684045214</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2.6405154397771433</v>
      </c>
      <c r="AF20" s="27">
        <f>SUM('Net zero emission reductions'!L1411:L1416)</f>
        <v>2.663854765875719</v>
      </c>
      <c r="AG20" s="27">
        <f>SUM('Net zero emission reductions'!M1411:M1416)</f>
        <v>2.7012838960025096</v>
      </c>
      <c r="AH20" s="27">
        <f>SUM('Net zero emission reductions'!N1411:N1416)</f>
        <v>2.7146557268578313</v>
      </c>
      <c r="AI20" s="27">
        <f>SUM('Net zero emission reductions'!O1411:O1416)</f>
        <v>2.7128512798971709</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2.4600904959813619</v>
      </c>
      <c r="AN20" s="27">
        <f>SUM('Net zero emission reductions'!T1411:T1416)</f>
        <v>2.5322907210045051</v>
      </c>
      <c r="AO20" s="27">
        <f>SUM('Net zero emission reductions'!U1411:U1416)</f>
        <v>2.5850671293369203</v>
      </c>
      <c r="AP20" s="27">
        <f>SUM('Net zero emission reductions'!V1411:V1416)</f>
        <v>2.6316845310943053</v>
      </c>
      <c r="AQ20" s="27">
        <f>SUM('Net zero emission reductions'!W1411:W1416)</f>
        <v>2.683297569727046</v>
      </c>
      <c r="AR20" s="27">
        <f>SUM('Net zero emission reductions'!X1411:X1416)</f>
        <v>2.7307592401480436</v>
      </c>
      <c r="AS20" s="27">
        <f>SUM('Net zero emission reductions'!Y1411:Y1416)</f>
        <v>2.7688592275879378</v>
      </c>
      <c r="AT20" s="27">
        <f>SUM('Net zero emission reductions'!Z1411:Z1416)</f>
        <v>2.8064241597492989</v>
      </c>
      <c r="AU20" s="27">
        <f>SUM('Net zero emission reductions'!AA1411:AA1416)</f>
        <v>2.845208521724671</v>
      </c>
      <c r="AV20" s="27">
        <f>SUM('Net zero emission reductions'!AB1411:AB1416)</f>
        <v>2.9036474245046984</v>
      </c>
      <c r="AW20" s="27">
        <f>SUM('Net zero emission reductions'!AC1411:AC1416)</f>
        <v>2.952705571414</v>
      </c>
      <c r="AX20" s="27">
        <f>SUM('Net zero emission reductions'!AD1411:AD1416)</f>
        <v>3.0096435296799524</v>
      </c>
      <c r="AY20" s="27">
        <f>SUM('Net zero emission reductions'!AE1411:AE1416)</f>
        <v>3.0697788849772731</v>
      </c>
      <c r="AZ20" s="27">
        <f>SUM('Net zero emission reductions'!AF1411:AF1416)</f>
        <v>3.1450869293619652</v>
      </c>
      <c r="BA20" s="27">
        <f>SUM('Net zero emission reductions'!AG1411:AG1416)</f>
        <v>3.2279296922619243</v>
      </c>
      <c r="BB20" s="27">
        <f>SUM('Net zero emission reductions'!AH1411:AH1416)</f>
        <v>3.2880766947787943</v>
      </c>
      <c r="BC20" s="27">
        <f>SUM('Net zero emission reductions'!AI1411:AI1416)</f>
        <v>3.3481927303885062</v>
      </c>
      <c r="BD20" s="27">
        <f>SUM('Net zero emission reductions'!AJ1411:AJ1416)</f>
        <v>3.4163948818359313</v>
      </c>
      <c r="BE20" s="27">
        <f>SUM('Net zero emission reductions'!AK1411:AK1416)</f>
        <v>3.4839699237937487</v>
      </c>
      <c r="BF20" s="27">
        <f>SUM('Net zero emission reductions'!AL1411:AL1416)</f>
        <v>3.5603097673034467</v>
      </c>
      <c r="BG20" s="27">
        <f>SUM('Net zero emission reductions'!AM1411:AM1416)</f>
        <v>3.6338914769430444</v>
      </c>
      <c r="BH20" s="27">
        <f>SUM('Net zero emission reductions'!AN1411:AN1416)</f>
        <v>3.7248149288888284</v>
      </c>
      <c r="BI20" s="27">
        <f>SUM('Net zero emission reductions'!AO1411:AO1416)</f>
        <v>3.816829063854879</v>
      </c>
      <c r="BJ20" s="27">
        <f>SUM('Net zero emission reductions'!AP1411:AP1416)</f>
        <v>3.9116472927537331</v>
      </c>
      <c r="BK20" s="27">
        <f>SUM('Net zero emission reductions'!AQ1411:AQ1416)</f>
        <v>4.0098241015128249</v>
      </c>
      <c r="BL20" s="27">
        <f>SUM('Net zero emission reductions'!AR1411:AR1416)</f>
        <v>4.1124136258029775</v>
      </c>
      <c r="BM20" s="27">
        <f>SUM('Net zero emission reductions'!AS1411:AS1416)</f>
        <v>4.2247947453752595</v>
      </c>
      <c r="BN20" s="27">
        <f>SUM('Net zero emission reductions'!AT1411:AT1416)</f>
        <v>4.2854794110279517</v>
      </c>
      <c r="BO20" s="27">
        <f>SUM('Net zero emission reductions'!AU1411:AU1416)</f>
        <v>4.3383968449605241</v>
      </c>
      <c r="BP20" s="27">
        <f>SUM('Net zero emission reductions'!AV1411:AV1416)</f>
        <v>4.3926822651834252</v>
      </c>
      <c r="BQ20" s="27">
        <f>SUM('Net zero emission reductions'!AW1411:AW1416)</f>
        <v>4.4450948223853661</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0.18018352824459793</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0.18347903256860612</v>
      </c>
      <c r="AN21" s="27">
        <f>SUM('Net zero emission reductions'!T1417:T1418)</f>
        <v>0.18409241953642672</v>
      </c>
      <c r="AO21" s="27">
        <f>SUM('Net zero emission reductions'!U1417:U1418)</f>
        <v>0.18463513012991153</v>
      </c>
      <c r="AP21" s="27">
        <f>SUM('Net zero emission reductions'!V1417:V1418)</f>
        <v>0.18510828473301302</v>
      </c>
      <c r="AQ21" s="27">
        <f>SUM('Net zero emission reductions'!W1417:W1418)</f>
        <v>0.185512524522575</v>
      </c>
      <c r="AR21" s="27">
        <f>SUM('Net zero emission reductions'!X1417:X1418)</f>
        <v>0.18583927511431125</v>
      </c>
      <c r="AS21" s="27">
        <f>SUM('Net zero emission reductions'!Y1417:Y1418)</f>
        <v>0.18615562137146124</v>
      </c>
      <c r="AT21" s="27">
        <f>SUM('Net zero emission reductions'!Z1417:Z1418)</f>
        <v>0.18646338511116267</v>
      </c>
      <c r="AU21" s="27">
        <f>SUM('Net zero emission reductions'!AA1417:AA1418)</f>
        <v>0.18676120767445864</v>
      </c>
      <c r="AV21" s="27">
        <f>SUM('Net zero emission reductions'!AB1417:AB1418)</f>
        <v>0.18705594742959694</v>
      </c>
      <c r="AW21" s="27">
        <f>SUM('Net zero emission reductions'!AC1417:AC1418)</f>
        <v>0.18733173931762115</v>
      </c>
      <c r="AX21" s="27">
        <f>SUM('Net zero emission reductions'!AD1417:AD1418)</f>
        <v>0.18760686647312713</v>
      </c>
      <c r="AY21" s="27">
        <f>SUM('Net zero emission reductions'!AE1417:AE1418)</f>
        <v>0.18787485773177523</v>
      </c>
      <c r="AZ21" s="27">
        <f>SUM('Net zero emission reductions'!AF1417:AF1418)</f>
        <v>0.18814016083414098</v>
      </c>
      <c r="BA21" s="27">
        <f>SUM('Net zero emission reductions'!AG1417:AG1418)</f>
        <v>0.18839777214969511</v>
      </c>
      <c r="BB21" s="27">
        <f>SUM('Net zero emission reductions'!AH1417:AH1418)</f>
        <v>0.18863157224917709</v>
      </c>
      <c r="BC21" s="27">
        <f>SUM('Net zero emission reductions'!AI1417:AI1418)</f>
        <v>0.18885401355853598</v>
      </c>
      <c r="BD21" s="27">
        <f>SUM('Net zero emission reductions'!AJ1417:AJ1418)</f>
        <v>0.18906804869210209</v>
      </c>
      <c r="BE21" s="27">
        <f>SUM('Net zero emission reductions'!AK1417:AK1418)</f>
        <v>0.18926836237208083</v>
      </c>
      <c r="BF21" s="27">
        <f>SUM('Net zero emission reductions'!AL1417:AL1418)</f>
        <v>0.18945869384659025</v>
      </c>
      <c r="BG21" s="27">
        <f>SUM('Net zero emission reductions'!AM1417:AM1418)</f>
        <v>0.1896324047065443</v>
      </c>
      <c r="BH21" s="27">
        <f>SUM('Net zero emission reductions'!AN1417:AN1418)</f>
        <v>0.18979978036104916</v>
      </c>
      <c r="BI21" s="27">
        <f>SUM('Net zero emission reductions'!AO1417:AO1418)</f>
        <v>0.18995350607218664</v>
      </c>
      <c r="BJ21" s="27">
        <f>SUM('Net zero emission reductions'!AP1417:AP1418)</f>
        <v>0.19009371831502267</v>
      </c>
      <c r="BK21" s="27">
        <f>SUM('Net zero emission reductions'!AQ1417:AQ1418)</f>
        <v>0.19022001599872398</v>
      </c>
      <c r="BL21" s="27">
        <f>SUM('Net zero emission reductions'!AR1417:AR1418)</f>
        <v>0.19033229351997236</v>
      </c>
      <c r="BM21" s="27">
        <f>SUM('Net zero emission reductions'!AS1417:AS1418)</f>
        <v>0.19043279609419345</v>
      </c>
      <c r="BN21" s="27">
        <f>SUM('Net zero emission reductions'!AT1417:AT1418)</f>
        <v>0.19048963372339439</v>
      </c>
      <c r="BO21" s="27">
        <f>SUM('Net zero emission reductions'!AU1417:AU1418)</f>
        <v>0.1905245425703706</v>
      </c>
      <c r="BP21" s="27">
        <f>SUM('Net zero emission reductions'!AV1417:AV1418)</f>
        <v>0.19054166810542283</v>
      </c>
      <c r="BQ21" s="27">
        <f>SUM('Net zero emission reductions'!AW1417:AW1418)</f>
        <v>0.19053887896410976</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0.13212269035728821</v>
      </c>
      <c r="AK22" s="27">
        <f>SUM('Net zero emission reductions'!Q1419:Q1420)</f>
        <v>0.13294253416938454</v>
      </c>
      <c r="AL22" s="27">
        <f>SUM('Net zero emission reductions'!R1419:R1420)</f>
        <v>0.13381719216548246</v>
      </c>
      <c r="AM22" s="27">
        <f>SUM('Net zero emission reductions'!S1419:S1420)</f>
        <v>0.13462096037605245</v>
      </c>
      <c r="AN22" s="27">
        <f>SUM('Net zero emission reductions'!T1419:T1420)</f>
        <v>0.13538345355316217</v>
      </c>
      <c r="AO22" s="27">
        <f>SUM('Net zero emission reductions'!U1419:U1420)</f>
        <v>0.13605460107626804</v>
      </c>
      <c r="AP22" s="27">
        <f>SUM('Net zero emission reductions'!V1419:V1420)</f>
        <v>0.13663724814457326</v>
      </c>
      <c r="AQ22" s="27">
        <f>SUM('Net zero emission reductions'!W1419:W1420)</f>
        <v>0.13713354688139284</v>
      </c>
      <c r="AR22" s="27">
        <f>SUM('Net zero emission reductions'!X1419:X1420)</f>
        <v>0.13753536575135736</v>
      </c>
      <c r="AS22" s="27">
        <f>SUM('Net zero emission reductions'!Y1419:Y1420)</f>
        <v>0.137917660707714</v>
      </c>
      <c r="AT22" s="27">
        <f>SUM('Net zero emission reductions'!Z1419:Z1420)</f>
        <v>0.13828309361737931</v>
      </c>
      <c r="AU22" s="27">
        <f>SUM('Net zero emission reductions'!AA1419:AA1420)</f>
        <v>0.13863076531627347</v>
      </c>
      <c r="AV22" s="27">
        <f>SUM('Net zero emission reductions'!AB1419:AB1420)</f>
        <v>0.13896870051656868</v>
      </c>
      <c r="AW22" s="27">
        <f>SUM('Net zero emission reductions'!AC1419:AC1420)</f>
        <v>0.13928006587673938</v>
      </c>
      <c r="AX22" s="27">
        <f>SUM('Net zero emission reductions'!AD1419:AD1420)</f>
        <v>0.13958523970195783</v>
      </c>
      <c r="AY22" s="27">
        <f>SUM('Net zero emission reductions'!AE1419:AE1420)</f>
        <v>0.13987755146228806</v>
      </c>
      <c r="AZ22" s="27">
        <f>SUM('Net zero emission reductions'!AF1419:AF1420)</f>
        <v>0.14016217348407556</v>
      </c>
      <c r="BA22" s="27">
        <f>SUM('Net zero emission reductions'!AG1419:AG1420)</f>
        <v>0.14043400136633277</v>
      </c>
      <c r="BB22" s="27">
        <f>SUM('Net zero emission reductions'!AH1419:AH1420)</f>
        <v>0.14067596312958125</v>
      </c>
      <c r="BC22" s="27">
        <f>SUM('Net zero emission reductions'!AI1419:AI1420)</f>
        <v>0.14090184123183247</v>
      </c>
      <c r="BD22" s="27">
        <f>SUM('Net zero emission reductions'!AJ1419:AJ1420)</f>
        <v>0.14111508987319971</v>
      </c>
      <c r="BE22" s="27">
        <f>SUM('Net zero emission reductions'!AK1419:AK1420)</f>
        <v>0.14131025642458309</v>
      </c>
      <c r="BF22" s="27">
        <f>SUM('Net zero emission reductions'!AL1419:AL1420)</f>
        <v>0.14149160225252017</v>
      </c>
      <c r="BG22" s="27">
        <f>SUM('Net zero emission reductions'!AM1419:AM1420)</f>
        <v>0.14165225799944137</v>
      </c>
      <c r="BH22" s="27">
        <f>SUM('Net zero emission reductions'!AN1419:AN1420)</f>
        <v>0.14180343672513737</v>
      </c>
      <c r="BI22" s="27">
        <f>SUM('Net zero emission reductions'!AO1419:AO1420)</f>
        <v>0.14193752599411111</v>
      </c>
      <c r="BJ22" s="27">
        <f>SUM('Net zero emission reductions'!AP1419:AP1420)</f>
        <v>0.14205487384261872</v>
      </c>
      <c r="BK22" s="27">
        <f>SUM('Net zero emission reductions'!AQ1419:AQ1420)</f>
        <v>0.14215524575335367</v>
      </c>
      <c r="BL22" s="27">
        <f>SUM('Net zero emission reductions'!AR1419:AR1420)</f>
        <v>0.14223871268279745</v>
      </c>
      <c r="BM22" s="27">
        <f>SUM('Net zero emission reductions'!AS1419:AS1420)</f>
        <v>0.14230782237157236</v>
      </c>
      <c r="BN22" s="27">
        <f>SUM('Net zero emission reductions'!AT1419:AT1420)</f>
        <v>0.14232906532356654</v>
      </c>
      <c r="BO22" s="27">
        <f>SUM('Net zero emission reductions'!AU1419:AU1420)</f>
        <v>0.14232565778427667</v>
      </c>
      <c r="BP22" s="27">
        <f>SUM('Net zero emission reductions'!AV1419:AV1420)</f>
        <v>0.14230214922431961</v>
      </c>
      <c r="BQ22" s="27">
        <f>SUM('Net zero emission reductions'!AW1419:AW1420)</f>
        <v>0.14225645962515476</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0.13559803489000394</v>
      </c>
      <c r="AF25" s="27">
        <f>SUM('Net zero emission reductions'!L1423:L1424)</f>
        <v>0.13486096937945144</v>
      </c>
      <c r="AG25" s="27">
        <f>SUM('Net zero emission reductions'!M1423:M1424)</f>
        <v>0.13492146542995681</v>
      </c>
      <c r="AH25" s="27">
        <f>SUM('Net zero emission reductions'!N1423:N1424)</f>
        <v>0.13368278298717362</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0.11142486942437234</v>
      </c>
      <c r="AN25" s="27">
        <f>SUM('Net zero emission reductions'!T1423:T1424)</f>
        <v>0.11314305589262733</v>
      </c>
      <c r="AO25" s="27">
        <f>SUM('Net zero emission reductions'!U1423:U1424)</f>
        <v>0.11386662704431642</v>
      </c>
      <c r="AP25" s="27">
        <f>SUM('Net zero emission reductions'!V1423:V1424)</f>
        <v>0.11428647395178917</v>
      </c>
      <c r="AQ25" s="27">
        <f>SUM('Net zero emission reductions'!W1423:W1424)</f>
        <v>0.1149539262181723</v>
      </c>
      <c r="AR25" s="27">
        <f>SUM('Net zero emission reductions'!X1423:X1424)</f>
        <v>0.1154209115535193</v>
      </c>
      <c r="AS25" s="27">
        <f>SUM('Net zero emission reductions'!Y1423:Y1424)</f>
        <v>0.11543086362017213</v>
      </c>
      <c r="AT25" s="27">
        <f>SUM('Net zero emission reductions'!Z1423:Z1424)</f>
        <v>0.11541119557260049</v>
      </c>
      <c r="AU25" s="27">
        <f>SUM('Net zero emission reductions'!AA1423:AA1424)</f>
        <v>0.11544247260138374</v>
      </c>
      <c r="AV25" s="27">
        <f>SUM('Net zero emission reductions'!AB1423:AB1424)</f>
        <v>0.11635577799478652</v>
      </c>
      <c r="AW25" s="27">
        <f>SUM('Net zero emission reductions'!AC1423:AC1424)</f>
        <v>0.11681861929287368</v>
      </c>
      <c r="AX25" s="27">
        <f>SUM('Net zero emission reductions'!AD1423:AD1424)</f>
        <v>0.11785808409800708</v>
      </c>
      <c r="AY25" s="27">
        <f>SUM('Net zero emission reductions'!AE1423:AE1424)</f>
        <v>0.11900389485311685</v>
      </c>
      <c r="AZ25" s="27">
        <f>SUM('Net zero emission reductions'!AF1423:AF1424)</f>
        <v>0.12076785098114846</v>
      </c>
      <c r="BA25" s="27">
        <f>SUM('Net zero emission reductions'!AG1423:AG1424)</f>
        <v>0.12280158909366098</v>
      </c>
      <c r="BB25" s="27">
        <f>SUM('Net zero emission reductions'!AH1423:AH1424)</f>
        <v>0.12381870004401849</v>
      </c>
      <c r="BC25" s="27">
        <f>SUM('Net zero emission reductions'!AI1423:AI1424)</f>
        <v>0.12479661938405348</v>
      </c>
      <c r="BD25" s="27">
        <f>SUM('Net zero emission reductions'!AJ1423:AJ1424)</f>
        <v>0.12606986692503017</v>
      </c>
      <c r="BE25" s="27">
        <f>SUM('Net zero emission reductions'!AK1423:AK1424)</f>
        <v>0.12727158257133431</v>
      </c>
      <c r="BF25" s="27">
        <f>SUM('Net zero emission reductions'!AL1423:AL1424)</f>
        <v>0.12878095367382747</v>
      </c>
      <c r="BG25" s="27">
        <f>SUM('Net zero emission reductions'!AM1423:AM1424)</f>
        <v>0.13012663823188206</v>
      </c>
      <c r="BH25" s="27">
        <f>SUM('Net zero emission reductions'!AN1423:AN1424)</f>
        <v>0.13197397528966615</v>
      </c>
      <c r="BI25" s="27">
        <f>SUM('Net zero emission reductions'!AO1423:AO1424)</f>
        <v>0.13379479174368969</v>
      </c>
      <c r="BJ25" s="27">
        <f>SUM('Net zero emission reductions'!AP1423:AP1424)</f>
        <v>0.13565352008467368</v>
      </c>
      <c r="BK25" s="27">
        <f>SUM('Net zero emission reductions'!AQ1423:AQ1424)</f>
        <v>0.13756739032841872</v>
      </c>
      <c r="BL25" s="27">
        <f>SUM('Net zero emission reductions'!AR1423:AR1424)</f>
        <v>0.13957128099967694</v>
      </c>
      <c r="BM25" s="27">
        <f>SUM('Net zero emission reductions'!AS1423:AS1424)</f>
        <v>0.14185763008175098</v>
      </c>
      <c r="BN25" s="27">
        <f>SUM('Net zero emission reductions'!AT1423:AT1424)</f>
        <v>0.14217378228268246</v>
      </c>
      <c r="BO25" s="27">
        <f>SUM('Net zero emission reductions'!AU1423:AU1424)</f>
        <v>0.14217249731568982</v>
      </c>
      <c r="BP25" s="27">
        <f>SUM('Net zero emission reductions'!AV1423:AV1424)</f>
        <v>0.14218873383041858</v>
      </c>
      <c r="BQ25" s="27">
        <f>SUM('Net zero emission reductions'!AW1423:AW1424)</f>
        <v>0.14210703064199237</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2.1141223071087341</v>
      </c>
      <c r="AF26" s="27">
        <f>SUM('Net zero emission reductions'!L1425:L1428)</f>
        <v>2.144407963353022</v>
      </c>
      <c r="AG26" s="27">
        <f>SUM('Net zero emission reductions'!M1425:M1428)</f>
        <v>2.1900184905347508</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2.1799994398925189</v>
      </c>
      <c r="AL26" s="27">
        <f>SUM('Net zero emission reductions'!R1425:R1428)</f>
        <v>2.1772115733745303</v>
      </c>
      <c r="AM26" s="27">
        <f>SUM('Net zero emission reductions'!S1425:S1428)</f>
        <v>1.9018529304191707</v>
      </c>
      <c r="AN26" s="27">
        <f>SUM('Net zero emission reductions'!T1425:T1428)</f>
        <v>1.9767960414957357</v>
      </c>
      <c r="AO26" s="27">
        <f>SUM('Net zero emission reductions'!U1425:U1428)</f>
        <v>2.0298666291996383</v>
      </c>
      <c r="AP26" s="27">
        <f>SUM('Net zero emission reductions'!V1425:V1428)</f>
        <v>2.0767333956500096</v>
      </c>
      <c r="AQ26" s="27">
        <f>SUM('Net zero emission reductions'!W1425:W1428)</f>
        <v>2.130575450372449</v>
      </c>
      <c r="AR26" s="27">
        <f>SUM('Net zero emission reductions'!X1425:X1428)</f>
        <v>2.1806209079081205</v>
      </c>
      <c r="AS26" s="27">
        <f>SUM('Net zero emission reductions'!Y1425:Y1428)</f>
        <v>2.2198694883329084</v>
      </c>
      <c r="AT26" s="27">
        <f>SUM('Net zero emission reductions'!Z1425:Z1428)</f>
        <v>2.2587428924919561</v>
      </c>
      <c r="AU26" s="27">
        <f>SUM('Net zero emission reductions'!AA1425:AA1428)</f>
        <v>2.2993193743621796</v>
      </c>
      <c r="AV26" s="27">
        <f>SUM('Net zero emission reductions'!AB1425:AB1428)</f>
        <v>2.3633555663353167</v>
      </c>
      <c r="AW26" s="27">
        <f>SUM('Net zero emission reductions'!AC1425:AC1428)</f>
        <v>2.4166031177198075</v>
      </c>
      <c r="AX26" s="27">
        <f>SUM('Net zero emission reductions'!AD1425:AD1428)</f>
        <v>2.4860792066855741</v>
      </c>
      <c r="AY26" s="27">
        <f>SUM('Net zero emission reductions'!AE1425:AE1428)</f>
        <v>2.5596780453700476</v>
      </c>
      <c r="AZ26" s="27">
        <f>SUM('Net zero emission reductions'!AF1425:AF1428)</f>
        <v>2.6516315736321543</v>
      </c>
      <c r="BA26" s="27">
        <f>SUM('Net zero emission reductions'!AG1425:AG1428)</f>
        <v>2.7529562778377317</v>
      </c>
      <c r="BB26" s="27">
        <f>SUM('Net zero emission reductions'!AH1425:AH1428)</f>
        <v>2.8276842572267329</v>
      </c>
      <c r="BC26" s="27">
        <f>SUM('Net zero emission reductions'!AI1425:AI1428)</f>
        <v>2.9026801523313606</v>
      </c>
      <c r="BD26" s="27">
        <f>SUM('Net zero emission reductions'!AJ1425:AJ1428)</f>
        <v>2.9876417023191082</v>
      </c>
      <c r="BE26" s="27">
        <f>SUM('Net zero emission reductions'!AK1425:AK1428)</f>
        <v>3.0721790455112661</v>
      </c>
      <c r="BF26" s="27">
        <f>SUM('Net zero emission reductions'!AL1425:AL1428)</f>
        <v>3.1675450495138286</v>
      </c>
      <c r="BG26" s="27">
        <f>SUM('Net zero emission reductions'!AM1425:AM1428)</f>
        <v>3.2599404576700479</v>
      </c>
      <c r="BH26" s="27">
        <f>SUM('Net zero emission reductions'!AN1425:AN1428)</f>
        <v>3.3695437339643353</v>
      </c>
      <c r="BI26" s="27">
        <f>SUM('Net zero emission reductions'!AO1425:AO1428)</f>
        <v>3.4806678892741765</v>
      </c>
      <c r="BJ26" s="27">
        <f>SUM('Net zero emission reductions'!AP1425:AP1428)</f>
        <v>3.5953689531586095</v>
      </c>
      <c r="BK26" s="27">
        <f>SUM('Net zero emission reductions'!AQ1425:AQ1428)</f>
        <v>3.7143113234758895</v>
      </c>
      <c r="BL26" s="27">
        <f>SUM('Net zero emission reductions'!AR1425:AR1428)</f>
        <v>3.8387613338414166</v>
      </c>
      <c r="BM26" s="27">
        <f>SUM('Net zero emission reductions'!AS1425:AS1428)</f>
        <v>3.9751952336785972</v>
      </c>
      <c r="BN26" s="27">
        <f>SUM('Net zero emission reductions'!AT1425:AT1428)</f>
        <v>4.0495125955484257</v>
      </c>
      <c r="BO26" s="27">
        <f>SUM('Net zero emission reductions'!AU1425:AU1428)</f>
        <v>4.1145989134390204</v>
      </c>
      <c r="BP26" s="27">
        <f>SUM('Net zero emission reductions'!AV1425:AV1428)</f>
        <v>4.1814569605763996</v>
      </c>
      <c r="BQ26" s="27">
        <f>SUM('Net zero emission reductions'!AW1425:AW1428)</f>
        <v>4.2461741767878989</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893.02080283100577</v>
      </c>
      <c r="AO41" s="41">
        <f>'Net zero emission reductions'!U1461</f>
        <v>897.75285452078901</v>
      </c>
      <c r="AP41" s="41">
        <f>'Net zero emission reductions'!V1461</f>
        <v>901.44720150656667</v>
      </c>
      <c r="AQ41" s="41">
        <f>'Net zero emission reductions'!W1461</f>
        <v>904.78917334091534</v>
      </c>
      <c r="AR41" s="41">
        <f>'Net zero emission reductions'!X1461</f>
        <v>908.3320585963171</v>
      </c>
      <c r="AS41" s="41">
        <f>'Net zero emission reductions'!Y1461</f>
        <v>911.62897626634526</v>
      </c>
      <c r="AT41" s="41">
        <f>'Net zero emission reductions'!Z1461</f>
        <v>914.43698674296445</v>
      </c>
      <c r="AU41" s="41">
        <f>'Net zero emission reductions'!AA1461</f>
        <v>917.18690409894339</v>
      </c>
      <c r="AV41" s="41">
        <f>'Net zero emission reductions'!AB1461</f>
        <v>919.96313175781677</v>
      </c>
      <c r="AW41" s="41">
        <f>'Net zero emission reductions'!AC1461</f>
        <v>923.62831618408711</v>
      </c>
      <c r="AX41" s="41">
        <f>'Net zero emission reductions'!AD1461</f>
        <v>926.81227740548343</v>
      </c>
      <c r="AY41" s="41">
        <f>'Net zero emission reductions'!AE1461</f>
        <v>930.58117433402219</v>
      </c>
      <c r="AZ41" s="41">
        <f>'Net zero emission reductions'!AF1461</f>
        <v>934.4502977841239</v>
      </c>
      <c r="BA41" s="41">
        <f>'Net zero emission reductions'!AG1461</f>
        <v>938.95025436510252</v>
      </c>
      <c r="BB41" s="41">
        <f>'Net zero emission reductions'!AH1461</f>
        <v>943.71736655395034</v>
      </c>
      <c r="BC41" s="41">
        <f>'Net zero emission reductions'!AI1461</f>
        <v>947.42965655318744</v>
      </c>
      <c r="BD41" s="41">
        <f>'Net zero emission reductions'!AJ1461</f>
        <v>951.09603654448711</v>
      </c>
      <c r="BE41" s="41">
        <f>'Net zero emission reductions'!AK1461</f>
        <v>955.06145476903919</v>
      </c>
      <c r="BF41" s="41">
        <f>'Net zero emission reductions'!AL1461</f>
        <v>958.94938542959153</v>
      </c>
      <c r="BG41" s="41">
        <f>'Net zero emission reductions'!AM1461</f>
        <v>963.14946904373596</v>
      </c>
      <c r="BH41" s="41">
        <f>'Net zero emission reductions'!AN1461</f>
        <v>967.17892913427841</v>
      </c>
      <c r="BI41" s="41">
        <f>'Net zero emission reductions'!AO1461</f>
        <v>971.71789752028167</v>
      </c>
      <c r="BJ41" s="41">
        <f>'Net zero emission reductions'!AP1461</f>
        <v>976.2259927100805</v>
      </c>
      <c r="BK41" s="41">
        <f>'Net zero emission reductions'!AQ1461</f>
        <v>980.76920521611396</v>
      </c>
      <c r="BL41" s="41">
        <f>'Net zero emission reductions'!AR1461</f>
        <v>985.36495316758908</v>
      </c>
      <c r="BM41" s="41">
        <f>'Net zero emission reductions'!AS1461</f>
        <v>990.04785507182669</v>
      </c>
      <c r="BN41" s="41">
        <f>'Net zero emission reductions'!AT1461</f>
        <v>995.00767590091596</v>
      </c>
      <c r="BO41" s="41">
        <f>'Net zero emission reductions'!AU1461</f>
        <v>998.01595730450163</v>
      </c>
      <c r="BP41" s="41">
        <f>'Net zero emission reductions'!AV1461</f>
        <v>1000.7113984956475</v>
      </c>
      <c r="BQ41" s="41">
        <f>'Net zero emission reductions'!AW1461</f>
        <v>1003.4264229774296</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469.93037862526131</v>
      </c>
      <c r="AO42" s="41">
        <f>'Net zero emission reductions'!U1462</f>
        <v>469.81115063848193</v>
      </c>
      <c r="AP42" s="41">
        <f>'Net zero emission reductions'!V1462</f>
        <v>469.71806848671042</v>
      </c>
      <c r="AQ42" s="41">
        <f>'Net zero emission reductions'!W1462</f>
        <v>469.63386472060563</v>
      </c>
      <c r="AR42" s="41">
        <f>'Net zero emission reductions'!X1462</f>
        <v>469.54459877338365</v>
      </c>
      <c r="AS42" s="41">
        <f>'Net zero emission reductions'!Y1462</f>
        <v>469.46153018450423</v>
      </c>
      <c r="AT42" s="41">
        <f>'Net zero emission reductions'!Z1462</f>
        <v>469.39078001989691</v>
      </c>
      <c r="AU42" s="41">
        <f>'Net zero emission reductions'!AA1462</f>
        <v>469.32149355988821</v>
      </c>
      <c r="AV42" s="41">
        <f>'Net zero emission reductions'!AB1462</f>
        <v>469.25154418986693</v>
      </c>
      <c r="AW42" s="41">
        <f>'Net zero emission reductions'!AC1462</f>
        <v>469.15919681309106</v>
      </c>
      <c r="AX42" s="41">
        <f>'Net zero emission reductions'!AD1462</f>
        <v>469.07897425609099</v>
      </c>
      <c r="AY42" s="41">
        <f>'Net zero emission reductions'!AE1462</f>
        <v>468.98401375636973</v>
      </c>
      <c r="AZ42" s="41">
        <f>'Net zero emission reductions'!AF1462</f>
        <v>468.88652796589281</v>
      </c>
      <c r="BA42" s="41">
        <f>'Net zero emission reductions'!AG1462</f>
        <v>468.77314780884535</v>
      </c>
      <c r="BB42" s="41">
        <f>'Net zero emission reductions'!AH1462</f>
        <v>468.65303644356692</v>
      </c>
      <c r="BC42" s="41">
        <f>'Net zero emission reductions'!AI1462</f>
        <v>468.55950220261474</v>
      </c>
      <c r="BD42" s="41">
        <f>'Net zero emission reductions'!AJ1462</f>
        <v>468.46712470258132</v>
      </c>
      <c r="BE42" s="41">
        <f>'Net zero emission reductions'!AK1462</f>
        <v>468.36721268499451</v>
      </c>
      <c r="BF42" s="41">
        <f>'Net zero emission reductions'!AL1462</f>
        <v>468.26925303117338</v>
      </c>
      <c r="BG42" s="41">
        <f>'Net zero emission reductions'!AM1462</f>
        <v>468.16342842348769</v>
      </c>
      <c r="BH42" s="41">
        <f>'Net zero emission reductions'!AN1462</f>
        <v>468.06190281770444</v>
      </c>
      <c r="BI42" s="41">
        <f>'Net zero emission reductions'!AO1462</f>
        <v>467.94753972571056</v>
      </c>
      <c r="BJ42" s="41">
        <f>'Net zero emission reductions'!AP1462</f>
        <v>467.83395450962973</v>
      </c>
      <c r="BK42" s="41">
        <f>'Net zero emission reductions'!AQ1462</f>
        <v>467.719484483494</v>
      </c>
      <c r="BL42" s="41">
        <f>'Net zero emission reductions'!AR1462</f>
        <v>467.60369078301881</v>
      </c>
      <c r="BM42" s="41">
        <f>'Net zero emission reductions'!AS1462</f>
        <v>467.48570116605572</v>
      </c>
      <c r="BN42" s="41">
        <f>'Net zero emission reductions'!AT1462</f>
        <v>467.36073434595187</v>
      </c>
      <c r="BO42" s="41">
        <f>'Net zero emission reductions'!AU1462</f>
        <v>467.28493818840155</v>
      </c>
      <c r="BP42" s="41">
        <f>'Net zero emission reductions'!AV1462</f>
        <v>467.21702430077511</v>
      </c>
      <c r="BQ42" s="41">
        <f>'Net zero emission reductions'!AW1462</f>
        <v>467.14861699581724</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55.328082895998847</v>
      </c>
      <c r="AF43" s="41">
        <f t="shared" ref="AF43:BQ43" si="26">SUM(AF44:AF48)</f>
        <v>55.141377146941771</v>
      </c>
      <c r="AG43" s="41">
        <f t="shared" si="26"/>
        <v>55.133536751110512</v>
      </c>
      <c r="AH43" s="41">
        <f t="shared" si="26"/>
        <v>54.82749609462973</v>
      </c>
      <c r="AI43" s="41">
        <f t="shared" si="26"/>
        <v>54.339148116939327</v>
      </c>
      <c r="AJ43" s="41">
        <f t="shared" si="26"/>
        <v>53.680284142654159</v>
      </c>
      <c r="AK43" s="41">
        <f t="shared" si="26"/>
        <v>53.185580517007523</v>
      </c>
      <c r="AL43" s="41">
        <f t="shared" si="26"/>
        <v>52.728403644181718</v>
      </c>
      <c r="AM43" s="41">
        <f t="shared" si="26"/>
        <v>49.686974223319119</v>
      </c>
      <c r="AN43" s="41">
        <f t="shared" si="26"/>
        <v>50.225982111090843</v>
      </c>
      <c r="AO43" s="41">
        <f t="shared" si="26"/>
        <v>50.573150828814093</v>
      </c>
      <c r="AP43" s="41">
        <f t="shared" si="26"/>
        <v>50.839178728584905</v>
      </c>
      <c r="AQ43" s="41">
        <f t="shared" si="26"/>
        <v>51.147742901941349</v>
      </c>
      <c r="AR43" s="41">
        <f t="shared" si="26"/>
        <v>51.400934193936585</v>
      </c>
      <c r="AS43" s="41">
        <f t="shared" si="26"/>
        <v>51.547300308984049</v>
      </c>
      <c r="AT43" s="41">
        <f t="shared" si="26"/>
        <v>51.681238919908452</v>
      </c>
      <c r="AU43" s="41">
        <f t="shared" si="26"/>
        <v>51.822001521094542</v>
      </c>
      <c r="AV43" s="41">
        <f t="shared" si="26"/>
        <v>52.157542450782124</v>
      </c>
      <c r="AW43" s="41">
        <f t="shared" si="26"/>
        <v>52.390280149072858</v>
      </c>
      <c r="AX43" s="41">
        <f t="shared" si="26"/>
        <v>52.547359067538324</v>
      </c>
      <c r="AY43" s="41">
        <f t="shared" si="26"/>
        <v>52.720214120631113</v>
      </c>
      <c r="AZ43" s="41">
        <f t="shared" si="26"/>
        <v>53.021410197869777</v>
      </c>
      <c r="BA43" s="41">
        <f t="shared" si="26"/>
        <v>53.372771729959396</v>
      </c>
      <c r="BB43" s="41">
        <f t="shared" si="26"/>
        <v>53.488073336766277</v>
      </c>
      <c r="BC43" s="41">
        <f t="shared" si="26"/>
        <v>53.582370923504179</v>
      </c>
      <c r="BD43" s="41">
        <f t="shared" si="26"/>
        <v>53.731388452320722</v>
      </c>
      <c r="BE43" s="41">
        <f t="shared" si="26"/>
        <v>53.855100456866239</v>
      </c>
      <c r="BF43" s="41">
        <f t="shared" si="26"/>
        <v>54.034555844575436</v>
      </c>
      <c r="BG43" s="41">
        <f t="shared" si="26"/>
        <v>54.168247932694214</v>
      </c>
      <c r="BH43" s="41">
        <f t="shared" si="26"/>
        <v>54.522198023114349</v>
      </c>
      <c r="BI43" s="41">
        <f t="shared" si="26"/>
        <v>54.865130342890431</v>
      </c>
      <c r="BJ43" s="41">
        <f t="shared" si="26"/>
        <v>55.209340335303644</v>
      </c>
      <c r="BK43" s="41">
        <f t="shared" si="26"/>
        <v>55.558510242194799</v>
      </c>
      <c r="BL43" s="41">
        <f t="shared" si="26"/>
        <v>55.919894849731051</v>
      </c>
      <c r="BM43" s="41">
        <f t="shared" si="26"/>
        <v>56.334025534819737</v>
      </c>
      <c r="BN43" s="41">
        <f t="shared" si="26"/>
        <v>56.325861285482063</v>
      </c>
      <c r="BO43" s="41">
        <f t="shared" si="26"/>
        <v>56.240615544258752</v>
      </c>
      <c r="BP43" s="41">
        <f t="shared" si="26"/>
        <v>56.153284634062558</v>
      </c>
      <c r="BQ43" s="41">
        <f t="shared" si="26"/>
        <v>56.040569618117146</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6.6038785467281169</v>
      </c>
      <c r="AO44" s="94">
        <f>IF($A44="Baseline",'Emissions summary'!AL44,SUMIF('Net zero emission reductions'!$A$4:$A$1448,$A$44,'Net zero emission reductions'!U$4:U$1448))</f>
        <v>6.601999368084118</v>
      </c>
      <c r="AP44" s="94">
        <f>IF($A44="Baseline",'Emissions summary'!AM44,SUMIF('Net zero emission reductions'!$A$4:$A$1448,$A$44,'Net zero emission reductions'!V$4:V$1448))</f>
        <v>6.600532279722807</v>
      </c>
      <c r="AQ44" s="94">
        <f>IF($A44="Baseline",'Emissions summary'!AN44,SUMIF('Net zero emission reductions'!$A$4:$A$1448,$A$44,'Net zero emission reductions'!W$4:W$1448))</f>
        <v>6.5992051255597355</v>
      </c>
      <c r="AR44" s="94">
        <f>IF($A44="Baseline",'Emissions summary'!AO44,SUMIF('Net zero emission reductions'!$A$4:$A$1448,$A$44,'Net zero emission reductions'!X$4:X$1448))</f>
        <v>6.5977981852415502</v>
      </c>
      <c r="AS44" s="94">
        <f>IF($A44="Baseline",'Emissions summary'!AP44,SUMIF('Net zero emission reductions'!$A$4:$A$1448,$A$44,'Net zero emission reductions'!Y$4:Y$1448))</f>
        <v>6.5964889228575565</v>
      </c>
      <c r="AT44" s="94">
        <f>IF($A44="Baseline",'Emissions summary'!AQ44,SUMIF('Net zero emission reductions'!$A$4:$A$1448,$A$44,'Net zero emission reductions'!Z$4:Z$1448))</f>
        <v>6.5953738138803679</v>
      </c>
      <c r="AU44" s="94">
        <f>IF($A44="Baseline",'Emissions summary'!AR44,SUMIF('Net zero emission reductions'!$A$4:$A$1448,$A$44,'Net zero emission reductions'!AA$4:AA$1448))</f>
        <v>6.5942817746747782</v>
      </c>
      <c r="AV44" s="94">
        <f>IF($A44="Baseline",'Emissions summary'!AS44,SUMIF('Net zero emission reductions'!$A$4:$A$1448,$A$44,'Net zero emission reductions'!AB$4:AB$1448))</f>
        <v>6.5931792871980042</v>
      </c>
      <c r="AW44" s="94">
        <f>IF($A44="Baseline",'Emissions summary'!AT44,SUMIF('Net zero emission reductions'!$A$4:$A$1448,$A$44,'Net zero emission reductions'!AC$4:AC$1448))</f>
        <v>6.5917237797877517</v>
      </c>
      <c r="AX44" s="94">
        <f>IF($A44="Baseline",'Emissions summary'!AU44,SUMIF('Net zero emission reductions'!$A$4:$A$1448,$A$44,'Net zero emission reductions'!AD$4:AD$1448))</f>
        <v>6.5904593743410622</v>
      </c>
      <c r="AY44" s="94">
        <f>IF($A44="Baseline",'Emissions summary'!AV44,SUMIF('Net zero emission reductions'!$A$4:$A$1448,$A$44,'Net zero emission reductions'!AE$4:AE$1448))</f>
        <v>6.5889626809226787</v>
      </c>
      <c r="AZ44" s="94">
        <f>IF($A44="Baseline",'Emissions summary'!AW44,SUMIF('Net zero emission reductions'!$A$4:$A$1448,$A$44,'Net zero emission reductions'!AF$4:AF$1448))</f>
        <v>6.5874261858387104</v>
      </c>
      <c r="BA44" s="94">
        <f>IF($A44="Baseline",'Emissions summary'!AX44,SUMIF('Net zero emission reductions'!$A$4:$A$1448,$A$44,'Net zero emission reductions'!AG$4:AG$1448))</f>
        <v>6.5856391761312372</v>
      </c>
      <c r="BB44" s="94">
        <f>IF($A44="Baseline",'Emissions summary'!AY44,SUMIF('Net zero emission reductions'!$A$4:$A$1448,$A$44,'Net zero emission reductions'!AH$4:AH$1448))</f>
        <v>6.5837460743635239</v>
      </c>
      <c r="BC44" s="94">
        <f>IF($A44="Baseline",'Emissions summary'!AZ44,SUMIF('Net zero emission reductions'!$A$4:$A$1448,$A$44,'Net zero emission reductions'!AI$4:AI$1448))</f>
        <v>6.5822718605247434</v>
      </c>
      <c r="BD44" s="94">
        <f>IF($A44="Baseline",'Emissions summary'!BA44,SUMIF('Net zero emission reductions'!$A$4:$A$1448,$A$44,'Net zero emission reductions'!AJ$4:AJ$1448))</f>
        <v>6.5808158783351747</v>
      </c>
      <c r="BE44" s="94">
        <f>IF($A44="Baseline",'Emissions summary'!BB44,SUMIF('Net zero emission reductions'!$A$4:$A$1448,$A$44,'Net zero emission reductions'!AK$4:AK$1448))</f>
        <v>6.5792411429496331</v>
      </c>
      <c r="BF44" s="94">
        <f>IF($A44="Baseline",'Emissions summary'!BC44,SUMIF('Net zero emission reductions'!$A$4:$A$1448,$A$44,'Net zero emission reductions'!AL$4:AL$1448))</f>
        <v>6.5776971792007926</v>
      </c>
      <c r="BG44" s="94">
        <f>IF($A44="Baseline",'Emissions summary'!BD44,SUMIF('Net zero emission reductions'!$A$4:$A$1448,$A$44,'Net zero emission reductions'!AM$4:AM$1448))</f>
        <v>6.5760292541762722</v>
      </c>
      <c r="BH44" s="94">
        <f>IF($A44="Baseline",'Emissions summary'!BE44,SUMIF('Net zero emission reductions'!$A$4:$A$1448,$A$44,'Net zero emission reductions'!AN$4:AN$1448))</f>
        <v>6.5744290866706301</v>
      </c>
      <c r="BI44" s="94">
        <f>IF($A44="Baseline",'Emissions summary'!BF44,SUMIF('Net zero emission reductions'!$A$4:$A$1448,$A$44,'Net zero emission reductions'!AO$4:AO$1448))</f>
        <v>6.5726265847082814</v>
      </c>
      <c r="BJ44" s="94">
        <f>IF($A44="Baseline",'Emissions summary'!BG44,SUMIF('Net zero emission reductions'!$A$4:$A$1448,$A$44,'Net zero emission reductions'!AP$4:AP$1448))</f>
        <v>6.5708363430200762</v>
      </c>
      <c r="BK44" s="94">
        <f>IF($A44="Baseline",'Emissions summary'!BH44,SUMIF('Net zero emission reductions'!$A$4:$A$1448,$A$44,'Net zero emission reductions'!AQ$4:AQ$1448))</f>
        <v>6.5690321556450879</v>
      </c>
      <c r="BL44" s="94">
        <f>IF($A44="Baseline",'Emissions summary'!BI44,SUMIF('Net zero emission reductions'!$A$4:$A$1448,$A$44,'Net zero emission reductions'!AR$4:AR$1448))</f>
        <v>6.5672071055463608</v>
      </c>
      <c r="BM44" s="94">
        <f>IF($A44="Baseline",'Emissions summary'!BJ44,SUMIF('Net zero emission reductions'!$A$4:$A$1448,$A$44,'Net zero emission reductions'!AS$4:AS$1448))</f>
        <v>6.5653474451226606</v>
      </c>
      <c r="BN44" s="94">
        <f>IF($A44="Baseline",'Emissions summary'!BK44,SUMIF('Net zero emission reductions'!$A$4:$A$1448,$A$44,'Net zero emission reductions'!AT$4:AT$1448))</f>
        <v>6.5633778154585922</v>
      </c>
      <c r="BO44" s="94">
        <f>IF($A44="Baseline",'Emissions summary'!BL44,SUMIF('Net zero emission reductions'!$A$4:$A$1448,$A$44,'Net zero emission reductions'!AU$4:AU$1448))</f>
        <v>6.5621831754716791</v>
      </c>
      <c r="BP44" s="94">
        <f>IF($A44="Baseline",'Emissions summary'!BM44,SUMIF('Net zero emission reductions'!$A$4:$A$1448,$A$44,'Net zero emission reductions'!AV$4:AV$1448))</f>
        <v>6.5611127696826843</v>
      </c>
      <c r="BQ44" s="94">
        <f>IF($A44="Baseline",'Emissions summary'!BN44,SUMIF('Net zero emission reductions'!$A$4:$A$1448,$A$44,'Net zero emission reductions'!AW$4:AW$1448))</f>
        <v>6.5600345870341048</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6.0478064170898813</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6.0879780513059956</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5.3351352499452549</v>
      </c>
      <c r="AN45" s="94">
        <f>IF($A45="Baseline",'Emissions summary'!AK45,SUMIF('Net zero emission reductions'!$A$4:$A$1448,$A$45,'Net zero emission reductions'!T$4:T$1448))</f>
        <v>5.4521535084393822</v>
      </c>
      <c r="AO45" s="94">
        <f>IF($A45="Baseline",'Emissions summary'!AL45,SUMIF('Net zero emission reductions'!$A$4:$A$1448,$A$45,'Net zero emission reductions'!U$4:U$1448))</f>
        <v>5.5292688564580494</v>
      </c>
      <c r="AP45" s="94">
        <f>IF($A45="Baseline",'Emissions summary'!AM45,SUMIF('Net zero emission reductions'!$A$4:$A$1448,$A$45,'Net zero emission reductions'!V$4:V$1448))</f>
        <v>5.5935551065136719</v>
      </c>
      <c r="AQ45" s="94">
        <f>IF($A45="Baseline",'Emissions summary'!AN45,SUMIF('Net zero emission reductions'!$A$4:$A$1448,$A$45,'Net zero emission reductions'!W$4:W$1448))</f>
        <v>5.6672672508471633</v>
      </c>
      <c r="AR45" s="94">
        <f>IF($A45="Baseline",'Emissions summary'!AO45,SUMIF('Net zero emission reductions'!$A$4:$A$1448,$A$45,'Net zero emission reductions'!X$4:X$1448))</f>
        <v>5.7322292407428437</v>
      </c>
      <c r="AS45" s="94">
        <f>IF($A45="Baseline",'Emissions summary'!AP45,SUMIF('Net zero emission reductions'!$A$4:$A$1448,$A$45,'Net zero emission reductions'!Y$4:Y$1448))</f>
        <v>5.7782779117779937</v>
      </c>
      <c r="AT45" s="94">
        <f>IF($A45="Baseline",'Emissions summary'!AQ45,SUMIF('Net zero emission reductions'!$A$4:$A$1448,$A$45,'Net zero emission reductions'!Z$4:Z$1448))</f>
        <v>5.8228819059169483</v>
      </c>
      <c r="AU45" s="94">
        <f>IF($A45="Baseline",'Emissions summary'!AR45,SUMIF('Net zero emission reductions'!$A$4:$A$1448,$A$45,'Net zero emission reductions'!AA$4:AA$1448))</f>
        <v>5.8694429118332305</v>
      </c>
      <c r="AV45" s="94">
        <f>IF($A45="Baseline",'Emissions summary'!AS45,SUMIF('Net zero emission reductions'!$A$4:$A$1448,$A$45,'Net zero emission reductions'!AB$4:AB$1448))</f>
        <v>5.9534021918873457</v>
      </c>
      <c r="AW45" s="94">
        <f>IF($A45="Baseline",'Emissions summary'!AT45,SUMIF('Net zero emission reductions'!$A$4:$A$1448,$A$45,'Net zero emission reductions'!AC$4:AC$1448))</f>
        <v>6.0185459421298022</v>
      </c>
      <c r="AX45" s="94">
        <f>IF($A45="Baseline",'Emissions summary'!AU45,SUMIF('Net zero emission reductions'!$A$4:$A$1448,$A$45,'Net zero emission reductions'!AD$4:AD$1448))</f>
        <v>6.0880769017330687</v>
      </c>
      <c r="AY45" s="94">
        <f>IF($A45="Baseline",'Emissions summary'!AV45,SUMIF('Net zero emission reductions'!$A$4:$A$1448,$A$45,'Net zero emission reductions'!AE$4:AE$1448))</f>
        <v>6.1621901242511568</v>
      </c>
      <c r="AZ45" s="94">
        <f>IF($A45="Baseline",'Emissions summary'!AW45,SUMIF('Net zero emission reductions'!$A$4:$A$1448,$A$45,'Net zero emission reductions'!AF$4:AF$1448))</f>
        <v>6.2631821635306792</v>
      </c>
      <c r="BA45" s="94">
        <f>IF($A45="Baseline",'Emissions summary'!AX45,SUMIF('Net zero emission reductions'!$A$4:$A$1448,$A$45,'Net zero emission reductions'!AG$4:AG$1448))</f>
        <v>6.3762156176844762</v>
      </c>
      <c r="BB45" s="94">
        <f>IF($A45="Baseline",'Emissions summary'!AY45,SUMIF('Net zero emission reductions'!$A$4:$A$1448,$A$45,'Net zero emission reductions'!AH$4:AH$1448))</f>
        <v>6.4451757150610227</v>
      </c>
      <c r="BC45" s="94">
        <f>IF($A45="Baseline",'Emissions summary'!AZ45,SUMIF('Net zero emission reductions'!$A$4:$A$1448,$A$45,'Net zero emission reductions'!AI$4:AI$1448))</f>
        <v>6.5125189763948397</v>
      </c>
      <c r="BD45" s="94">
        <f>IF($A45="Baseline",'Emissions summary'!BA45,SUMIF('Net zero emission reductions'!$A$4:$A$1448,$A$45,'Net zero emission reductions'!AJ$4:AJ$1448))</f>
        <v>6.5929992005729652</v>
      </c>
      <c r="BE45" s="94">
        <f>IF($A45="Baseline",'Emissions summary'!BB45,SUMIF('Net zero emission reductions'!$A$4:$A$1448,$A$45,'Net zero emission reductions'!AK$4:AK$1448))</f>
        <v>6.6705547412528308</v>
      </c>
      <c r="BF45" s="94">
        <f>IF($A45="Baseline",'Emissions summary'!BC45,SUMIF('Net zero emission reductions'!$A$4:$A$1448,$A$45,'Net zero emission reductions'!AL$4:AL$1448))</f>
        <v>6.7620286656860475</v>
      </c>
      <c r="BG45" s="94">
        <f>IF($A45="Baseline",'Emissions summary'!BD45,SUMIF('Net zero emission reductions'!$A$4:$A$1448,$A$45,'Net zero emission reductions'!AM$4:AM$1448))</f>
        <v>6.8465786156765258</v>
      </c>
      <c r="BH45" s="94">
        <f>IF($A45="Baseline",'Emissions summary'!BE45,SUMIF('Net zero emission reductions'!$A$4:$A$1448,$A$45,'Net zero emission reductions'!AN$4:AN$1448))</f>
        <v>6.9667323942568773</v>
      </c>
      <c r="BI45" s="94">
        <f>IF($A45="Baseline",'Emissions summary'!BF45,SUMIF('Net zero emission reductions'!$A$4:$A$1448,$A$45,'Net zero emission reductions'!AO$4:AO$1448))</f>
        <v>7.0868511580876552</v>
      </c>
      <c r="BJ45" s="94">
        <f>IF($A45="Baseline",'Emissions summary'!BG45,SUMIF('Net zero emission reductions'!$A$4:$A$1448,$A$45,'Net zero emission reductions'!AP$4:AP$1448))</f>
        <v>7.2098873293630952</v>
      </c>
      <c r="BK45" s="94">
        <f>IF($A45="Baseline",'Emissions summary'!BH45,SUMIF('Net zero emission reductions'!$A$4:$A$1448,$A$45,'Net zero emission reductions'!AQ$4:AQ$1448))</f>
        <v>7.3367070543720274</v>
      </c>
      <c r="BL45" s="94">
        <f>IF($A45="Baseline",'Emissions summary'!BI45,SUMIF('Net zero emission reductions'!$A$4:$A$1448,$A$45,'Net zero emission reductions'!AR$4:AR$1448))</f>
        <v>7.4690105028734042</v>
      </c>
      <c r="BM45" s="94">
        <f>IF($A45="Baseline",'Emissions summary'!BJ45,SUMIF('Net zero emission reductions'!$A$4:$A$1448,$A$45,'Net zero emission reductions'!AS$4:AS$1448))</f>
        <v>7.6158337583098143</v>
      </c>
      <c r="BN45" s="94">
        <f>IF($A45="Baseline",'Emissions summary'!BK45,SUMIF('Net zero emission reductions'!$A$4:$A$1448,$A$45,'Net zero emission reductions'!AT$4:AT$1448))</f>
        <v>7.6725702165411924</v>
      </c>
      <c r="BO45" s="94">
        <f>IF($A45="Baseline",'Emissions summary'!BL45,SUMIF('Net zero emission reductions'!$A$4:$A$1448,$A$45,'Net zero emission reductions'!AU$4:AU$1448))</f>
        <v>7.7150049128241909</v>
      </c>
      <c r="BP45" s="94">
        <f>IF($A45="Baseline",'Emissions summary'!BM45,SUMIF('Net zero emission reductions'!$A$4:$A$1448,$A$45,'Net zero emission reductions'!AV$4:AV$1448))</f>
        <v>7.7586847325954356</v>
      </c>
      <c r="BQ45" s="94">
        <f>IF($A45="Baseline",'Emissions summary'!BN45,SUMIF('Net zero emission reductions'!$A$4:$A$1448,$A$45,'Net zero emission reductions'!AW$4:AW$1448))</f>
        <v>7.7981787218788003</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2.9687394774721576</v>
      </c>
      <c r="AO46" s="27">
        <f>'Net zero emission reductions'!U1465</f>
        <v>2.9827686495833849</v>
      </c>
      <c r="AP46" s="27">
        <f>'Net zero emission reductions'!V1465</f>
        <v>2.9937213257373601</v>
      </c>
      <c r="AQ46" s="27">
        <f>'Net zero emission reductions'!W1465</f>
        <v>3.0036293109261485</v>
      </c>
      <c r="AR46" s="27">
        <f>'Net zero emission reductions'!X1465</f>
        <v>3.0141329466167042</v>
      </c>
      <c r="AS46" s="27">
        <f>'Net zero emission reductions'!Y1465</f>
        <v>3.0239073591678669</v>
      </c>
      <c r="AT46" s="27">
        <f>'Net zero emission reductions'!Z1465</f>
        <v>3.0322323025220732</v>
      </c>
      <c r="AU46" s="27">
        <f>'Net zero emission reductions'!AA1465</f>
        <v>3.0403850164837514</v>
      </c>
      <c r="AV46" s="27">
        <f>'Net zero emission reductions'!AB1465</f>
        <v>3.0486157329254966</v>
      </c>
      <c r="AW46" s="27">
        <f>'Net zero emission reductions'!AC1465</f>
        <v>3.0594819504789843</v>
      </c>
      <c r="AX46" s="27">
        <f>'Net zero emission reductions'!AD1465</f>
        <v>3.0689214796512632</v>
      </c>
      <c r="AY46" s="27">
        <f>'Net zero emission reductions'!AE1465</f>
        <v>3.080095174941639</v>
      </c>
      <c r="AZ46" s="27">
        <f>'Net zero emission reductions'!AF1465</f>
        <v>3.0915660130388343</v>
      </c>
      <c r="BA46" s="27">
        <f>'Net zero emission reductions'!AG1465</f>
        <v>3.104907089913354</v>
      </c>
      <c r="BB46" s="27">
        <f>'Net zero emission reductions'!AH1465</f>
        <v>3.1190402063193456</v>
      </c>
      <c r="BC46" s="27">
        <f>'Net zero emission reductions'!AI1465</f>
        <v>3.1300460783470179</v>
      </c>
      <c r="BD46" s="27">
        <f>'Net zero emission reductions'!AJ1465</f>
        <v>3.1409158404069202</v>
      </c>
      <c r="BE46" s="27">
        <f>'Net zero emission reductions'!AK1465</f>
        <v>3.1526721648116918</v>
      </c>
      <c r="BF46" s="27">
        <f>'Net zero emission reductions'!AL1465</f>
        <v>3.1641987608780804</v>
      </c>
      <c r="BG46" s="27">
        <f>'Net zero emission reductions'!AM1465</f>
        <v>3.1766508006627681</v>
      </c>
      <c r="BH46" s="27">
        <f>'Net zero emission reductions'!AN1465</f>
        <v>3.1885969907789069</v>
      </c>
      <c r="BI46" s="27">
        <f>'Net zero emission reductions'!AO1465</f>
        <v>3.2020537264337889</v>
      </c>
      <c r="BJ46" s="27">
        <f>'Net zero emission reductions'!AP1465</f>
        <v>3.2154189319424336</v>
      </c>
      <c r="BK46" s="27">
        <f>'Net zero emission reductions'!AQ1465</f>
        <v>3.2288882501924094</v>
      </c>
      <c r="BL46" s="27">
        <f>'Net zero emission reductions'!AR1465</f>
        <v>3.2425133209265837</v>
      </c>
      <c r="BM46" s="27">
        <f>'Net zero emission reductions'!AS1465</f>
        <v>3.2563967780613363</v>
      </c>
      <c r="BN46" s="27">
        <f>'Net zero emission reductions'!AT1465</f>
        <v>3.271101220154049</v>
      </c>
      <c r="BO46" s="27">
        <f>'Net zero emission reductions'!AU1465</f>
        <v>3.280019909199865</v>
      </c>
      <c r="BP46" s="27">
        <f>'Net zero emission reductions'!AV1465</f>
        <v>3.2880111170025872</v>
      </c>
      <c r="BQ46" s="27">
        <f>'Net zero emission reductions'!AW1465</f>
        <v>3.2960603836290185</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35.397528140833238</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35.148510767293075</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30.417844663029292</v>
      </c>
      <c r="AN47" s="94">
        <f>IF($A47="Baseline",'Emissions summary'!AK47,SUMIF('Net zero emission reductions'!$A$4:$A$1448,$A$47,'Net zero emission reductions'!T$4:T$1448))</f>
        <v>30.86406584044045</v>
      </c>
      <c r="AO47" s="94">
        <f>IF($A47="Baseline",'Emissions summary'!AL47,SUMIF('Net zero emission reductions'!$A$4:$A$1448,$A$47,'Net zero emission reductions'!U$4:U$1448))</f>
        <v>31.120837360969066</v>
      </c>
      <c r="AP47" s="94">
        <f>IF($A47="Baseline",'Emissions summary'!AM47,SUMIF('Net zero emission reductions'!$A$4:$A$1448,$A$47,'Net zero emission reductions'!V$4:V$1448))</f>
        <v>31.311961567182856</v>
      </c>
      <c r="AQ47" s="94">
        <f>IF($A47="Baseline",'Emissions summary'!AN47,SUMIF('Net zero emission reductions'!$A$4:$A$1448,$A$47,'Net zero emission reductions'!W$4:W$1448))</f>
        <v>31.537100909471349</v>
      </c>
      <c r="AR47" s="94">
        <f>IF($A47="Baseline",'Emissions summary'!AO47,SUMIF('Net zero emission reductions'!$A$4:$A$1448,$A$47,'Net zero emission reductions'!X$4:X$1448))</f>
        <v>31.715101660489786</v>
      </c>
      <c r="AS47" s="94">
        <f>IF($A47="Baseline",'Emissions summary'!AP47,SUMIF('Net zero emission reductions'!$A$4:$A$1448,$A$47,'Net zero emission reductions'!Y$4:Y$1448))</f>
        <v>31.805822098626194</v>
      </c>
      <c r="AT47" s="94">
        <f>IF($A47="Baseline",'Emissions summary'!AQ47,SUMIF('Net zero emission reductions'!$A$4:$A$1448,$A$47,'Net zero emission reductions'!Z$4:Z$1448))</f>
        <v>31.886815025325888</v>
      </c>
      <c r="AU47" s="94">
        <f>IF($A47="Baseline",'Emissions summary'!AR47,SUMIF('Net zero emission reductions'!$A$4:$A$1448,$A$47,'Net zero emission reductions'!AA$4:AA$1448))</f>
        <v>31.972824090130867</v>
      </c>
      <c r="AV47" s="94">
        <f>IF($A47="Baseline",'Emissions summary'!AS47,SUMIF('Net zero emission reductions'!$A$4:$A$1448,$A$47,'Net zero emission reductions'!AB$4:AB$1448))</f>
        <v>32.216145655090621</v>
      </c>
      <c r="AW47" s="94">
        <f>IF($A47="Baseline",'Emissions summary'!AT47,SUMIF('Net zero emission reductions'!$A$4:$A$1448,$A$47,'Net zero emission reductions'!AC$4:AC$1448))</f>
        <v>32.373197037286921</v>
      </c>
      <c r="AX47" s="94">
        <f>IF($A47="Baseline",'Emissions summary'!AU47,SUMIF('Net zero emission reductions'!$A$4:$A$1448,$A$47,'Net zero emission reductions'!AD$4:AD$1448))</f>
        <v>32.451438016714796</v>
      </c>
      <c r="AY47" s="94">
        <f>IF($A47="Baseline",'Emissions summary'!AV47,SUMIF('Net zero emission reductions'!$A$4:$A$1448,$A$47,'Net zero emission reductions'!AE$4:AE$1448))</f>
        <v>32.539370989708765</v>
      </c>
      <c r="AZ47" s="94">
        <f>IF($A47="Baseline",'Emissions summary'!AW47,SUMIF('Net zero emission reductions'!$A$4:$A$1448,$A$47,'Net zero emission reductions'!AF$4:AF$1448))</f>
        <v>32.728508828945934</v>
      </c>
      <c r="BA47" s="94">
        <f>IF($A47="Baseline",'Emissions summary'!AX47,SUMIF('Net zero emission reductions'!$A$4:$A$1448,$A$47,'Net zero emission reductions'!AG$4:AG$1448))</f>
        <v>32.954150984005963</v>
      </c>
      <c r="BB47" s="94">
        <f>IF($A47="Baseline",'Emissions summary'!AY47,SUMIF('Net zero emission reductions'!$A$4:$A$1448,$A$47,'Net zero emission reductions'!AH$4:AH$1448))</f>
        <v>32.987120623089289</v>
      </c>
      <c r="BC47" s="94">
        <f>IF($A47="Baseline",'Emissions summary'!AZ47,SUMIF('Net zero emission reductions'!$A$4:$A$1448,$A$47,'Net zero emission reductions'!AI$4:AI$1448))</f>
        <v>33.003411434595741</v>
      </c>
      <c r="BD47" s="94">
        <f>IF($A47="Baseline",'Emissions summary'!BA47,SUMIF('Net zero emission reductions'!$A$4:$A$1448,$A$47,'Net zero emission reductions'!AJ$4:AJ$1448))</f>
        <v>33.061403103655081</v>
      </c>
      <c r="BE47" s="94">
        <f>IF($A47="Baseline",'Emissions summary'!BB47,SUMIF('Net zero emission reductions'!$A$4:$A$1448,$A$47,'Net zero emission reductions'!AK$4:AK$1448))</f>
        <v>33.096246122792763</v>
      </c>
      <c r="BF47" s="94">
        <f>IF($A47="Baseline",'Emissions summary'!BC47,SUMIF('Net zero emission reductions'!$A$4:$A$1448,$A$47,'Net zero emission reductions'!AL$4:AL$1448))</f>
        <v>33.173113098042457</v>
      </c>
      <c r="BG47" s="94">
        <f>IF($A47="Baseline",'Emissions summary'!BD47,SUMIF('Net zero emission reductions'!$A$4:$A$1448,$A$47,'Net zero emission reductions'!AM$4:AM$1448))</f>
        <v>33.210339265701855</v>
      </c>
      <c r="BH47" s="94">
        <f>IF($A47="Baseline",'Emissions summary'!BE47,SUMIF('Net zero emission reductions'!$A$4:$A$1448,$A$47,'Net zero emission reductions'!AN$4:AN$1448))</f>
        <v>33.432657699222396</v>
      </c>
      <c r="BI47" s="94">
        <f>IF($A47="Baseline",'Emissions summary'!BF47,SUMIF('Net zero emission reductions'!$A$4:$A$1448,$A$47,'Net zero emission reductions'!AO$4:AO$1448))</f>
        <v>33.642685165766423</v>
      </c>
      <c r="BJ47" s="94">
        <f>IF($A47="Baseline",'Emissions summary'!BG47,SUMIF('Net zero emission reductions'!$A$4:$A$1448,$A$47,'Net zero emission reductions'!AP$4:AP$1448))</f>
        <v>33.851152167375012</v>
      </c>
      <c r="BK47" s="94">
        <f>IF($A47="Baseline",'Emissions summary'!BH47,SUMIF('Net zero emission reductions'!$A$4:$A$1448,$A$47,'Net zero emission reductions'!AQ$4:AQ$1448))</f>
        <v>34.060705362673502</v>
      </c>
      <c r="BL47" s="94">
        <f>IF($A47="Baseline",'Emissions summary'!BI47,SUMIF('Net zero emission reductions'!$A$4:$A$1448,$A$47,'Net zero emission reductions'!AR$4:AR$1448))</f>
        <v>34.276854645364196</v>
      </c>
      <c r="BM47" s="94">
        <f>IF($A47="Baseline",'Emissions summary'!BJ47,SUMIF('Net zero emission reductions'!$A$4:$A$1448,$A$47,'Net zero emission reductions'!AS$4:AS$1448))</f>
        <v>34.531006422596683</v>
      </c>
      <c r="BN47" s="94">
        <f>IF($A47="Baseline",'Emissions summary'!BK47,SUMIF('Net zero emission reductions'!$A$4:$A$1448,$A$47,'Net zero emission reductions'!AT$4:AT$1448))</f>
        <v>34.452239046890242</v>
      </c>
      <c r="BO47" s="94">
        <f>IF($A47="Baseline",'Emissions summary'!BL47,SUMIF('Net zero emission reductions'!$A$4:$A$1448,$A$47,'Net zero emission reductions'!AU$4:AU$1448))</f>
        <v>34.315702704616285</v>
      </c>
      <c r="BP47" s="94">
        <f>IF($A47="Baseline",'Emissions summary'!BM47,SUMIF('Net zero emission reductions'!$A$4:$A$1448,$A$47,'Net zero emission reductions'!AV$4:AV$1448))</f>
        <v>34.176639316926384</v>
      </c>
      <c r="BQ47" s="94">
        <f>IF($A47="Baseline",'Emissions summary'!BN47,SUMIF('Net zero emission reductions'!$A$4:$A$1448,$A$47,'Net zero emission reductions'!AW$4:AW$1448))</f>
        <v>34.016327372011013</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6.3913491075327151</v>
      </c>
      <c r="AL49" s="41">
        <f t="shared" si="32"/>
        <v>6.3428476696520812</v>
      </c>
      <c r="AM49" s="41">
        <f t="shared" si="32"/>
        <v>5.971938653736367</v>
      </c>
      <c r="AN49" s="41">
        <f t="shared" si="32"/>
        <v>6.0469699507619064</v>
      </c>
      <c r="AO49" s="41">
        <f t="shared" si="32"/>
        <v>6.0941521727700634</v>
      </c>
      <c r="AP49" s="41">
        <f t="shared" si="32"/>
        <v>6.1312977548885979</v>
      </c>
      <c r="AQ49" s="41">
        <f t="shared" si="32"/>
        <v>6.173686046556524</v>
      </c>
      <c r="AR49" s="41">
        <f t="shared" si="32"/>
        <v>6.2088947083026476</v>
      </c>
      <c r="AS49" s="41">
        <f t="shared" si="32"/>
        <v>6.2308217040745069</v>
      </c>
      <c r="AT49" s="41">
        <f t="shared" si="32"/>
        <v>6.2513498575992221</v>
      </c>
      <c r="AU49" s="41">
        <f t="shared" si="32"/>
        <v>6.2727792349937559</v>
      </c>
      <c r="AV49" s="41">
        <f t="shared" si="32"/>
        <v>6.3187659721766885</v>
      </c>
      <c r="AW49" s="41">
        <f t="shared" si="32"/>
        <v>6.3516258688827039</v>
      </c>
      <c r="AX49" s="41">
        <f t="shared" si="32"/>
        <v>6.3776466933504219</v>
      </c>
      <c r="AY49" s="41">
        <f t="shared" si="32"/>
        <v>6.4057172319363218</v>
      </c>
      <c r="AZ49" s="41">
        <f t="shared" si="32"/>
        <v>6.4502584504242675</v>
      </c>
      <c r="BA49" s="41">
        <f t="shared" si="32"/>
        <v>6.5012983980001877</v>
      </c>
      <c r="BB49" s="41">
        <f t="shared" si="32"/>
        <v>6.5225341975268751</v>
      </c>
      <c r="BC49" s="41">
        <f t="shared" si="32"/>
        <v>6.5415937201506535</v>
      </c>
      <c r="BD49" s="41">
        <f t="shared" si="32"/>
        <v>6.5678861527573744</v>
      </c>
      <c r="BE49" s="41">
        <f t="shared" si="32"/>
        <v>6.5911199376042804</v>
      </c>
      <c r="BF49" s="41">
        <f t="shared" si="32"/>
        <v>6.6217958500175715</v>
      </c>
      <c r="BG49" s="41">
        <f t="shared" si="32"/>
        <v>6.6468044275471687</v>
      </c>
      <c r="BH49" s="41">
        <f t="shared" si="32"/>
        <v>6.6986821186208898</v>
      </c>
      <c r="BI49" s="41">
        <f t="shared" si="32"/>
        <v>6.7492862758533851</v>
      </c>
      <c r="BJ49" s="41">
        <f t="shared" si="32"/>
        <v>6.8003564620866976</v>
      </c>
      <c r="BK49" s="41">
        <f t="shared" si="32"/>
        <v>6.8523651936549879</v>
      </c>
      <c r="BL49" s="41">
        <f t="shared" si="32"/>
        <v>6.9062673696181109</v>
      </c>
      <c r="BM49" s="41">
        <f t="shared" si="32"/>
        <v>6.9673583060201505</v>
      </c>
      <c r="BN49" s="41">
        <f t="shared" si="32"/>
        <v>6.9736174202469119</v>
      </c>
      <c r="BO49" s="41">
        <f t="shared" si="32"/>
        <v>6.9704799550842278</v>
      </c>
      <c r="BP49" s="41">
        <f t="shared" si="32"/>
        <v>6.967276821693452</v>
      </c>
      <c r="BQ49" s="41">
        <f t="shared" si="32"/>
        <v>6.9608595395783377</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6.0469682343875713</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5.6463936891370494</v>
      </c>
      <c r="AN50" s="94">
        <f>IF($A50="Baseline",'Emissions summary'!AK50,SUMIF('Net zero emission reductions'!$A$4:$A$1448,$A$50,'Net zero emission reductions'!T$4:T$1448))</f>
        <v>5.7183599393104245</v>
      </c>
      <c r="AO50" s="94">
        <f>IF($A50="Baseline",'Emissions summary'!AL50,SUMIF('Net zero emission reductions'!$A$4:$A$1448,$A$50,'Net zero emission reductions'!U$4:U$1448))</f>
        <v>5.7623582637227235</v>
      </c>
      <c r="AP50" s="94">
        <f>IF($A50="Baseline",'Emissions summary'!AM50,SUMIF('Net zero emission reductions'!$A$4:$A$1448,$A$50,'Net zero emission reductions'!V$4:V$1448))</f>
        <v>5.7968687707576603</v>
      </c>
      <c r="AQ50" s="94">
        <f>IF($A50="Baseline",'Emissions summary'!AN50,SUMIF('Net zero emission reductions'!$A$4:$A$1448,$A$50,'Net zero emission reductions'!W$4:W$1448))</f>
        <v>5.8363328628311244</v>
      </c>
      <c r="AR50" s="94">
        <f>IF($A50="Baseline",'Emissions summary'!AO50,SUMIF('Net zero emission reductions'!$A$4:$A$1448,$A$50,'Net zero emission reductions'!X$4:X$1448))</f>
        <v>5.8688986399720626</v>
      </c>
      <c r="AS50" s="94">
        <f>IF($A50="Baseline",'Emissions summary'!AP50,SUMIF('Net zero emission reductions'!$A$4:$A$1448,$A$50,'Net zero emission reductions'!Y$4:Y$1448))</f>
        <v>5.8888604376868692</v>
      </c>
      <c r="AT50" s="94">
        <f>IF($A50="Baseline",'Emissions summary'!AQ50,SUMIF('Net zero emission reductions'!$A$4:$A$1448,$A$50,'Net zero emission reductions'!Z$4:Z$1448))</f>
        <v>5.9075232786609746</v>
      </c>
      <c r="AU50" s="94">
        <f>IF($A50="Baseline",'Emissions summary'!AR50,SUMIF('Net zero emission reductions'!$A$4:$A$1448,$A$50,'Net zero emission reductions'!AA$4:AA$1448))</f>
        <v>5.9270257729644502</v>
      </c>
      <c r="AV50" s="94">
        <f>IF($A50="Baseline",'Emissions summary'!AS50,SUMIF('Net zero emission reductions'!$A$4:$A$1448,$A$50,'Net zero emission reductions'!AB$4:AB$1448))</f>
        <v>5.96979269349678</v>
      </c>
      <c r="AW50" s="94">
        <f>IF($A50="Baseline",'Emissions summary'!AT50,SUMIF('Net zero emission reductions'!$A$4:$A$1448,$A$50,'Net zero emission reductions'!AC$4:AC$1448))</f>
        <v>5.9999909164192706</v>
      </c>
      <c r="AX50" s="94">
        <f>IF($A50="Baseline",'Emissions summary'!AU50,SUMIF('Net zero emission reductions'!$A$4:$A$1448,$A$50,'Net zero emission reductions'!AD$4:AD$1448))</f>
        <v>6.0232479660070535</v>
      </c>
      <c r="AY50" s="94">
        <f>IF($A50="Baseline",'Emissions summary'!AV50,SUMIF('Net zero emission reductions'!$A$4:$A$1448,$A$50,'Net zero emission reductions'!AE$4:AE$1448))</f>
        <v>6.048336768086239</v>
      </c>
      <c r="AZ50" s="94">
        <f>IF($A50="Baseline",'Emissions summary'!AW50,SUMIF('Net zero emission reductions'!$A$4:$A$1448,$A$50,'Net zero emission reductions'!AF$4:AF$1448))</f>
        <v>6.0889586717817457</v>
      </c>
      <c r="BA50" s="94">
        <f>IF($A50="Baseline",'Emissions summary'!AX50,SUMIF('Net zero emission reductions'!$A$4:$A$1448,$A$50,'Net zero emission reductions'!AG$4:AG$1448))</f>
        <v>6.1355993041718646</v>
      </c>
      <c r="BB50" s="94">
        <f>IF($A50="Baseline",'Emissions summary'!AY50,SUMIF('Net zero emission reductions'!$A$4:$A$1448,$A$50,'Net zero emission reductions'!AH$4:AH$1448))</f>
        <v>6.1539289734849003</v>
      </c>
      <c r="BC50" s="94">
        <f>IF($A50="Baseline",'Emissions summary'!AZ50,SUMIF('Net zero emission reductions'!$A$4:$A$1448,$A$50,'Net zero emission reductions'!AI$4:AI$1448))</f>
        <v>6.1702461175033205</v>
      </c>
      <c r="BD50" s="94">
        <f>IF($A50="Baseline",'Emissions summary'!BA50,SUMIF('Net zero emission reductions'!$A$4:$A$1448,$A$50,'Net zero emission reductions'!AJ$4:AJ$1448))</f>
        <v>6.1933476455986458</v>
      </c>
      <c r="BE50" s="94">
        <f>IF($A50="Baseline",'Emissions summary'!BB50,SUMIF('Net zero emission reductions'!$A$4:$A$1448,$A$50,'Net zero emission reductions'!AK$4:AK$1448))</f>
        <v>6.2134608181978717</v>
      </c>
      <c r="BF50" s="94">
        <f>IF($A50="Baseline",'Emissions summary'!BC50,SUMIF('Net zero emission reductions'!$A$4:$A$1448,$A$50,'Net zero emission reductions'!AL$4:AL$1448))</f>
        <v>6.2405438656897392</v>
      </c>
      <c r="BG50" s="94">
        <f>IF($A50="Baseline",'Emissions summary'!BD50,SUMIF('Net zero emission reductions'!$A$4:$A$1448,$A$50,'Net zero emission reductions'!AM$4:AM$1448))</f>
        <v>6.2621665036868128</v>
      </c>
      <c r="BH50" s="94">
        <f>IF($A50="Baseline",'Emissions summary'!BE50,SUMIF('Net zero emission reductions'!$A$4:$A$1448,$A$50,'Net zero emission reductions'!AN$4:AN$1448))</f>
        <v>6.3094473880305495</v>
      </c>
      <c r="BI50" s="94">
        <f>IF($A50="Baseline",'Emissions summary'!BF50,SUMIF('Net zero emission reductions'!$A$4:$A$1448,$A$50,'Net zero emission reductions'!AO$4:AO$1448))</f>
        <v>6.3554037936758885</v>
      </c>
      <c r="BJ50" s="94">
        <f>IF($A50="Baseline",'Emissions summary'!BG50,SUMIF('Net zero emission reductions'!$A$4:$A$1448,$A$50,'Net zero emission reductions'!AP$4:AP$1448))</f>
        <v>6.4017287379211423</v>
      </c>
      <c r="BK50" s="94">
        <f>IF($A50="Baseline",'Emissions summary'!BH50,SUMIF('Net zero emission reductions'!$A$4:$A$1448,$A$50,'Net zero emission reductions'!AQ$4:AQ$1448))</f>
        <v>6.4488581003168619</v>
      </c>
      <c r="BL50" s="94">
        <f>IF($A50="Baseline",'Emissions summary'!BI50,SUMIF('Net zero emission reductions'!$A$4:$A$1448,$A$50,'Net zero emission reductions'!AR$4:AR$1448))</f>
        <v>6.497686341160291</v>
      </c>
      <c r="BM50" s="94">
        <f>IF($A50="Baseline",'Emissions summary'!BJ50,SUMIF('Net zero emission reductions'!$A$4:$A$1448,$A$50,'Net zero emission reductions'!AS$4:AS$1448))</f>
        <v>6.5531934880937257</v>
      </c>
      <c r="BN50" s="94">
        <f>IF($A50="Baseline",'Emissions summary'!BK50,SUMIF('Net zero emission reductions'!$A$4:$A$1448,$A$50,'Net zero emission reductions'!AT$4:AT$1448))</f>
        <v>6.5569484621533878</v>
      </c>
      <c r="BO50" s="94">
        <f>IF($A50="Baseline",'Emissions summary'!BL50,SUMIF('Net zero emission reductions'!$A$4:$A$1448,$A$50,'Net zero emission reductions'!AU$4:AU$1448))</f>
        <v>6.5520000256424815</v>
      </c>
      <c r="BP50" s="94">
        <f>IF($A50="Baseline",'Emissions summary'!BM50,SUMIF('Net zero emission reductions'!$A$4:$A$1448,$A$50,'Net zero emission reductions'!AV$4:AV$1448))</f>
        <v>6.5469749862197855</v>
      </c>
      <c r="BQ50" s="94">
        <f>IF($A50="Baseline",'Emissions summary'!BN50,SUMIF('Net zero emission reductions'!$A$4:$A$1448,$A$50,'Net zero emission reductions'!AW$4:AW$1448))</f>
        <v>6.5388782046944467</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0.32554496459931731</v>
      </c>
      <c r="AN51" s="94">
        <f>IF($A51="Baseline",'Emissions summary'!AK51,SUMIF('Net zero emission reductions'!$A$4:$A$1448,$A$51,'Net zero emission reductions'!T$4:T$1448))</f>
        <v>0.32861001145148172</v>
      </c>
      <c r="AO51" s="94">
        <f>IF($A51="Baseline",'Emissions summary'!AL51,SUMIF('Net zero emission reductions'!$A$4:$A$1448,$A$51,'Net zero emission reductions'!U$4:U$1448))</f>
        <v>0.33179390904733969</v>
      </c>
      <c r="AP51" s="94">
        <f>IF($A51="Baseline",'Emissions summary'!AM51,SUMIF('Net zero emission reductions'!$A$4:$A$1448,$A$51,'Net zero emission reductions'!V$4:V$1448))</f>
        <v>0.33442898413093769</v>
      </c>
      <c r="AQ51" s="94">
        <f>IF($A51="Baseline",'Emissions summary'!AN51,SUMIF('Net zero emission reductions'!$A$4:$A$1448,$A$51,'Net zero emission reductions'!W$4:W$1448))</f>
        <v>0.33735318372539924</v>
      </c>
      <c r="AR51" s="94">
        <f>IF($A51="Baseline",'Emissions summary'!AO51,SUMIF('Net zero emission reductions'!$A$4:$A$1448,$A$51,'Net zero emission reductions'!X$4:X$1448))</f>
        <v>0.33999606833058499</v>
      </c>
      <c r="AS51" s="94">
        <f>IF($A51="Baseline",'Emissions summary'!AP51,SUMIF('Net zero emission reductions'!$A$4:$A$1448,$A$51,'Net zero emission reductions'!Y$4:Y$1448))</f>
        <v>0.34196126638763791</v>
      </c>
      <c r="AT51" s="94">
        <f>IF($A51="Baseline",'Emissions summary'!AQ51,SUMIF('Net zero emission reductions'!$A$4:$A$1448,$A$51,'Net zero emission reductions'!Z$4:Z$1448))</f>
        <v>0.3438265789382477</v>
      </c>
      <c r="AU51" s="94">
        <f>IF($A51="Baseline",'Emissions summary'!AR51,SUMIF('Net zero emission reductions'!$A$4:$A$1448,$A$51,'Net zero emission reductions'!AA$4:AA$1448))</f>
        <v>0.3457534620293059</v>
      </c>
      <c r="AV51" s="94">
        <f>IF($A51="Baseline",'Emissions summary'!AS51,SUMIF('Net zero emission reductions'!$A$4:$A$1448,$A$51,'Net zero emission reductions'!AB$4:AB$1448))</f>
        <v>0.34897327867990885</v>
      </c>
      <c r="AW51" s="94">
        <f>IF($A51="Baseline",'Emissions summary'!AT51,SUMIF('Net zero emission reductions'!$A$4:$A$1448,$A$51,'Net zero emission reductions'!AC$4:AC$1448))</f>
        <v>0.35163495246343307</v>
      </c>
      <c r="AX51" s="94">
        <f>IF($A51="Baseline",'Emissions summary'!AU51,SUMIF('Net zero emission reductions'!$A$4:$A$1448,$A$51,'Net zero emission reductions'!AD$4:AD$1448))</f>
        <v>0.35439872734336814</v>
      </c>
      <c r="AY51" s="94">
        <f>IF($A51="Baseline",'Emissions summary'!AV51,SUMIF('Net zero emission reductions'!$A$4:$A$1448,$A$51,'Net zero emission reductions'!AE$4:AE$1448))</f>
        <v>0.35738046385008293</v>
      </c>
      <c r="AZ51" s="94">
        <f>IF($A51="Baseline",'Emissions summary'!AW51,SUMIF('Net zero emission reductions'!$A$4:$A$1448,$A$51,'Net zero emission reductions'!AF$4:AF$1448))</f>
        <v>0.36129977864252161</v>
      </c>
      <c r="BA51" s="94">
        <f>IF($A51="Baseline",'Emissions summary'!AX51,SUMIF('Net zero emission reductions'!$A$4:$A$1448,$A$51,'Net zero emission reductions'!AG$4:AG$1448))</f>
        <v>0.3656990938283235</v>
      </c>
      <c r="BB51" s="94">
        <f>IF($A51="Baseline",'Emissions summary'!AY51,SUMIF('Net zero emission reductions'!$A$4:$A$1448,$A$51,'Net zero emission reductions'!AH$4:AH$1448))</f>
        <v>0.36860522404197482</v>
      </c>
      <c r="BC51" s="94">
        <f>IF($A51="Baseline",'Emissions summary'!AZ51,SUMIF('Net zero emission reductions'!$A$4:$A$1448,$A$51,'Net zero emission reductions'!AI$4:AI$1448))</f>
        <v>0.37134760264733296</v>
      </c>
      <c r="BD51" s="94">
        <f>IF($A51="Baseline",'Emissions summary'!BA51,SUMIF('Net zero emission reductions'!$A$4:$A$1448,$A$51,'Net zero emission reductions'!AJ$4:AJ$1448))</f>
        <v>0.37453850715872827</v>
      </c>
      <c r="BE51" s="94">
        <f>IF($A51="Baseline",'Emissions summary'!BB51,SUMIF('Net zero emission reductions'!$A$4:$A$1448,$A$51,'Net zero emission reductions'!AK$4:AK$1448))</f>
        <v>0.37765911940640906</v>
      </c>
      <c r="BF51" s="94">
        <f>IF($A51="Baseline",'Emissions summary'!BC51,SUMIF('Net zero emission reductions'!$A$4:$A$1448,$A$51,'Net zero emission reductions'!AL$4:AL$1448))</f>
        <v>0.38125198432783275</v>
      </c>
      <c r="BG51" s="94">
        <f>IF($A51="Baseline",'Emissions summary'!BD51,SUMIF('Net zero emission reductions'!$A$4:$A$1448,$A$51,'Net zero emission reductions'!AM$4:AM$1448))</f>
        <v>0.38463792386035578</v>
      </c>
      <c r="BH51" s="94">
        <f>IF($A51="Baseline",'Emissions summary'!BE51,SUMIF('Net zero emission reductions'!$A$4:$A$1448,$A$51,'Net zero emission reductions'!AN$4:AN$1448))</f>
        <v>0.38923473059034008</v>
      </c>
      <c r="BI51" s="94">
        <f>IF($A51="Baseline",'Emissions summary'!BF51,SUMIF('Net zero emission reductions'!$A$4:$A$1448,$A$51,'Net zero emission reductions'!AO$4:AO$1448))</f>
        <v>0.39388248217749633</v>
      </c>
      <c r="BJ51" s="94">
        <f>IF($A51="Baseline",'Emissions summary'!BG51,SUMIF('Net zero emission reductions'!$A$4:$A$1448,$A$51,'Net zero emission reductions'!AP$4:AP$1448))</f>
        <v>0.39862772416555503</v>
      </c>
      <c r="BK51" s="94">
        <f>IF($A51="Baseline",'Emissions summary'!BH51,SUMIF('Net zero emission reductions'!$A$4:$A$1448,$A$51,'Net zero emission reductions'!AQ$4:AQ$1448))</f>
        <v>0.40350709333812634</v>
      </c>
      <c r="BL51" s="94">
        <f>IF($A51="Baseline",'Emissions summary'!BI51,SUMIF('Net zero emission reductions'!$A$4:$A$1448,$A$51,'Net zero emission reductions'!AR$4:AR$1448))</f>
        <v>0.40858102845781957</v>
      </c>
      <c r="BM51" s="94">
        <f>IF($A51="Baseline",'Emissions summary'!BJ51,SUMIF('Net zero emission reductions'!$A$4:$A$1448,$A$51,'Net zero emission reductions'!AS$4:AS$1448))</f>
        <v>0.41416481792642523</v>
      </c>
      <c r="BN51" s="94">
        <f>IF($A51="Baseline",'Emissions summary'!BK51,SUMIF('Net zero emission reductions'!$A$4:$A$1448,$A$51,'Net zero emission reductions'!AT$4:AT$1448))</f>
        <v>0.41666895809352439</v>
      </c>
      <c r="BO51" s="94">
        <f>IF($A51="Baseline",'Emissions summary'!BL51,SUMIF('Net zero emission reductions'!$A$4:$A$1448,$A$51,'Net zero emission reductions'!AU$4:AU$1448))</f>
        <v>0.41847992944174595</v>
      </c>
      <c r="BP51" s="94">
        <f>IF($A51="Baseline",'Emissions summary'!BM51,SUMIF('Net zero emission reductions'!$A$4:$A$1448,$A$51,'Net zero emission reductions'!AV$4:AV$1448))</f>
        <v>0.42030183547366651</v>
      </c>
      <c r="BQ51" s="94">
        <f>IF($A51="Baseline",'Emissions summary'!BN51,SUMIF('Net zero emission reductions'!$A$4:$A$1448,$A$51,'Net zero emission reductions'!AW$4:AW$1448))</f>
        <v>0.42198133488389139</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1.5337636748745849</v>
      </c>
      <c r="AH52" s="41">
        <f t="shared" si="38"/>
        <v>1.5436359301289113</v>
      </c>
      <c r="AI52" s="41">
        <f t="shared" si="38"/>
        <v>1.5455830647924338</v>
      </c>
      <c r="AJ52" s="41">
        <f t="shared" si="38"/>
        <v>1.5396059638680233</v>
      </c>
      <c r="AK52" s="41">
        <f t="shared" si="38"/>
        <v>1.5406069398014894</v>
      </c>
      <c r="AL52" s="41">
        <f t="shared" si="38"/>
        <v>1.5429841908916513</v>
      </c>
      <c r="AM52" s="41">
        <f t="shared" si="38"/>
        <v>1.4224746119651852</v>
      </c>
      <c r="AN52" s="41">
        <f t="shared" si="38"/>
        <v>1.4594186790755042</v>
      </c>
      <c r="AO52" s="41">
        <f t="shared" si="38"/>
        <v>1.4862012437231924</v>
      </c>
      <c r="AP52" s="41">
        <f t="shared" si="38"/>
        <v>1.5098825607853776</v>
      </c>
      <c r="AQ52" s="41">
        <f t="shared" si="38"/>
        <v>1.5364028472936422</v>
      </c>
      <c r="AR52" s="41">
        <f t="shared" si="38"/>
        <v>1.5608801025677039</v>
      </c>
      <c r="AS52" s="41">
        <f t="shared" si="38"/>
        <v>1.580445045860978</v>
      </c>
      <c r="AT52" s="41">
        <f t="shared" si="38"/>
        <v>1.5998003249916006</v>
      </c>
      <c r="AU52" s="41">
        <f t="shared" si="38"/>
        <v>1.6198786759659383</v>
      </c>
      <c r="AV52" s="41">
        <f t="shared" si="38"/>
        <v>1.6505166060779963</v>
      </c>
      <c r="AW52" s="41">
        <f t="shared" si="38"/>
        <v>1.6762174523744664</v>
      </c>
      <c r="AX52" s="41">
        <f t="shared" si="38"/>
        <v>1.7093904422106354</v>
      </c>
      <c r="AY52" s="41">
        <f t="shared" si="38"/>
        <v>1.7444260805271881</v>
      </c>
      <c r="AZ52" s="41">
        <f t="shared" si="38"/>
        <v>1.7877691419126833</v>
      </c>
      <c r="BA52" s="41">
        <f t="shared" si="38"/>
        <v>1.835355126801772</v>
      </c>
      <c r="BB52" s="41">
        <f t="shared" si="38"/>
        <v>1.8708822715101465</v>
      </c>
      <c r="BC52" s="41">
        <f t="shared" si="38"/>
        <v>1.9065270211213363</v>
      </c>
      <c r="BD52" s="41">
        <f t="shared" si="38"/>
        <v>1.9466868068721592</v>
      </c>
      <c r="BE52" s="41">
        <f t="shared" si="38"/>
        <v>1.9866496980795607</v>
      </c>
      <c r="BF52" s="41">
        <f t="shared" si="38"/>
        <v>2.0315234696398083</v>
      </c>
      <c r="BG52" s="41">
        <f t="shared" si="38"/>
        <v>2.075044433245858</v>
      </c>
      <c r="BH52" s="41">
        <f t="shared" si="38"/>
        <v>2.1262481281241556</v>
      </c>
      <c r="BI52" s="41">
        <f t="shared" si="38"/>
        <v>2.1781390284994675</v>
      </c>
      <c r="BJ52" s="41">
        <f t="shared" si="38"/>
        <v>2.2316522232368268</v>
      </c>
      <c r="BK52" s="41">
        <f t="shared" si="38"/>
        <v>2.2870913312030767</v>
      </c>
      <c r="BL52" s="41">
        <f t="shared" si="38"/>
        <v>2.3450348199319864</v>
      </c>
      <c r="BM52" s="41">
        <f t="shared" si="38"/>
        <v>2.4084361626211948</v>
      </c>
      <c r="BN52" s="41">
        <f t="shared" si="38"/>
        <v>2.4435322527777306</v>
      </c>
      <c r="BO52" s="41">
        <f t="shared" si="38"/>
        <v>2.4743950710799041</v>
      </c>
      <c r="BP52" s="41">
        <f t="shared" si="38"/>
        <v>2.5060367479667733</v>
      </c>
      <c r="BQ52" s="41">
        <f t="shared" si="38"/>
        <v>2.5366717696405821</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1.1560242056612524</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1.1674495942945498</v>
      </c>
      <c r="AM53" s="27">
        <f>SUM('Net zero emission reductions'!S1531:S1546)</f>
        <v>1.0762929293571786</v>
      </c>
      <c r="AN53" s="27">
        <f>SUM('Net zero emission reductions'!T1531:T1546)</f>
        <v>1.104814251916554</v>
      </c>
      <c r="AO53" s="27">
        <f>SUM('Net zero emission reductions'!U1531:U1546)</f>
        <v>1.1256055919472177</v>
      </c>
      <c r="AP53" s="27">
        <f>SUM('Net zero emission reductions'!V1531:V1546)</f>
        <v>1.144053836140233</v>
      </c>
      <c r="AQ53" s="27">
        <f>SUM('Net zero emission reductions'!W1531:W1546)</f>
        <v>1.1646992873127611</v>
      </c>
      <c r="AR53" s="27">
        <f>SUM('Net zero emission reductions'!X1531:X1546)</f>
        <v>1.1838090261254552</v>
      </c>
      <c r="AS53" s="27">
        <f>SUM('Net zero emission reductions'!Y1531:Y1546)</f>
        <v>1.1991742161672969</v>
      </c>
      <c r="AT53" s="27">
        <f>SUM('Net zero emission reductions'!Z1531:Z1546)</f>
        <v>1.2143916489983215</v>
      </c>
      <c r="AU53" s="27">
        <f>SUM('Net zero emission reductions'!AA1531:AA1546)</f>
        <v>1.2301758340803008</v>
      </c>
      <c r="AV53" s="27">
        <f>SUM('Net zero emission reductions'!AB1531:AB1546)</f>
        <v>1.2540679690419276</v>
      </c>
      <c r="AW53" s="27">
        <f>SUM('Net zero emission reductions'!AC1531:AC1546)</f>
        <v>1.2741939390309072</v>
      </c>
      <c r="AX53" s="27">
        <f>SUM('Net zero emission reductions'!AD1531:AD1546)</f>
        <v>1.3004475934706186</v>
      </c>
      <c r="AY53" s="27">
        <f>SUM('Net zero emission reductions'!AE1531:AE1546)</f>
        <v>1.3281665350024492</v>
      </c>
      <c r="AZ53" s="27">
        <f>SUM('Net zero emission reductions'!AF1531:AF1546)</f>
        <v>1.3623073219720669</v>
      </c>
      <c r="BA53" s="27">
        <f>SUM('Net zero emission reductions'!AG1531:AG1546)</f>
        <v>1.399757290443286</v>
      </c>
      <c r="BB53" s="27">
        <f>SUM('Net zero emission reductions'!AH1531:AH1546)</f>
        <v>1.4279745723388557</v>
      </c>
      <c r="BC53" s="27">
        <f>SUM('Net zero emission reductions'!AI1531:AI1546)</f>
        <v>1.4563179583856309</v>
      </c>
      <c r="BD53" s="27">
        <f>SUM('Net zero emission reductions'!AJ1531:AJ1546)</f>
        <v>1.4881771719174501</v>
      </c>
      <c r="BE53" s="27">
        <f>SUM('Net zero emission reductions'!AK1531:AK1546)</f>
        <v>1.5199243875138113</v>
      </c>
      <c r="BF53" s="27">
        <f>SUM('Net zero emission reductions'!AL1531:AL1546)</f>
        <v>1.5555019284432006</v>
      </c>
      <c r="BG53" s="27">
        <f>SUM('Net zero emission reductions'!AM1531:AM1546)</f>
        <v>1.5900785832192352</v>
      </c>
      <c r="BH53" s="27">
        <f>SUM('Net zero emission reductions'!AN1531:AN1546)</f>
        <v>1.6304023673513484</v>
      </c>
      <c r="BI53" s="27">
        <f>SUM('Net zero emission reductions'!AO1531:AO1546)</f>
        <v>1.6712964928377261</v>
      </c>
      <c r="BJ53" s="27">
        <f>SUM('Net zero emission reductions'!AP1531:AP1546)</f>
        <v>1.7134849347174239</v>
      </c>
      <c r="BK53" s="27">
        <f>SUM('Net zero emission reductions'!AQ1531:AQ1546)</f>
        <v>1.7572043204636691</v>
      </c>
      <c r="BL53" s="27">
        <f>SUM('Net zero emission reductions'!AR1531:AR1546)</f>
        <v>1.8029046220302329</v>
      </c>
      <c r="BM53" s="27">
        <f>SUM('Net zero emission reductions'!AS1531:AS1546)</f>
        <v>1.8528771880891934</v>
      </c>
      <c r="BN53" s="27">
        <f>SUM('Net zero emission reductions'!AT1531:AT1546)</f>
        <v>1.8809501523316774</v>
      </c>
      <c r="BO53" s="27">
        <f>SUM('Net zero emission reductions'!AU1531:AU1546)</f>
        <v>1.9057631590940813</v>
      </c>
      <c r="BP53" s="27">
        <f>SUM('Net zero emission reductions'!AV1531:AV1546)</f>
        <v>1.9312010646304774</v>
      </c>
      <c r="BQ53" s="27">
        <f>SUM('Net zero emission reductions'!AW1531:AW1546)</f>
        <v>1.9558781161488401</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0.37059330089073439</v>
      </c>
      <c r="AF54" s="27">
        <f>SUM('Net zero emission reductions'!L1547:L1562)</f>
        <v>0.37327117365733281</v>
      </c>
      <c r="AG54" s="27">
        <f>SUM('Net zero emission reductions'!M1547:M1562)</f>
        <v>0.3777394692133324</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0.37553459659710148</v>
      </c>
      <c r="AM54" s="27">
        <f>SUM('Net zero emission reductions'!S1547:S1562)</f>
        <v>0.34618168260800669</v>
      </c>
      <c r="AN54" s="27">
        <f>SUM('Net zero emission reductions'!T1547:T1562)</f>
        <v>0.35460442715895008</v>
      </c>
      <c r="AO54" s="27">
        <f>SUM('Net zero emission reductions'!U1547:U1562)</f>
        <v>0.36059565177597475</v>
      </c>
      <c r="AP54" s="27">
        <f>SUM('Net zero emission reductions'!V1547:V1562)</f>
        <v>0.36582872464514454</v>
      </c>
      <c r="AQ54" s="27">
        <f>SUM('Net zero emission reductions'!W1547:W1562)</f>
        <v>0.37170355998088123</v>
      </c>
      <c r="AR54" s="27">
        <f>SUM('Net zero emission reductions'!X1547:X1562)</f>
        <v>0.37707107644224869</v>
      </c>
      <c r="AS54" s="27">
        <f>SUM('Net zero emission reductions'!Y1547:Y1562)</f>
        <v>0.38127082969368115</v>
      </c>
      <c r="AT54" s="27">
        <f>SUM('Net zero emission reductions'!Z1547:Z1562)</f>
        <v>0.3854086759932791</v>
      </c>
      <c r="AU54" s="27">
        <f>SUM('Net zero emission reductions'!AA1547:AA1562)</f>
        <v>0.38970284188563742</v>
      </c>
      <c r="AV54" s="27">
        <f>SUM('Net zero emission reductions'!AB1547:AB1562)</f>
        <v>0.3964486370360687</v>
      </c>
      <c r="AW54" s="27">
        <f>SUM('Net zero emission reductions'!AC1547:AC1562)</f>
        <v>0.40202351334355924</v>
      </c>
      <c r="AX54" s="27">
        <f>SUM('Net zero emission reductions'!AD1547:AD1562)</f>
        <v>0.40894284874001691</v>
      </c>
      <c r="AY54" s="27">
        <f>SUM('Net zero emission reductions'!AE1547:AE1562)</f>
        <v>0.41625954552473893</v>
      </c>
      <c r="AZ54" s="27">
        <f>SUM('Net zero emission reductions'!AF1547:AF1562)</f>
        <v>0.42546181994061649</v>
      </c>
      <c r="BA54" s="27">
        <f>SUM('Net zero emission reductions'!AG1547:AG1562)</f>
        <v>0.43559783635848615</v>
      </c>
      <c r="BB54" s="27">
        <f>SUM('Net zero emission reductions'!AH1547:AH1562)</f>
        <v>0.44290769917129086</v>
      </c>
      <c r="BC54" s="27">
        <f>SUM('Net zero emission reductions'!AI1547:AI1562)</f>
        <v>0.45020906273570527</v>
      </c>
      <c r="BD54" s="27">
        <f>SUM('Net zero emission reductions'!AJ1547:AJ1562)</f>
        <v>0.45850963495470914</v>
      </c>
      <c r="BE54" s="27">
        <f>SUM('Net zero emission reductions'!AK1547:AK1562)</f>
        <v>0.46672531056574934</v>
      </c>
      <c r="BF54" s="27">
        <f>SUM('Net zero emission reductions'!AL1547:AL1562)</f>
        <v>0.47602154119660761</v>
      </c>
      <c r="BG54" s="27">
        <f>SUM('Net zero emission reductions'!AM1547:AM1562)</f>
        <v>0.48496585002662257</v>
      </c>
      <c r="BH54" s="27">
        <f>SUM('Net zero emission reductions'!AN1547:AN1562)</f>
        <v>0.49584576077280729</v>
      </c>
      <c r="BI54" s="27">
        <f>SUM('Net zero emission reductions'!AO1547:AO1562)</f>
        <v>0.50684253566174164</v>
      </c>
      <c r="BJ54" s="27">
        <f>SUM('Net zero emission reductions'!AP1547:AP1562)</f>
        <v>0.51816728851940275</v>
      </c>
      <c r="BK54" s="27">
        <f>SUM('Net zero emission reductions'!AQ1547:AQ1562)</f>
        <v>0.52988701073940736</v>
      </c>
      <c r="BL54" s="27">
        <f>SUM('Net zero emission reductions'!AR1547:AR1562)</f>
        <v>0.54213019790175365</v>
      </c>
      <c r="BM54" s="27">
        <f>SUM('Net zero emission reductions'!AS1547:AS1562)</f>
        <v>0.5555589745320012</v>
      </c>
      <c r="BN54" s="27">
        <f>SUM('Net zero emission reductions'!AT1547:AT1562)</f>
        <v>0.56258210044605306</v>
      </c>
      <c r="BO54" s="27">
        <f>SUM('Net zero emission reductions'!AU1547:AU1562)</f>
        <v>0.56863191198582252</v>
      </c>
      <c r="BP54" s="27">
        <f>SUM('Net zero emission reductions'!AV1547:AV1562)</f>
        <v>0.57483568333629598</v>
      </c>
      <c r="BQ54" s="27">
        <f>SUM('Net zero emission reductions'!AW1547:AW1562)</f>
        <v>0.58079365349174195</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0.14320397099078974</v>
      </c>
      <c r="AF56">
        <f t="shared" ref="AF56:BQ56" si="43">AF55-AF47</f>
        <v>0.23284707853220254</v>
      </c>
      <c r="AG56">
        <f t="shared" si="43"/>
        <v>-1.2251905140914232E-4</v>
      </c>
      <c r="AH56">
        <f t="shared" si="43"/>
        <v>-0.15877072903014522</v>
      </c>
      <c r="AI56">
        <f t="shared" si="43"/>
        <v>-0.29567157165920577</v>
      </c>
      <c r="AJ56">
        <f t="shared" si="43"/>
        <v>-0.15084611458040342</v>
      </c>
      <c r="AK56">
        <f t="shared" si="43"/>
        <v>-0.17785149009184664</v>
      </c>
      <c r="AL56">
        <f t="shared" si="43"/>
        <v>-0.26363626302885734</v>
      </c>
      <c r="AM56">
        <f t="shared" si="43"/>
        <v>-0.52207184417878238</v>
      </c>
      <c r="AN56">
        <f t="shared" si="43"/>
        <v>-0.82477613801923511</v>
      </c>
      <c r="AO56">
        <f t="shared" si="43"/>
        <v>-0.96577481545365984</v>
      </c>
      <c r="AP56">
        <f t="shared" si="43"/>
        <v>-1.0402744938868338</v>
      </c>
      <c r="AQ56">
        <f t="shared" si="43"/>
        <v>-1.1718833932714681</v>
      </c>
      <c r="AR56">
        <f t="shared" si="43"/>
        <v>-1.2390299699511829</v>
      </c>
      <c r="AS56">
        <f t="shared" si="43"/>
        <v>-1.1345132698228362</v>
      </c>
      <c r="AT56">
        <f t="shared" si="43"/>
        <v>-1.0345138122829134</v>
      </c>
      <c r="AU56">
        <f t="shared" si="43"/>
        <v>-0.92017019341817985</v>
      </c>
      <c r="AV56">
        <f t="shared" si="43"/>
        <v>-0.95257191023042864</v>
      </c>
      <c r="AW56">
        <f t="shared" si="43"/>
        <v>-0.88731745507806536</v>
      </c>
      <c r="AX56">
        <f t="shared" si="43"/>
        <v>-0.81156782874374755</v>
      </c>
      <c r="AY56">
        <f t="shared" si="43"/>
        <v>-0.80080901391694681</v>
      </c>
      <c r="AZ56">
        <f t="shared" si="43"/>
        <v>-0.83852016762043036</v>
      </c>
      <c r="BA56">
        <f t="shared" si="43"/>
        <v>-0.88662914455339603</v>
      </c>
      <c r="BB56">
        <f t="shared" si="43"/>
        <v>-0.71640316463061993</v>
      </c>
      <c r="BC56">
        <f t="shared" si="43"/>
        <v>-0.53921147101641509</v>
      </c>
      <c r="BD56">
        <f t="shared" si="43"/>
        <v>-0.39881949840545872</v>
      </c>
      <c r="BE56">
        <f t="shared" si="43"/>
        <v>-0.2521500319149439</v>
      </c>
      <c r="BF56">
        <f t="shared" si="43"/>
        <v>-0.14459865927077686</v>
      </c>
      <c r="BG56">
        <f t="shared" si="43"/>
        <v>2.0622396575433299E-2</v>
      </c>
      <c r="BH56">
        <f t="shared" si="43"/>
        <v>0.10957390407885015</v>
      </c>
      <c r="BI56">
        <f t="shared" si="43"/>
        <v>0.2190458492596008</v>
      </c>
      <c r="BJ56">
        <f t="shared" si="43"/>
        <v>0.33451722451331278</v>
      </c>
      <c r="BK56">
        <f t="shared" si="43"/>
        <v>0.45631187905108561</v>
      </c>
      <c r="BL56">
        <f t="shared" si="43"/>
        <v>0.59585050661526395</v>
      </c>
      <c r="BM56">
        <f t="shared" si="43"/>
        <v>0.70485210897615502</v>
      </c>
      <c r="BN56">
        <f t="shared" si="43"/>
        <v>1.1580563745617667</v>
      </c>
      <c r="BO56">
        <f t="shared" si="43"/>
        <v>1.6457397488506942</v>
      </c>
      <c r="BP56">
        <f t="shared" si="43"/>
        <v>2.1480147690759281</v>
      </c>
      <c r="BQ56">
        <f t="shared" si="43"/>
        <v>2.6848097186427893</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24596.567437021011</v>
      </c>
      <c r="AF58" s="22">
        <f t="shared" si="45"/>
        <v>24497.747310072344</v>
      </c>
      <c r="AG58" s="22">
        <f t="shared" si="45"/>
        <v>24503.520525013511</v>
      </c>
      <c r="AH58" s="22">
        <f t="shared" si="45"/>
        <v>24330.600675717971</v>
      </c>
      <c r="AI58" s="22">
        <f t="shared" si="45"/>
        <v>24050.505209418396</v>
      </c>
      <c r="AJ58" s="22">
        <f t="shared" si="45"/>
        <v>23669.383405227258</v>
      </c>
      <c r="AK58" s="22">
        <f t="shared" si="45"/>
        <v>23387.298701141393</v>
      </c>
      <c r="AL58" s="22">
        <f t="shared" si="45"/>
        <v>23126.61405950896</v>
      </c>
      <c r="AM58" s="22">
        <f t="shared" si="45"/>
        <v>21315.946948554847</v>
      </c>
      <c r="AN58" s="22">
        <f t="shared" si="45"/>
        <v>21664.330480308097</v>
      </c>
      <c r="AO58" s="22">
        <f t="shared" si="45"/>
        <v>21875.509021470069</v>
      </c>
      <c r="AP58" s="22">
        <f t="shared" si="45"/>
        <v>22039.858517480185</v>
      </c>
      <c r="AQ58" s="22">
        <f t="shared" si="45"/>
        <v>22230.615978821144</v>
      </c>
      <c r="AR58" s="22">
        <f t="shared" si="45"/>
        <v>22388.085632071339</v>
      </c>
      <c r="AS58" s="22">
        <f t="shared" si="45"/>
        <v>22481.874697062012</v>
      </c>
      <c r="AT58" s="22">
        <f t="shared" si="45"/>
        <v>22569.120504884861</v>
      </c>
      <c r="AU58" s="22">
        <f t="shared" si="45"/>
        <v>22660.763820272834</v>
      </c>
      <c r="AV58" s="22">
        <f t="shared" si="45"/>
        <v>22870.122163606859</v>
      </c>
      <c r="AW58" s="22">
        <f t="shared" si="45"/>
        <v>23016.412592389712</v>
      </c>
      <c r="AX58" s="22">
        <f t="shared" si="45"/>
        <v>23122.688749762878</v>
      </c>
      <c r="AY58" s="22">
        <f t="shared" si="45"/>
        <v>23238.26181117729</v>
      </c>
      <c r="AZ58" s="22">
        <f t="shared" si="45"/>
        <v>23432.142779576265</v>
      </c>
      <c r="BA58" s="22">
        <f t="shared" si="45"/>
        <v>23656.389092330268</v>
      </c>
      <c r="BB58" s="22">
        <f t="shared" si="45"/>
        <v>23737.923175523902</v>
      </c>
      <c r="BC58" s="22">
        <f t="shared" si="45"/>
        <v>23809.083586382403</v>
      </c>
      <c r="BD58" s="22">
        <f t="shared" si="45"/>
        <v>23914.38401203819</v>
      </c>
      <c r="BE58" s="22">
        <f t="shared" si="45"/>
        <v>24004.684501119442</v>
      </c>
      <c r="BF58" s="22">
        <f t="shared" si="45"/>
        <v>24130.016101267451</v>
      </c>
      <c r="BG58" s="22">
        <f t="shared" si="45"/>
        <v>24227.933166268627</v>
      </c>
      <c r="BH58" s="22">
        <f t="shared" si="45"/>
        <v>24457.97592844539</v>
      </c>
      <c r="BI58" s="22">
        <f t="shared" si="45"/>
        <v>24681.491043841503</v>
      </c>
      <c r="BJ58" s="22">
        <f t="shared" si="45"/>
        <v>24906.883732487753</v>
      </c>
      <c r="BK58" s="22">
        <f t="shared" si="45"/>
        <v>25136.358819667123</v>
      </c>
      <c r="BL58" s="22">
        <f t="shared" si="45"/>
        <v>25374.407243519832</v>
      </c>
      <c r="BM58" s="22">
        <f t="shared" si="45"/>
        <v>25646.001477481965</v>
      </c>
      <c r="BN58" s="22">
        <f t="shared" si="45"/>
        <v>25658.231577734499</v>
      </c>
      <c r="BO58" s="22">
        <f t="shared" si="45"/>
        <v>25626.674142639367</v>
      </c>
      <c r="BP58" s="22">
        <f t="shared" si="45"/>
        <v>25594.928473215718</v>
      </c>
      <c r="BQ58" s="22">
        <f t="shared" si="45"/>
        <v>25548.070697641728</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773.63084917870185</v>
      </c>
      <c r="AF59" s="22">
        <f t="shared" si="47"/>
        <v>773.31500928313312</v>
      </c>
      <c r="AG59" s="22">
        <f t="shared" si="47"/>
        <v>776.88026181002772</v>
      </c>
      <c r="AH59" s="22">
        <f t="shared" si="47"/>
        <v>774.22773270072685</v>
      </c>
      <c r="AI59" s="22">
        <f t="shared" si="47"/>
        <v>767.77846974201941</v>
      </c>
      <c r="AJ59" s="22">
        <f t="shared" si="47"/>
        <v>757.64147058917888</v>
      </c>
      <c r="AK59" s="22">
        <f t="shared" si="47"/>
        <v>751.15754383054059</v>
      </c>
      <c r="AL59" s="22">
        <f t="shared" si="47"/>
        <v>745.51317364056126</v>
      </c>
      <c r="AM59" s="22">
        <f t="shared" si="47"/>
        <v>681.56704807457447</v>
      </c>
      <c r="AN59" s="22">
        <f t="shared" si="47"/>
        <v>693.10799965485171</v>
      </c>
      <c r="AO59" s="22">
        <f t="shared" si="47"/>
        <v>699.72094829979233</v>
      </c>
      <c r="AP59" s="22">
        <f t="shared" si="47"/>
        <v>704.80469056316144</v>
      </c>
      <c r="AQ59" s="22">
        <f t="shared" si="47"/>
        <v>711.11543227987681</v>
      </c>
      <c r="AR59" s="22">
        <f t="shared" si="47"/>
        <v>716.40138427973795</v>
      </c>
      <c r="AS59" s="22">
        <f t="shared" si="47"/>
        <v>719.39774761114336</v>
      </c>
      <c r="AT59" s="22">
        <f t="shared" si="47"/>
        <v>722.25592977772112</v>
      </c>
      <c r="AU59" s="22">
        <f t="shared" si="47"/>
        <v>725.38726835749719</v>
      </c>
      <c r="AV59" s="22">
        <f t="shared" si="47"/>
        <v>733.0761336848675</v>
      </c>
      <c r="AW59" s="22">
        <f t="shared" si="47"/>
        <v>738.49022818407263</v>
      </c>
      <c r="AX59" s="22">
        <f t="shared" si="47"/>
        <v>746.95815424921989</v>
      </c>
      <c r="AY59" s="22">
        <f t="shared" si="47"/>
        <v>756.05331101460183</v>
      </c>
      <c r="AZ59" s="22">
        <f t="shared" si="47"/>
        <v>768.46940063967315</v>
      </c>
      <c r="BA59" s="22">
        <f t="shared" si="47"/>
        <v>782.41762851908675</v>
      </c>
      <c r="BB59" s="22">
        <f t="shared" si="47"/>
        <v>791.10983584542134</v>
      </c>
      <c r="BC59" s="22">
        <f t="shared" si="47"/>
        <v>799.67371525726776</v>
      </c>
      <c r="BD59" s="22">
        <f t="shared" si="47"/>
        <v>809.89617520213255</v>
      </c>
      <c r="BE59" s="22">
        <f t="shared" si="47"/>
        <v>819.83194702765945</v>
      </c>
      <c r="BF59" s="22">
        <f t="shared" si="47"/>
        <v>831.52418537809774</v>
      </c>
      <c r="BG59" s="22">
        <f t="shared" si="47"/>
        <v>842.44394562219077</v>
      </c>
      <c r="BH59" s="22">
        <f t="shared" si="47"/>
        <v>856.1974074287624</v>
      </c>
      <c r="BI59" s="22">
        <f t="shared" si="47"/>
        <v>869.94647073833357</v>
      </c>
      <c r="BJ59" s="22">
        <f t="shared" si="47"/>
        <v>884.0474437085503</v>
      </c>
      <c r="BK59" s="22">
        <f t="shared" si="47"/>
        <v>898.60284807724031</v>
      </c>
      <c r="BL59" s="22">
        <f t="shared" si="47"/>
        <v>913.81560565895052</v>
      </c>
      <c r="BM59" s="22">
        <f t="shared" si="47"/>
        <v>930.77378066619087</v>
      </c>
      <c r="BN59" s="22">
        <f t="shared" si="47"/>
        <v>936.85006070157817</v>
      </c>
      <c r="BO59" s="22">
        <f t="shared" si="47"/>
        <v>941.20923212444927</v>
      </c>
      <c r="BP59" s="22">
        <f t="shared" si="47"/>
        <v>945.72736156858639</v>
      </c>
      <c r="BQ59" s="22">
        <f t="shared" si="47"/>
        <v>949.74918321392011</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1611.8202237640562</v>
      </c>
      <c r="AF60" s="22">
        <f t="shared" si="49"/>
        <v>1628.3498454049941</v>
      </c>
      <c r="AG60" s="22">
        <f t="shared" si="49"/>
        <v>1654.3267410473238</v>
      </c>
      <c r="AH60" s="22">
        <f t="shared" si="49"/>
        <v>1663.6384309182044</v>
      </c>
      <c r="AI60" s="22">
        <f t="shared" si="49"/>
        <v>1662.3021398559858</v>
      </c>
      <c r="AJ60" s="22">
        <f t="shared" si="49"/>
        <v>1650.3976769413116</v>
      </c>
      <c r="AK60" s="22">
        <f t="shared" si="49"/>
        <v>1647.5009704288248</v>
      </c>
      <c r="AL60" s="22">
        <f t="shared" si="49"/>
        <v>1646.2684747308629</v>
      </c>
      <c r="AM60" s="22">
        <f t="shared" si="49"/>
        <v>1485.3551695185647</v>
      </c>
      <c r="AN60" s="22">
        <f t="shared" si="49"/>
        <v>1531.9287643595617</v>
      </c>
      <c r="AO60" s="22">
        <f t="shared" si="49"/>
        <v>1565.3419362039867</v>
      </c>
      <c r="AP60" s="22">
        <f t="shared" si="49"/>
        <v>1594.7794794078443</v>
      </c>
      <c r="AQ60" s="22">
        <f t="shared" si="49"/>
        <v>1627.9566354937067</v>
      </c>
      <c r="AR60" s="22">
        <f t="shared" si="49"/>
        <v>1658.5544671473592</v>
      </c>
      <c r="AS60" s="22">
        <f t="shared" si="49"/>
        <v>1682.75218710226</v>
      </c>
      <c r="AT60" s="22">
        <f t="shared" si="49"/>
        <v>1706.6506652281432</v>
      </c>
      <c r="AU60" s="22">
        <f t="shared" si="49"/>
        <v>1731.4623259204795</v>
      </c>
      <c r="AV60" s="22">
        <f t="shared" si="49"/>
        <v>1769.9088592020998</v>
      </c>
      <c r="AW60" s="22">
        <f t="shared" si="49"/>
        <v>1801.949125222523</v>
      </c>
      <c r="AX60" s="22">
        <f t="shared" si="49"/>
        <v>1841.6396072579719</v>
      </c>
      <c r="AY60" s="22">
        <f t="shared" si="49"/>
        <v>1883.6261026622954</v>
      </c>
      <c r="AZ60" s="22">
        <f t="shared" si="49"/>
        <v>1936.1944933709801</v>
      </c>
      <c r="BA60" s="22">
        <f t="shared" si="49"/>
        <v>1994.0809931398969</v>
      </c>
      <c r="BB60" s="22">
        <f t="shared" si="49"/>
        <v>2036.3550281027742</v>
      </c>
      <c r="BC60" s="22">
        <f t="shared" si="49"/>
        <v>2078.6818606372294</v>
      </c>
      <c r="BD60" s="22">
        <f t="shared" si="49"/>
        <v>2126.689772790065</v>
      </c>
      <c r="BE60" s="22">
        <f t="shared" si="49"/>
        <v>2174.3397429086344</v>
      </c>
      <c r="BF60" s="22">
        <f t="shared" si="49"/>
        <v>2228.1516806429663</v>
      </c>
      <c r="BG60" s="22">
        <f t="shared" si="49"/>
        <v>2280.1254030207974</v>
      </c>
      <c r="BH60" s="22">
        <f t="shared" si="49"/>
        <v>2342.9601151209954</v>
      </c>
      <c r="BI60" s="22">
        <f t="shared" si="49"/>
        <v>2406.5866608511033</v>
      </c>
      <c r="BJ60" s="22">
        <f t="shared" si="49"/>
        <v>2472.1936910279442</v>
      </c>
      <c r="BK60" s="22">
        <f t="shared" si="49"/>
        <v>2540.1642038914551</v>
      </c>
      <c r="BL60" s="22">
        <f t="shared" si="49"/>
        <v>2611.2283465225205</v>
      </c>
      <c r="BM60" s="22">
        <f t="shared" si="49"/>
        <v>2689.1223505564258</v>
      </c>
      <c r="BN60" s="22">
        <f t="shared" si="49"/>
        <v>2731.0951912508667</v>
      </c>
      <c r="BO60" s="22">
        <f t="shared" si="49"/>
        <v>2767.6857213816634</v>
      </c>
      <c r="BP60" s="22">
        <f t="shared" si="49"/>
        <v>2805.2432508451961</v>
      </c>
      <c r="BQ60" s="22">
        <f t="shared" si="49"/>
        <v>2841.5131242054017</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893.02080283100577</v>
      </c>
      <c r="AO63" s="22">
        <f t="shared" si="54"/>
        <v>897.75285452078901</v>
      </c>
      <c r="AP63" s="22">
        <f t="shared" si="54"/>
        <v>901.44720150656667</v>
      </c>
      <c r="AQ63" s="22">
        <f t="shared" si="54"/>
        <v>904.78917334091534</v>
      </c>
      <c r="AR63" s="22">
        <f t="shared" si="54"/>
        <v>908.3320585963171</v>
      </c>
      <c r="AS63" s="22">
        <f t="shared" si="54"/>
        <v>911.62897626634526</v>
      </c>
      <c r="AT63" s="22">
        <f t="shared" si="54"/>
        <v>914.43698674296445</v>
      </c>
      <c r="AU63" s="22">
        <f t="shared" si="54"/>
        <v>917.18690409894339</v>
      </c>
      <c r="AV63" s="22">
        <f t="shared" si="54"/>
        <v>919.96313175781677</v>
      </c>
      <c r="AW63" s="22">
        <f t="shared" si="54"/>
        <v>923.62831618408711</v>
      </c>
      <c r="AX63" s="22">
        <f t="shared" si="54"/>
        <v>926.81227740548343</v>
      </c>
      <c r="AY63" s="22">
        <f t="shared" si="54"/>
        <v>930.58117433402219</v>
      </c>
      <c r="AZ63" s="22">
        <f t="shared" si="54"/>
        <v>934.4502977841239</v>
      </c>
      <c r="BA63" s="22">
        <f t="shared" si="54"/>
        <v>938.95025436510252</v>
      </c>
      <c r="BB63" s="22">
        <f t="shared" si="54"/>
        <v>943.71736655395034</v>
      </c>
      <c r="BC63" s="22">
        <f t="shared" si="54"/>
        <v>947.42965655318744</v>
      </c>
      <c r="BD63" s="22">
        <f t="shared" si="54"/>
        <v>951.09603654448711</v>
      </c>
      <c r="BE63" s="22">
        <f t="shared" si="54"/>
        <v>955.06145476903919</v>
      </c>
      <c r="BF63" s="22">
        <f t="shared" si="54"/>
        <v>958.94938542959153</v>
      </c>
      <c r="BG63" s="22">
        <f t="shared" si="54"/>
        <v>963.14946904373596</v>
      </c>
      <c r="BH63" s="22">
        <f t="shared" si="54"/>
        <v>967.17892913427841</v>
      </c>
      <c r="BI63" s="22">
        <f t="shared" si="54"/>
        <v>971.71789752028167</v>
      </c>
      <c r="BJ63" s="22">
        <f t="shared" si="54"/>
        <v>976.2259927100805</v>
      </c>
      <c r="BK63" s="22">
        <f t="shared" si="54"/>
        <v>980.76920521611396</v>
      </c>
      <c r="BL63" s="22">
        <f t="shared" si="54"/>
        <v>985.36495316758908</v>
      </c>
      <c r="BM63" s="22">
        <f t="shared" si="54"/>
        <v>990.04785507182669</v>
      </c>
      <c r="BN63" s="22">
        <f t="shared" si="54"/>
        <v>995.00767590091596</v>
      </c>
      <c r="BO63" s="22">
        <f t="shared" si="54"/>
        <v>998.01595730450163</v>
      </c>
      <c r="BP63" s="22">
        <f t="shared" si="54"/>
        <v>1000.7113984956475</v>
      </c>
      <c r="BQ63" s="22">
        <f t="shared" ref="BQ63:BQ64" si="55">BQ41</f>
        <v>1003.4264229774296</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469.93037862526131</v>
      </c>
      <c r="AO64" s="22">
        <f t="shared" si="54"/>
        <v>469.81115063848193</v>
      </c>
      <c r="AP64" s="22">
        <f t="shared" si="54"/>
        <v>469.71806848671042</v>
      </c>
      <c r="AQ64" s="22">
        <f t="shared" si="54"/>
        <v>469.63386472060563</v>
      </c>
      <c r="AR64" s="22">
        <f t="shared" si="54"/>
        <v>469.54459877338365</v>
      </c>
      <c r="AS64" s="22">
        <f t="shared" si="54"/>
        <v>469.46153018450423</v>
      </c>
      <c r="AT64" s="22">
        <f t="shared" si="54"/>
        <v>469.39078001989691</v>
      </c>
      <c r="AU64" s="22">
        <f t="shared" si="54"/>
        <v>469.32149355988821</v>
      </c>
      <c r="AV64" s="22">
        <f t="shared" si="54"/>
        <v>469.25154418986693</v>
      </c>
      <c r="AW64" s="22">
        <f t="shared" si="54"/>
        <v>469.15919681309106</v>
      </c>
      <c r="AX64" s="22">
        <f t="shared" si="54"/>
        <v>469.07897425609099</v>
      </c>
      <c r="AY64" s="22">
        <f t="shared" si="54"/>
        <v>468.98401375636973</v>
      </c>
      <c r="AZ64" s="22">
        <f t="shared" si="54"/>
        <v>468.88652796589281</v>
      </c>
      <c r="BA64" s="22">
        <f t="shared" si="54"/>
        <v>468.77314780884535</v>
      </c>
      <c r="BB64" s="22">
        <f t="shared" si="54"/>
        <v>468.65303644356692</v>
      </c>
      <c r="BC64" s="22">
        <f t="shared" si="54"/>
        <v>468.55950220261474</v>
      </c>
      <c r="BD64" s="22">
        <f t="shared" si="54"/>
        <v>468.46712470258132</v>
      </c>
      <c r="BE64" s="22">
        <f t="shared" si="54"/>
        <v>468.36721268499451</v>
      </c>
      <c r="BF64" s="22">
        <f t="shared" si="54"/>
        <v>468.26925303117338</v>
      </c>
      <c r="BG64" s="22">
        <f t="shared" si="54"/>
        <v>468.16342842348769</v>
      </c>
      <c r="BH64" s="22">
        <f t="shared" si="54"/>
        <v>468.06190281770444</v>
      </c>
      <c r="BI64" s="22">
        <f t="shared" si="54"/>
        <v>467.94753972571056</v>
      </c>
      <c r="BJ64" s="22">
        <f t="shared" si="54"/>
        <v>467.83395450962973</v>
      </c>
      <c r="BK64" s="22">
        <f t="shared" si="54"/>
        <v>467.719484483494</v>
      </c>
      <c r="BL64" s="22">
        <f t="shared" si="54"/>
        <v>467.60369078301881</v>
      </c>
      <c r="BM64" s="22">
        <f t="shared" si="54"/>
        <v>467.48570116605572</v>
      </c>
      <c r="BN64" s="22">
        <f t="shared" si="54"/>
        <v>467.36073434595187</v>
      </c>
      <c r="BO64" s="22">
        <f t="shared" si="54"/>
        <v>467.28493818840155</v>
      </c>
      <c r="BP64" s="22">
        <f t="shared" si="54"/>
        <v>467.21702430077511</v>
      </c>
      <c r="BQ64" s="22">
        <f t="shared" si="55"/>
        <v>467.14861699581724</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17151.705697759644</v>
      </c>
      <c r="AF65" s="22">
        <f t="shared" si="56"/>
        <v>17093.826915551948</v>
      </c>
      <c r="AG65" s="22">
        <f t="shared" si="56"/>
        <v>17091.396392844257</v>
      </c>
      <c r="AH65" s="22">
        <f t="shared" si="56"/>
        <v>16996.523789335217</v>
      </c>
      <c r="AI65" s="22">
        <f t="shared" si="56"/>
        <v>16845.135916251191</v>
      </c>
      <c r="AJ65" s="22">
        <f t="shared" si="56"/>
        <v>16640.888084222788</v>
      </c>
      <c r="AK65" s="22">
        <f t="shared" si="56"/>
        <v>16487.529960272332</v>
      </c>
      <c r="AL65" s="22">
        <f t="shared" si="56"/>
        <v>16345.805129696333</v>
      </c>
      <c r="AM65" s="22">
        <f t="shared" si="56"/>
        <v>15402.962009228926</v>
      </c>
      <c r="AN65" s="22">
        <f t="shared" si="56"/>
        <v>15570.054454438161</v>
      </c>
      <c r="AO65" s="22">
        <f t="shared" si="56"/>
        <v>15677.676756932369</v>
      </c>
      <c r="AP65" s="22">
        <f t="shared" si="56"/>
        <v>15760.14540586132</v>
      </c>
      <c r="AQ65" s="22">
        <f t="shared" si="56"/>
        <v>15855.800299601819</v>
      </c>
      <c r="AR65" s="22">
        <f t="shared" si="56"/>
        <v>15934.289600120341</v>
      </c>
      <c r="AS65" s="22">
        <f t="shared" si="56"/>
        <v>15979.663095785056</v>
      </c>
      <c r="AT65" s="22">
        <f t="shared" si="56"/>
        <v>16021.184065171619</v>
      </c>
      <c r="AU65" s="22">
        <f t="shared" si="56"/>
        <v>16064.820471539308</v>
      </c>
      <c r="AV65" s="22">
        <f t="shared" si="56"/>
        <v>16168.838159742458</v>
      </c>
      <c r="AW65" s="22">
        <f t="shared" si="56"/>
        <v>16240.986846212585</v>
      </c>
      <c r="AX65" s="22">
        <f t="shared" si="56"/>
        <v>16289.68131093688</v>
      </c>
      <c r="AY65" s="22">
        <f t="shared" si="56"/>
        <v>16343.266377395645</v>
      </c>
      <c r="AZ65" s="22">
        <f t="shared" si="56"/>
        <v>16436.63716133963</v>
      </c>
      <c r="BA65" s="22">
        <f t="shared" si="56"/>
        <v>16545.559236287412</v>
      </c>
      <c r="BB65" s="22">
        <f t="shared" si="56"/>
        <v>16581.302734397545</v>
      </c>
      <c r="BC65" s="22">
        <f t="shared" si="56"/>
        <v>16610.534986286297</v>
      </c>
      <c r="BD65" s="22">
        <f t="shared" si="56"/>
        <v>16656.730420219425</v>
      </c>
      <c r="BE65" s="22">
        <f t="shared" si="56"/>
        <v>16695.081141628536</v>
      </c>
      <c r="BF65" s="22">
        <f t="shared" si="56"/>
        <v>16750.712311818384</v>
      </c>
      <c r="BG65" s="22">
        <f t="shared" si="56"/>
        <v>16792.156859135208</v>
      </c>
      <c r="BH65" s="22">
        <f t="shared" si="56"/>
        <v>16901.881387165449</v>
      </c>
      <c r="BI65" s="22">
        <f t="shared" si="56"/>
        <v>17008.190406296035</v>
      </c>
      <c r="BJ65" s="22">
        <f t="shared" si="56"/>
        <v>17114.895503944128</v>
      </c>
      <c r="BK65" s="22">
        <f t="shared" si="56"/>
        <v>17223.138175080388</v>
      </c>
      <c r="BL65" s="22">
        <f t="shared" si="56"/>
        <v>17335.167403416624</v>
      </c>
      <c r="BM65" s="22">
        <f t="shared" si="56"/>
        <v>17463.547915794119</v>
      </c>
      <c r="BN65" s="22">
        <f t="shared" si="56"/>
        <v>17461.016998499439</v>
      </c>
      <c r="BO65" s="22">
        <f t="shared" si="56"/>
        <v>17434.590818720215</v>
      </c>
      <c r="BP65" s="22">
        <f t="shared" si="56"/>
        <v>17407.518236559394</v>
      </c>
      <c r="BQ65" s="22">
        <f t="shared" si="56"/>
        <v>17372.576581616315</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1981.3182233351417</v>
      </c>
      <c r="AL66" s="22">
        <f t="shared" si="58"/>
        <v>1966.2827775921453</v>
      </c>
      <c r="AM66" s="22">
        <f t="shared" si="58"/>
        <v>1851.3009826582738</v>
      </c>
      <c r="AN66" s="22">
        <f t="shared" si="58"/>
        <v>1874.560684736191</v>
      </c>
      <c r="AO66" s="22">
        <f t="shared" si="58"/>
        <v>1889.1871735587197</v>
      </c>
      <c r="AP66" s="22">
        <f t="shared" si="58"/>
        <v>1900.7023040154654</v>
      </c>
      <c r="AQ66" s="22">
        <f t="shared" si="58"/>
        <v>1913.8426744325225</v>
      </c>
      <c r="AR66" s="22">
        <f t="shared" si="58"/>
        <v>1924.7573595738208</v>
      </c>
      <c r="AS66" s="22">
        <f t="shared" si="58"/>
        <v>1931.5547282630971</v>
      </c>
      <c r="AT66" s="22">
        <f t="shared" si="58"/>
        <v>1937.9184558557588</v>
      </c>
      <c r="AU66" s="22">
        <f t="shared" si="58"/>
        <v>1944.5615628480643</v>
      </c>
      <c r="AV66" s="22">
        <f t="shared" si="58"/>
        <v>1958.8174513747733</v>
      </c>
      <c r="AW66" s="22">
        <f t="shared" si="58"/>
        <v>1969.0040193536381</v>
      </c>
      <c r="AX66" s="22">
        <f t="shared" si="58"/>
        <v>1977.0704749386307</v>
      </c>
      <c r="AY66" s="22">
        <f t="shared" si="58"/>
        <v>1985.7723419002598</v>
      </c>
      <c r="AZ66" s="22">
        <f t="shared" si="58"/>
        <v>1999.5801196315228</v>
      </c>
      <c r="BA66" s="22">
        <f t="shared" si="58"/>
        <v>2015.4025033800581</v>
      </c>
      <c r="BB66" s="22">
        <f t="shared" si="58"/>
        <v>2021.9856012333312</v>
      </c>
      <c r="BC66" s="22">
        <f t="shared" si="58"/>
        <v>2027.8940532467027</v>
      </c>
      <c r="BD66" s="22">
        <f t="shared" si="58"/>
        <v>2036.0447073547862</v>
      </c>
      <c r="BE66" s="22">
        <f t="shared" si="58"/>
        <v>2043.2471806573269</v>
      </c>
      <c r="BF66" s="22">
        <f t="shared" si="58"/>
        <v>2052.7567135054474</v>
      </c>
      <c r="BG66" s="22">
        <f t="shared" si="58"/>
        <v>2060.5093725396223</v>
      </c>
      <c r="BH66" s="22">
        <f t="shared" si="58"/>
        <v>2076.5914567724758</v>
      </c>
      <c r="BI66" s="22">
        <f t="shared" si="58"/>
        <v>2092.2787455145494</v>
      </c>
      <c r="BJ66" s="22">
        <f t="shared" si="58"/>
        <v>2108.1105032468763</v>
      </c>
      <c r="BK66" s="22">
        <f t="shared" si="58"/>
        <v>2124.2332100330464</v>
      </c>
      <c r="BL66" s="22">
        <f t="shared" si="58"/>
        <v>2140.9428845816142</v>
      </c>
      <c r="BM66" s="22">
        <f t="shared" si="58"/>
        <v>2159.8810748662468</v>
      </c>
      <c r="BN66" s="22">
        <f t="shared" si="58"/>
        <v>2161.8214002765426</v>
      </c>
      <c r="BO66" s="22">
        <f t="shared" si="58"/>
        <v>2160.8487860761106</v>
      </c>
      <c r="BP66" s="22">
        <f t="shared" si="58"/>
        <v>2159.8558147249701</v>
      </c>
      <c r="BQ66" s="22">
        <f t="shared" si="58"/>
        <v>2157.8664572692846</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475.46673921112131</v>
      </c>
      <c r="AH67" s="22">
        <f t="shared" si="60"/>
        <v>478.52713833996251</v>
      </c>
      <c r="AI67" s="22">
        <f t="shared" si="60"/>
        <v>479.13075008565448</v>
      </c>
      <c r="AJ67" s="22">
        <f t="shared" si="60"/>
        <v>477.27784879908722</v>
      </c>
      <c r="AK67" s="22">
        <f t="shared" si="60"/>
        <v>477.58815133846173</v>
      </c>
      <c r="AL67" s="22">
        <f t="shared" si="60"/>
        <v>478.32509917641192</v>
      </c>
      <c r="AM67" s="22">
        <f t="shared" si="60"/>
        <v>440.96712970920743</v>
      </c>
      <c r="AN67" s="22">
        <f t="shared" si="60"/>
        <v>452.41979051340627</v>
      </c>
      <c r="AO67" s="22">
        <f t="shared" si="60"/>
        <v>460.72238555418966</v>
      </c>
      <c r="AP67" s="22">
        <f t="shared" si="60"/>
        <v>468.06359384346706</v>
      </c>
      <c r="AQ67" s="22">
        <f t="shared" si="60"/>
        <v>476.28488266102909</v>
      </c>
      <c r="AR67" s="22">
        <f t="shared" si="60"/>
        <v>483.87283179598819</v>
      </c>
      <c r="AS67" s="22">
        <f t="shared" si="60"/>
        <v>489.9379642169032</v>
      </c>
      <c r="AT67" s="22">
        <f t="shared" si="60"/>
        <v>495.93810074739622</v>
      </c>
      <c r="AU67" s="22">
        <f t="shared" si="60"/>
        <v>502.16238954944089</v>
      </c>
      <c r="AV67" s="22">
        <f t="shared" si="60"/>
        <v>511.66014788417885</v>
      </c>
      <c r="AW67" s="22">
        <f t="shared" si="60"/>
        <v>519.62741023608453</v>
      </c>
      <c r="AX67" s="22">
        <f t="shared" si="60"/>
        <v>529.91103708529693</v>
      </c>
      <c r="AY67" s="22">
        <f t="shared" si="60"/>
        <v>540.77208496342826</v>
      </c>
      <c r="AZ67" s="22">
        <f t="shared" si="60"/>
        <v>554.20843399293187</v>
      </c>
      <c r="BA67" s="22">
        <f t="shared" si="60"/>
        <v>568.9600893085493</v>
      </c>
      <c r="BB67" s="22">
        <f t="shared" si="60"/>
        <v>579.97350416814538</v>
      </c>
      <c r="BC67" s="22">
        <f t="shared" si="60"/>
        <v>591.02337654761425</v>
      </c>
      <c r="BD67" s="22">
        <f t="shared" si="60"/>
        <v>603.47291013036931</v>
      </c>
      <c r="BE67" s="22">
        <f t="shared" si="60"/>
        <v>615.86140640466385</v>
      </c>
      <c r="BF67" s="22">
        <f t="shared" si="60"/>
        <v>629.77227558834056</v>
      </c>
      <c r="BG67" s="22">
        <f t="shared" si="60"/>
        <v>643.26377430621596</v>
      </c>
      <c r="BH67" s="22">
        <f t="shared" si="60"/>
        <v>659.13691971848823</v>
      </c>
      <c r="BI67" s="22">
        <f t="shared" si="60"/>
        <v>675.2230988348349</v>
      </c>
      <c r="BJ67" s="22">
        <f t="shared" si="60"/>
        <v>691.81218920341632</v>
      </c>
      <c r="BK67" s="22">
        <f t="shared" si="60"/>
        <v>708.99831267295383</v>
      </c>
      <c r="BL67" s="22">
        <f t="shared" si="60"/>
        <v>726.96079417891576</v>
      </c>
      <c r="BM67" s="22">
        <f t="shared" si="60"/>
        <v>746.61521041257038</v>
      </c>
      <c r="BN67" s="22">
        <f t="shared" si="60"/>
        <v>757.49499836109646</v>
      </c>
      <c r="BO67" s="22">
        <f t="shared" si="60"/>
        <v>767.06247203477028</v>
      </c>
      <c r="BP67" s="22">
        <f t="shared" si="60"/>
        <v>776.87139186969978</v>
      </c>
      <c r="BQ67" s="22">
        <f t="shared" si="60"/>
        <v>786.3682485885804</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26982.018509963767</v>
      </c>
      <c r="AF71" s="22">
        <f t="shared" si="61"/>
        <v>26899.412164760473</v>
      </c>
      <c r="AG71" s="22">
        <f t="shared" si="61"/>
        <v>26934.727527870862</v>
      </c>
      <c r="AH71" s="22">
        <f t="shared" si="61"/>
        <v>26768.466839336899</v>
      </c>
      <c r="AI71" s="22">
        <f t="shared" si="61"/>
        <v>26480.585819016404</v>
      </c>
      <c r="AJ71" s="22">
        <f t="shared" si="61"/>
        <v>26077.422552757751</v>
      </c>
      <c r="AK71" s="22">
        <f t="shared" si="61"/>
        <v>25785.957215400758</v>
      </c>
      <c r="AL71" s="22">
        <f t="shared" si="61"/>
        <v>25518.395707880383</v>
      </c>
      <c r="AM71" s="22">
        <f t="shared" si="61"/>
        <v>23482.869166147986</v>
      </c>
      <c r="AN71" s="22">
        <f t="shared" si="61"/>
        <v>23889.367244322508</v>
      </c>
      <c r="AO71" s="22">
        <f t="shared" si="61"/>
        <v>24140.571905973848</v>
      </c>
      <c r="AP71" s="22">
        <f t="shared" si="61"/>
        <v>24339.442687451188</v>
      </c>
      <c r="AQ71" s="22">
        <f t="shared" si="61"/>
        <v>24569.688046594725</v>
      </c>
      <c r="AR71" s="22">
        <f t="shared" si="61"/>
        <v>24763.041483498437</v>
      </c>
      <c r="AS71" s="22">
        <f t="shared" si="61"/>
        <v>24884.024631775414</v>
      </c>
      <c r="AT71" s="22">
        <f t="shared" si="61"/>
        <v>24998.027099890725</v>
      </c>
      <c r="AU71" s="22">
        <f t="shared" si="61"/>
        <v>25117.613414550808</v>
      </c>
      <c r="AV71" s="22">
        <f t="shared" si="61"/>
        <v>25373.107156493825</v>
      </c>
      <c r="AW71" s="22">
        <f t="shared" si="61"/>
        <v>25556.851945796308</v>
      </c>
      <c r="AX71" s="22">
        <f t="shared" si="61"/>
        <v>25711.286511270067</v>
      </c>
      <c r="AY71" s="22">
        <f t="shared" si="61"/>
        <v>25877.941224854188</v>
      </c>
      <c r="AZ71" s="22">
        <f t="shared" si="61"/>
        <v>26136.806673586922</v>
      </c>
      <c r="BA71" s="22">
        <f t="shared" si="61"/>
        <v>26432.887713989254</v>
      </c>
      <c r="BB71" s="22">
        <f t="shared" si="61"/>
        <v>26565.388039472098</v>
      </c>
      <c r="BC71" s="22">
        <f t="shared" si="61"/>
        <v>26687.4391622769</v>
      </c>
      <c r="BD71" s="22">
        <f t="shared" si="61"/>
        <v>26850.969960030387</v>
      </c>
      <c r="BE71" s="22">
        <f t="shared" si="61"/>
        <v>26998.856191055733</v>
      </c>
      <c r="BF71" s="22">
        <f t="shared" si="61"/>
        <v>27189.691967288512</v>
      </c>
      <c r="BG71" s="22">
        <f t="shared" si="61"/>
        <v>27350.502514911615</v>
      </c>
      <c r="BH71" s="22">
        <f t="shared" si="61"/>
        <v>27657.133450995148</v>
      </c>
      <c r="BI71" s="22">
        <f t="shared" si="61"/>
        <v>27958.024175430939</v>
      </c>
      <c r="BJ71" s="22">
        <f t="shared" si="61"/>
        <v>28263.124867224247</v>
      </c>
      <c r="BK71" s="22">
        <f t="shared" si="61"/>
        <v>28575.125871635817</v>
      </c>
      <c r="BL71" s="22">
        <f t="shared" si="61"/>
        <v>28899.451195701302</v>
      </c>
      <c r="BM71" s="22">
        <f t="shared" si="61"/>
        <v>29265.897608704581</v>
      </c>
      <c r="BN71" s="22">
        <f t="shared" si="61"/>
        <v>29326.176829686945</v>
      </c>
      <c r="BO71" s="22">
        <f t="shared" si="61"/>
        <v>29335.569096145478</v>
      </c>
      <c r="BP71" s="22">
        <f t="shared" si="61"/>
        <v>29345.899085629502</v>
      </c>
      <c r="BQ71" s="22">
        <f t="shared" si="61"/>
        <v>29339.333005061049</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22902.965793483327</v>
      </c>
      <c r="AH72" s="22">
        <f t="shared" si="62"/>
        <v>22783.717172728906</v>
      </c>
      <c r="AI72" s="22">
        <f t="shared" si="62"/>
        <v>22638.455195046368</v>
      </c>
      <c r="AJ72" s="22">
        <f t="shared" si="62"/>
        <v>22428.717383211704</v>
      </c>
      <c r="AK72" s="22">
        <f t="shared" si="62"/>
        <v>22266.130401341314</v>
      </c>
      <c r="AL72" s="22">
        <f t="shared" si="62"/>
        <v>22119.9220695435</v>
      </c>
      <c r="AM72" s="22">
        <f t="shared" si="62"/>
        <v>21034.627577042655</v>
      </c>
      <c r="AN72" s="22">
        <f t="shared" si="62"/>
        <v>21235.162476473368</v>
      </c>
      <c r="AO72" s="22">
        <f t="shared" si="62"/>
        <v>21378.68615839499</v>
      </c>
      <c r="AP72" s="22">
        <f t="shared" si="62"/>
        <v>21491.971882765076</v>
      </c>
      <c r="AQ72" s="22">
        <f t="shared" si="62"/>
        <v>21620.605675669533</v>
      </c>
      <c r="AR72" s="22">
        <f t="shared" si="62"/>
        <v>21729.410701633595</v>
      </c>
      <c r="AS72" s="22">
        <f t="shared" si="62"/>
        <v>21799.220019350752</v>
      </c>
      <c r="AT72" s="22">
        <f t="shared" si="62"/>
        <v>21864.201585033581</v>
      </c>
      <c r="AU72" s="22">
        <f t="shared" si="62"/>
        <v>21931.745489952693</v>
      </c>
      <c r="AV72" s="22">
        <f t="shared" si="62"/>
        <v>22070.582575167246</v>
      </c>
      <c r="AW72" s="22">
        <f t="shared" si="62"/>
        <v>22172.817400878735</v>
      </c>
      <c r="AX72" s="22">
        <f t="shared" si="62"/>
        <v>22250.979889226965</v>
      </c>
      <c r="AY72" s="22">
        <f t="shared" si="62"/>
        <v>22335.81600947964</v>
      </c>
      <c r="AZ72" s="22">
        <f t="shared" si="62"/>
        <v>22468.216760369345</v>
      </c>
      <c r="BA72" s="22">
        <f t="shared" si="62"/>
        <v>22620.113653330543</v>
      </c>
      <c r="BB72" s="22">
        <f t="shared" si="62"/>
        <v>22686.114867502449</v>
      </c>
      <c r="BC72" s="22">
        <f t="shared" si="62"/>
        <v>22743.938402067655</v>
      </c>
      <c r="BD72" s="22">
        <f t="shared" si="62"/>
        <v>22822.322228708224</v>
      </c>
      <c r="BE72" s="22">
        <f t="shared" si="62"/>
        <v>22892.143628426464</v>
      </c>
      <c r="BF72" s="22">
        <f t="shared" si="62"/>
        <v>22982.480676853189</v>
      </c>
      <c r="BG72" s="22">
        <f t="shared" si="62"/>
        <v>23056.75914612686</v>
      </c>
      <c r="BH72" s="22">
        <f t="shared" si="62"/>
        <v>23209.862343485333</v>
      </c>
      <c r="BI72" s="22">
        <f t="shared" si="62"/>
        <v>23359.864940966694</v>
      </c>
      <c r="BJ72" s="22">
        <f t="shared" si="62"/>
        <v>23510.880901887762</v>
      </c>
      <c r="BK72" s="22">
        <f t="shared" si="62"/>
        <v>23664.356650957969</v>
      </c>
      <c r="BL72" s="22">
        <f t="shared" si="62"/>
        <v>23823.033494798081</v>
      </c>
      <c r="BM72" s="22">
        <f t="shared" si="62"/>
        <v>24002.067031179482</v>
      </c>
      <c r="BN72" s="22">
        <f t="shared" si="62"/>
        <v>24024.686586450953</v>
      </c>
      <c r="BO72" s="22">
        <f t="shared" si="62"/>
        <v>24017.283256589355</v>
      </c>
      <c r="BP72" s="22">
        <f t="shared" si="62"/>
        <v>24009.149655414185</v>
      </c>
      <c r="BQ72" s="22">
        <f t="shared" si="62"/>
        <v>23991.857622109466</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49879.473570311646</v>
      </c>
      <c r="AF73" s="22">
        <f t="shared" si="63"/>
        <v>49816.343766362683</v>
      </c>
      <c r="AG73" s="22">
        <f t="shared" si="63"/>
        <v>49837.693321354192</v>
      </c>
      <c r="AH73" s="22">
        <f t="shared" si="63"/>
        <v>49552.184012065802</v>
      </c>
      <c r="AI73" s="22">
        <f t="shared" si="63"/>
        <v>49119.041014062772</v>
      </c>
      <c r="AJ73" s="22">
        <f t="shared" si="63"/>
        <v>48506.139935969455</v>
      </c>
      <c r="AK73" s="22">
        <f t="shared" si="63"/>
        <v>48052.087616742072</v>
      </c>
      <c r="AL73" s="22">
        <f t="shared" si="63"/>
        <v>47638.317777423887</v>
      </c>
      <c r="AM73" s="22">
        <f t="shared" si="63"/>
        <v>44517.496743190641</v>
      </c>
      <c r="AN73" s="22">
        <f t="shared" si="63"/>
        <v>45124.529720795879</v>
      </c>
      <c r="AO73" s="22">
        <f t="shared" si="63"/>
        <v>45519.258064368842</v>
      </c>
      <c r="AP73" s="22">
        <f t="shared" si="63"/>
        <v>45831.414570216264</v>
      </c>
      <c r="AQ73" s="22">
        <f t="shared" si="63"/>
        <v>46190.293722264258</v>
      </c>
      <c r="AR73" s="22">
        <f t="shared" si="63"/>
        <v>46492.452185132031</v>
      </c>
      <c r="AS73" s="22">
        <f t="shared" si="63"/>
        <v>46683.244651126166</v>
      </c>
      <c r="AT73" s="22">
        <f t="shared" si="63"/>
        <v>46862.22868492431</v>
      </c>
      <c r="AU73" s="22">
        <f t="shared" si="63"/>
        <v>47049.358904503504</v>
      </c>
      <c r="AV73" s="22">
        <f t="shared" si="63"/>
        <v>47443.68973166107</v>
      </c>
      <c r="AW73" s="22">
        <f t="shared" si="63"/>
        <v>47729.669346675044</v>
      </c>
      <c r="AX73" s="22">
        <f t="shared" si="63"/>
        <v>47962.266400497028</v>
      </c>
      <c r="AY73" s="22">
        <f t="shared" si="63"/>
        <v>48213.757234333825</v>
      </c>
      <c r="AZ73" s="22">
        <f t="shared" si="63"/>
        <v>48605.023433956267</v>
      </c>
      <c r="BA73" s="22">
        <f t="shared" si="63"/>
        <v>49053.001367319797</v>
      </c>
      <c r="BB73" s="22">
        <f t="shared" si="63"/>
        <v>49251.502906974551</v>
      </c>
      <c r="BC73" s="22">
        <f t="shared" si="63"/>
        <v>49431.377564344555</v>
      </c>
      <c r="BD73" s="22">
        <f t="shared" si="63"/>
        <v>49673.292188738611</v>
      </c>
      <c r="BE73" s="22">
        <f t="shared" si="63"/>
        <v>49890.999819482196</v>
      </c>
      <c r="BF73" s="22">
        <f t="shared" si="63"/>
        <v>50172.172644141698</v>
      </c>
      <c r="BG73" s="22">
        <f t="shared" si="63"/>
        <v>50407.261661038472</v>
      </c>
      <c r="BH73" s="22">
        <f t="shared" si="63"/>
        <v>50866.995794480477</v>
      </c>
      <c r="BI73" s="22">
        <f t="shared" si="63"/>
        <v>51317.889116397637</v>
      </c>
      <c r="BJ73" s="22">
        <f t="shared" si="63"/>
        <v>51774.005769112009</v>
      </c>
      <c r="BK73" s="22">
        <f t="shared" si="63"/>
        <v>52239.482522593782</v>
      </c>
      <c r="BL73" s="22">
        <f t="shared" si="63"/>
        <v>52722.484690499383</v>
      </c>
      <c r="BM73" s="22">
        <f t="shared" si="63"/>
        <v>53267.964639884063</v>
      </c>
      <c r="BN73" s="22">
        <f t="shared" si="63"/>
        <v>53350.863416137901</v>
      </c>
      <c r="BO73" s="22">
        <f t="shared" si="63"/>
        <v>53352.85235273483</v>
      </c>
      <c r="BP73" s="22">
        <f t="shared" si="63"/>
        <v>53355.048741043691</v>
      </c>
      <c r="BQ73" s="22">
        <f t="shared" si="63"/>
        <v>53331.190627170516</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-6.1935604806494356E-2</v>
      </c>
      <c r="AF80" s="49">
        <f t="shared" si="65"/>
        <v>-0.10492356125464231</v>
      </c>
      <c r="AG80" s="49">
        <f t="shared" si="65"/>
        <v>-0.10668176726843398</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886718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49879.473570311646</v>
      </c>
      <c r="C4" s="79">
        <f>'Emissions summary'!AC73</f>
        <v>49816.343766362683</v>
      </c>
      <c r="D4" s="79">
        <f>'Emissions summary'!AD73</f>
        <v>49837.693321354192</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44517.496743190641</v>
      </c>
      <c r="K4" s="79">
        <f>'Emissions summary'!AK73</f>
        <v>45124.529720795879</v>
      </c>
      <c r="L4" s="79">
        <f>'Emissions summary'!AL73</f>
        <v>45519.258064368842</v>
      </c>
      <c r="M4" s="79">
        <f>'Emissions summary'!AM73</f>
        <v>45831.414570216264</v>
      </c>
      <c r="N4" s="79">
        <f>'Emissions summary'!AN73</f>
        <v>46190.293722264258</v>
      </c>
      <c r="O4" s="79">
        <f>'Emissions summary'!AO73</f>
        <v>46492.452185132031</v>
      </c>
      <c r="P4" s="79">
        <f>'Emissions summary'!AP73</f>
        <v>46683.244651126166</v>
      </c>
      <c r="Q4" s="79">
        <f>'Emissions summary'!AQ73</f>
        <v>46862.22868492431</v>
      </c>
      <c r="R4" s="79">
        <f>'Emissions summary'!AR73</f>
        <v>47049.358904503504</v>
      </c>
      <c r="S4" s="79">
        <f>'Emissions summary'!AS73</f>
        <v>47443.68973166107</v>
      </c>
      <c r="T4" s="79">
        <f>'Emissions summary'!AT73</f>
        <v>47729.669346675044</v>
      </c>
      <c r="U4" s="79">
        <f>'Emissions summary'!AU73</f>
        <v>47962.266400497028</v>
      </c>
      <c r="V4" s="79">
        <f>'Emissions summary'!AV73</f>
        <v>48213.757234333825</v>
      </c>
      <c r="W4" s="79">
        <f>'Emissions summary'!AW73</f>
        <v>48605.023433956267</v>
      </c>
      <c r="X4" s="79">
        <f>'Emissions summary'!AX73</f>
        <v>49053.001367319797</v>
      </c>
      <c r="Y4" s="79">
        <f>'Emissions summary'!AY73</f>
        <v>49251.502906974551</v>
      </c>
      <c r="Z4" s="79">
        <f>'Emissions summary'!AZ73</f>
        <v>49431.377564344555</v>
      </c>
      <c r="AA4" s="79">
        <f>'Emissions summary'!BA73</f>
        <v>49673.292188738611</v>
      </c>
      <c r="AB4" s="79">
        <f>'Emissions summary'!BB73</f>
        <v>49890.999819482196</v>
      </c>
      <c r="AC4" s="79">
        <f>'Emissions summary'!BC73</f>
        <v>50172.172644141698</v>
      </c>
      <c r="AD4" s="79">
        <f>'Emissions summary'!BD73</f>
        <v>50407.261661038472</v>
      </c>
      <c r="AE4" s="79">
        <f>'Emissions summary'!BE73</f>
        <v>50866.995794480477</v>
      </c>
      <c r="AF4" s="79">
        <f>'Emissions summary'!BF73</f>
        <v>51317.889116397637</v>
      </c>
      <c r="AG4" s="79">
        <f>'Emissions summary'!BG73</f>
        <v>51774.005769112009</v>
      </c>
      <c r="AH4" s="79">
        <f>'Emissions summary'!BH73</f>
        <v>52239.482522593782</v>
      </c>
      <c r="AI4" s="79">
        <f>'Emissions summary'!BI73</f>
        <v>52722.484690499383</v>
      </c>
      <c r="AJ4" s="79">
        <f>'Emissions summary'!BJ73</f>
        <v>53267.964639884063</v>
      </c>
      <c r="AK4" s="79">
        <f>'Emissions summary'!BK73</f>
        <v>53350.863416137901</v>
      </c>
      <c r="AL4" s="79">
        <f>'Emissions summary'!BL73</f>
        <v>53352.85235273483</v>
      </c>
      <c r="AM4" s="79">
        <f>'Emissions summary'!BM73</f>
        <v>53355.048741043691</v>
      </c>
      <c r="AN4" s="79">
        <f>'Emissions summary'!BN73</f>
        <v>53331.190627170516</v>
      </c>
    </row>
    <row r="5" spans="1:46" x14ac:dyDescent="0.3">
      <c r="A5" t="s">
        <v>939</v>
      </c>
      <c r="B5" s="79">
        <f>'Net zero emission summary'!AE73</f>
        <v>49879.473570311646</v>
      </c>
      <c r="C5" s="79">
        <f>'Net zero emission summary'!AF73</f>
        <v>49816.343766362683</v>
      </c>
      <c r="D5" s="79">
        <f>'Net zero emission summary'!AG73</f>
        <v>49837.693321354192</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44517.496743190641</v>
      </c>
      <c r="K5" s="79">
        <f>'Net zero emission summary'!AN73</f>
        <v>45124.529720795879</v>
      </c>
      <c r="L5" s="79">
        <f>'Net zero emission summary'!AO73</f>
        <v>45519.258064368842</v>
      </c>
      <c r="M5" s="79">
        <f>'Net zero emission summary'!AP73</f>
        <v>45831.414570216264</v>
      </c>
      <c r="N5" s="79">
        <f>'Net zero emission summary'!AQ73</f>
        <v>46190.293722264258</v>
      </c>
      <c r="O5" s="79">
        <f>'Net zero emission summary'!AR73</f>
        <v>46492.452185132031</v>
      </c>
      <c r="P5" s="79">
        <f>'Net zero emission summary'!AS73</f>
        <v>46683.244651126166</v>
      </c>
      <c r="Q5" s="79">
        <f>'Net zero emission summary'!AT73</f>
        <v>46862.22868492431</v>
      </c>
      <c r="R5" s="79">
        <f>'Net zero emission summary'!AU73</f>
        <v>47049.358904503504</v>
      </c>
      <c r="S5" s="79">
        <f>'Net zero emission summary'!AV73</f>
        <v>47443.68973166107</v>
      </c>
      <c r="T5" s="79">
        <f>'Net zero emission summary'!AW73</f>
        <v>47729.669346675044</v>
      </c>
      <c r="U5" s="79">
        <f>'Net zero emission summary'!AX73</f>
        <v>47962.266400497028</v>
      </c>
      <c r="V5" s="79">
        <f>'Net zero emission summary'!AY73</f>
        <v>48213.757234333825</v>
      </c>
      <c r="W5" s="79">
        <f>'Net zero emission summary'!AZ73</f>
        <v>48605.023433956267</v>
      </c>
      <c r="X5" s="79">
        <f>'Net zero emission summary'!BA73</f>
        <v>49053.001367319797</v>
      </c>
      <c r="Y5" s="79">
        <f>'Net zero emission summary'!BB73</f>
        <v>49251.502906974551</v>
      </c>
      <c r="Z5" s="79">
        <f>'Net zero emission summary'!BC73</f>
        <v>49431.377564344555</v>
      </c>
      <c r="AA5" s="79">
        <f>'Net zero emission summary'!BD73</f>
        <v>49673.292188738611</v>
      </c>
      <c r="AB5" s="79">
        <f>'Net zero emission summary'!BE73</f>
        <v>49890.999819482196</v>
      </c>
      <c r="AC5" s="79">
        <f>'Net zero emission summary'!BF73</f>
        <v>50172.172644141698</v>
      </c>
      <c r="AD5" s="79">
        <f>'Net zero emission summary'!BG73</f>
        <v>50407.261661038472</v>
      </c>
      <c r="AE5" s="79">
        <f>'Net zero emission summary'!BH73</f>
        <v>50866.995794480477</v>
      </c>
      <c r="AF5" s="79">
        <f>'Net zero emission summary'!BI73</f>
        <v>51317.889116397637</v>
      </c>
      <c r="AG5" s="79">
        <f>'Net zero emission summary'!BJ73</f>
        <v>51774.005769112009</v>
      </c>
      <c r="AH5" s="79">
        <f>'Net zero emission summary'!BK73</f>
        <v>52239.482522593782</v>
      </c>
      <c r="AI5" s="79">
        <f>'Net zero emission summary'!BL73</f>
        <v>52722.484690499383</v>
      </c>
      <c r="AJ5" s="79">
        <f>'Net zero emission summary'!BM73</f>
        <v>53267.964639884063</v>
      </c>
      <c r="AK5" s="79">
        <f>'Net zero emission summary'!BN73</f>
        <v>53350.863416137901</v>
      </c>
      <c r="AL5" s="79">
        <f>'Net zero emission summary'!BO73</f>
        <v>53352.85235273483</v>
      </c>
      <c r="AM5" s="79">
        <f>'Net zero emission summary'!BP73</f>
        <v>53355.048741043691</v>
      </c>
      <c r="AN5" s="79">
        <f>'Net zero emission summary'!BQ73</f>
        <v>53331.190627170516</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21332.476250868207</v>
      </c>
    </row>
    <row r="10" spans="1:46" x14ac:dyDescent="0.3">
      <c r="AN10">
        <f>0.75*AN4</f>
        <v>39998.392970377885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886718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Guy Cunliffe</cp:lastModifiedBy>
  <cp:revision/>
  <dcterms:created xsi:type="dcterms:W3CDTF">2017-04-05T21:08:35Z</dcterms:created>
  <dcterms:modified xsi:type="dcterms:W3CDTF">2023-03-23T06:45:35Z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